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Files\CA_CH4_Fall_2016\Source_List\"/>
    </mc:Choice>
  </mc:AlternateContent>
  <bookViews>
    <workbookView xWindow="930" yWindow="0" windowWidth="26970" windowHeight="15510" tabRatio="890"/>
  </bookViews>
  <sheets>
    <sheet name="Fall 2016 plumes for report" sheetId="79" r:id="rId1"/>
    <sheet name="Guides" sheetId="2" r:id="rId2"/>
    <sheet name="Coverage stats" sheetId="66" r:id="rId3"/>
    <sheet name="Detection stats" sheetId="43" r:id="rId4"/>
    <sheet name="Fall 2016 sources for report" sheetId="73" r:id="rId5"/>
    <sheet name="IME plots" sheetId="80" r:id="rId6"/>
  </sheets>
  <definedNames>
    <definedName name="_xlnm._FilterDatabase" localSheetId="0" hidden="1">'Fall 2016 plumes for report'!$O$2:$O$595</definedName>
    <definedName name="_xlnm._FilterDatabase" localSheetId="4" hidden="1">'Fall 2016 sources for report'!$E$1:$E$358</definedName>
    <definedName name="Fall_2016_tr_2" localSheetId="3">#REF!</definedName>
    <definedName name="Fall_2016_tr_2" localSheetId="0">#REF!</definedName>
    <definedName name="Fall_2016_tr_2" localSheetId="4">#REF!</definedName>
    <definedName name="Fall_2016_tr_2" localSheetId="5">#REF!</definedName>
    <definedName name="Fall_2016_tr_2">#REF!</definedName>
    <definedName name="ime_merge_20170615_akt_1" localSheetId="0">'Fall 2016 plumes for report'!#REF!</definedName>
    <definedName name="Likely_Sources" localSheetId="3">#REF!</definedName>
    <definedName name="Likely_Sources" localSheetId="0">#REF!</definedName>
    <definedName name="Likely_Sources" localSheetId="4">#REF!</definedName>
    <definedName name="Likely_Sources" localSheetId="5">#REF!</definedName>
    <definedName name="Likely_Sources">#REF!</definedName>
    <definedName name="Names_GeoTIF" localSheetId="0">'Fall 2016 plumes for report'!$W$5:$W$485</definedName>
    <definedName name="Names_GeoTIF_1" localSheetId="0">'Fall 2016 plumes for report'!$W$5:$W$485</definedName>
    <definedName name="_xlnm.Print_Area" localSheetId="4">'Fall 2016 sources for report'!$A$1:$J$330</definedName>
    <definedName name="_xlnm.Print_Titles" localSheetId="4">'Fall 2016 sources for report'!$1:$1</definedName>
    <definedName name="test" localSheetId="0">#REF!</definedName>
    <definedName name="test" localSheetId="4">#REF!</definedName>
    <definedName name="test" localSheetId="5">#REF!</definedName>
    <definedName name="test">#REF!</definedName>
  </definedNames>
  <calcPr calcId="162913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21" i="66" l="1"/>
  <c r="F15" i="66"/>
  <c r="C6" i="43"/>
  <c r="G11" i="66"/>
  <c r="G12" i="66"/>
  <c r="G337" i="80"/>
  <c r="G339" i="80"/>
  <c r="F337" i="80"/>
  <c r="F339" i="80"/>
  <c r="I126" i="80"/>
  <c r="J126" i="80"/>
  <c r="I127" i="80"/>
  <c r="J127" i="80"/>
  <c r="I128" i="80"/>
  <c r="J128" i="80"/>
  <c r="I129" i="80"/>
  <c r="J129" i="80"/>
  <c r="I130" i="80"/>
  <c r="J130" i="80"/>
  <c r="I131" i="80"/>
  <c r="J131" i="80"/>
  <c r="I132" i="80"/>
  <c r="J132" i="80"/>
  <c r="I133" i="80"/>
  <c r="J133" i="80"/>
  <c r="I134" i="80"/>
  <c r="J134" i="80"/>
  <c r="I135" i="80"/>
  <c r="J135" i="80"/>
  <c r="I136" i="80"/>
  <c r="J136" i="80"/>
  <c r="I137" i="80"/>
  <c r="J137" i="80"/>
  <c r="I138" i="80"/>
  <c r="J138" i="80"/>
  <c r="I140" i="80"/>
  <c r="J140" i="80"/>
  <c r="I141" i="80"/>
  <c r="J141" i="80"/>
  <c r="I142" i="80"/>
  <c r="J142" i="80"/>
  <c r="I143" i="80"/>
  <c r="J143" i="80"/>
  <c r="I144" i="80"/>
  <c r="J144" i="80"/>
  <c r="I145" i="80"/>
  <c r="J145" i="80"/>
  <c r="I146" i="80"/>
  <c r="J146" i="80"/>
  <c r="I147" i="80"/>
  <c r="J147" i="80"/>
  <c r="I148" i="80"/>
  <c r="J148" i="80"/>
  <c r="I149" i="80"/>
  <c r="J149" i="80"/>
  <c r="I150" i="80"/>
  <c r="J150" i="80"/>
  <c r="I151" i="80"/>
  <c r="J151" i="80"/>
  <c r="I152" i="80"/>
  <c r="J152" i="80"/>
  <c r="I153" i="80"/>
  <c r="J153" i="80"/>
  <c r="I154" i="80"/>
  <c r="J154" i="80"/>
  <c r="I155" i="80"/>
  <c r="J155" i="80"/>
  <c r="I156" i="80"/>
  <c r="J156" i="80"/>
  <c r="I157" i="80"/>
  <c r="J157" i="80"/>
  <c r="I158" i="80"/>
  <c r="J158" i="80"/>
  <c r="I159" i="80"/>
  <c r="J159" i="80"/>
  <c r="I160" i="80"/>
  <c r="J160" i="80"/>
  <c r="I161" i="80"/>
  <c r="J161" i="80"/>
  <c r="I162" i="80"/>
  <c r="J162" i="80"/>
  <c r="I163" i="80"/>
  <c r="J163" i="80"/>
  <c r="I164" i="80"/>
  <c r="J164" i="80"/>
  <c r="I165" i="80"/>
  <c r="J165" i="80"/>
  <c r="I166" i="80"/>
  <c r="J166" i="80"/>
  <c r="I167" i="80"/>
  <c r="J167" i="80"/>
  <c r="I168" i="80"/>
  <c r="J168" i="80"/>
  <c r="I169" i="80"/>
  <c r="J169" i="80"/>
  <c r="I170" i="80"/>
  <c r="J170" i="80"/>
  <c r="I171" i="80"/>
  <c r="J171" i="80"/>
  <c r="J172" i="80"/>
  <c r="I173" i="80"/>
  <c r="J173" i="80"/>
  <c r="I174" i="80"/>
  <c r="J174" i="80"/>
  <c r="I175" i="80"/>
  <c r="J175" i="80"/>
  <c r="I176" i="80"/>
  <c r="J176" i="80"/>
  <c r="I178" i="80"/>
  <c r="J178" i="80"/>
  <c r="I179" i="80"/>
  <c r="J179" i="80"/>
  <c r="I180" i="80"/>
  <c r="J180" i="80"/>
  <c r="I181" i="80"/>
  <c r="J181" i="80"/>
  <c r="I182" i="80"/>
  <c r="J182" i="80"/>
  <c r="I183" i="80"/>
  <c r="J183" i="80"/>
  <c r="I184" i="80"/>
  <c r="J184" i="80"/>
  <c r="I185" i="80"/>
  <c r="J185" i="80"/>
  <c r="I186" i="80"/>
  <c r="J186" i="80"/>
  <c r="I187" i="80"/>
  <c r="J187" i="80"/>
  <c r="I188" i="80"/>
  <c r="J188" i="80"/>
  <c r="I189" i="80"/>
  <c r="J189" i="80"/>
  <c r="I190" i="80"/>
  <c r="J190" i="80"/>
  <c r="I191" i="80"/>
  <c r="J191" i="80"/>
  <c r="I192" i="80"/>
  <c r="J192" i="80"/>
  <c r="I193" i="80"/>
  <c r="J193" i="80"/>
  <c r="I194" i="80"/>
  <c r="J194" i="80"/>
  <c r="I195" i="80"/>
  <c r="J195" i="80"/>
  <c r="I196" i="80"/>
  <c r="J196" i="80"/>
  <c r="I197" i="80"/>
  <c r="J197" i="80"/>
  <c r="I198" i="80"/>
  <c r="J198" i="80"/>
  <c r="I199" i="80"/>
  <c r="J199" i="80"/>
  <c r="I200" i="80"/>
  <c r="J200" i="80"/>
  <c r="I201" i="80"/>
  <c r="J201" i="80"/>
  <c r="I202" i="80"/>
  <c r="J202" i="80"/>
  <c r="I203" i="80"/>
  <c r="J203" i="80"/>
  <c r="I204" i="80"/>
  <c r="J204" i="80"/>
  <c r="I205" i="80"/>
  <c r="J205" i="80"/>
  <c r="I206" i="80"/>
  <c r="J206" i="80"/>
  <c r="I207" i="80"/>
  <c r="J207" i="80"/>
  <c r="I208" i="80"/>
  <c r="J208" i="80"/>
  <c r="I209" i="80"/>
  <c r="J209" i="80"/>
  <c r="I210" i="80"/>
  <c r="J210" i="80"/>
  <c r="J211" i="80"/>
  <c r="I212" i="80"/>
  <c r="J212" i="80"/>
  <c r="I213" i="80"/>
  <c r="J213" i="80"/>
  <c r="I214" i="80"/>
  <c r="J214" i="80"/>
  <c r="I215" i="80"/>
  <c r="J215" i="80"/>
  <c r="I216" i="80"/>
  <c r="J216" i="80"/>
  <c r="I217" i="80"/>
  <c r="J217" i="80"/>
  <c r="I218" i="80"/>
  <c r="J218" i="80"/>
  <c r="I219" i="80"/>
  <c r="J219" i="80"/>
  <c r="I220" i="80"/>
  <c r="J220" i="80"/>
  <c r="I221" i="80"/>
  <c r="J221" i="80"/>
  <c r="I222" i="80"/>
  <c r="J222" i="80"/>
  <c r="I223" i="80"/>
  <c r="J223" i="80"/>
  <c r="I224" i="80"/>
  <c r="J224" i="80"/>
  <c r="I225" i="80"/>
  <c r="J225" i="80"/>
  <c r="J226" i="80"/>
  <c r="I227" i="80"/>
  <c r="J227" i="80"/>
  <c r="I228" i="80"/>
  <c r="J228" i="80"/>
  <c r="I229" i="80"/>
  <c r="J229" i="80"/>
  <c r="I230" i="80"/>
  <c r="J230" i="80"/>
  <c r="I231" i="80"/>
  <c r="J231" i="80"/>
  <c r="I232" i="80"/>
  <c r="J232" i="80"/>
  <c r="I233" i="80"/>
  <c r="J233" i="80"/>
  <c r="I234" i="80"/>
  <c r="J234" i="80"/>
  <c r="I235" i="80"/>
  <c r="J235" i="80"/>
  <c r="I236" i="80"/>
  <c r="J236" i="80"/>
  <c r="I237" i="80"/>
  <c r="J237" i="80"/>
  <c r="I238" i="80"/>
  <c r="J238" i="80"/>
  <c r="I239" i="80"/>
  <c r="J239" i="80"/>
  <c r="I240" i="80"/>
  <c r="J240" i="80"/>
  <c r="I241" i="80"/>
  <c r="J241" i="80"/>
  <c r="I242" i="80"/>
  <c r="J242" i="80"/>
  <c r="I243" i="80"/>
  <c r="J243" i="80"/>
  <c r="I244" i="80"/>
  <c r="J244" i="80"/>
  <c r="I245" i="80"/>
  <c r="J245" i="80"/>
  <c r="I246" i="80"/>
  <c r="J246" i="80"/>
  <c r="I247" i="80"/>
  <c r="J247" i="80"/>
  <c r="I248" i="80"/>
  <c r="J248" i="80"/>
  <c r="I249" i="80"/>
  <c r="J249" i="80"/>
  <c r="I250" i="80"/>
  <c r="J250" i="80"/>
  <c r="I251" i="80"/>
  <c r="J251" i="80"/>
  <c r="I252" i="80"/>
  <c r="J252" i="80"/>
  <c r="I253" i="80"/>
  <c r="J253" i="80"/>
  <c r="I254" i="80"/>
  <c r="J254" i="80"/>
  <c r="I255" i="80"/>
  <c r="J255" i="80"/>
  <c r="I256" i="80"/>
  <c r="J256" i="80"/>
  <c r="I257" i="80"/>
  <c r="J257" i="80"/>
  <c r="I258" i="80"/>
  <c r="J258" i="80"/>
  <c r="I259" i="80"/>
  <c r="J259" i="80"/>
  <c r="I260" i="80"/>
  <c r="J260" i="80"/>
  <c r="I261" i="80"/>
  <c r="J261" i="80"/>
  <c r="I262" i="80"/>
  <c r="J262" i="80"/>
  <c r="I263" i="80"/>
  <c r="J263" i="80"/>
  <c r="I264" i="80"/>
  <c r="J264" i="80"/>
  <c r="I265" i="80"/>
  <c r="J265" i="80"/>
  <c r="I266" i="80"/>
  <c r="J266" i="80"/>
  <c r="I267" i="80"/>
  <c r="J267" i="80"/>
  <c r="I268" i="80"/>
  <c r="J268" i="80"/>
  <c r="I269" i="80"/>
  <c r="J269" i="80"/>
  <c r="I270" i="80"/>
  <c r="J270" i="80"/>
  <c r="I271" i="80"/>
  <c r="J271" i="80"/>
  <c r="I272" i="80"/>
  <c r="J272" i="80"/>
  <c r="I273" i="80"/>
  <c r="J273" i="80"/>
  <c r="I274" i="80"/>
  <c r="J274" i="80"/>
  <c r="I275" i="80"/>
  <c r="J275" i="80"/>
  <c r="I276" i="80"/>
  <c r="J276" i="80"/>
  <c r="I277" i="80"/>
  <c r="J277" i="80"/>
  <c r="I278" i="80"/>
  <c r="J278" i="80"/>
  <c r="I279" i="80"/>
  <c r="J279" i="80"/>
  <c r="I280" i="80"/>
  <c r="J280" i="80"/>
  <c r="I281" i="80"/>
  <c r="J281" i="80"/>
  <c r="I282" i="80"/>
  <c r="J282" i="80"/>
  <c r="I284" i="80"/>
  <c r="J284" i="80"/>
  <c r="I285" i="80"/>
  <c r="J285" i="80"/>
  <c r="I286" i="80"/>
  <c r="J286" i="80"/>
  <c r="I287" i="80"/>
  <c r="J287" i="80"/>
  <c r="I288" i="80"/>
  <c r="J288" i="80"/>
  <c r="I289" i="80"/>
  <c r="J289" i="80"/>
  <c r="I290" i="80"/>
  <c r="J290" i="80"/>
  <c r="I291" i="80"/>
  <c r="J291" i="80"/>
  <c r="I292" i="80"/>
  <c r="J292" i="80"/>
  <c r="I293" i="80"/>
  <c r="J293" i="80"/>
  <c r="I294" i="80"/>
  <c r="J294" i="80"/>
  <c r="I295" i="80"/>
  <c r="J295" i="80"/>
  <c r="I296" i="80"/>
  <c r="J296" i="80"/>
  <c r="I297" i="80"/>
  <c r="J297" i="80"/>
  <c r="I298" i="80"/>
  <c r="J298" i="80"/>
  <c r="I299" i="80"/>
  <c r="J299" i="80"/>
  <c r="I300" i="80"/>
  <c r="J300" i="80"/>
  <c r="I301" i="80"/>
  <c r="J301" i="80"/>
  <c r="I302" i="80"/>
  <c r="J302" i="80"/>
  <c r="I303" i="80"/>
  <c r="J303" i="80"/>
  <c r="I304" i="80"/>
  <c r="J304" i="80"/>
  <c r="I305" i="80"/>
  <c r="J305" i="80"/>
  <c r="I306" i="80"/>
  <c r="J306" i="80"/>
  <c r="I307" i="80"/>
  <c r="J307" i="80"/>
  <c r="I308" i="80"/>
  <c r="J308" i="80"/>
  <c r="I309" i="80"/>
  <c r="J309" i="80"/>
  <c r="I310" i="80"/>
  <c r="J310" i="80"/>
  <c r="I311" i="80"/>
  <c r="J311" i="80"/>
  <c r="I312" i="80"/>
  <c r="J312" i="80"/>
  <c r="I313" i="80"/>
  <c r="J313" i="80"/>
  <c r="I314" i="80"/>
  <c r="J314" i="80"/>
  <c r="I315" i="80"/>
  <c r="J315" i="80"/>
  <c r="J316" i="80"/>
  <c r="I317" i="80"/>
  <c r="J317" i="80"/>
  <c r="I318" i="80"/>
  <c r="J318" i="80"/>
  <c r="I319" i="80"/>
  <c r="J319" i="80"/>
  <c r="I320" i="80"/>
  <c r="J320" i="80"/>
  <c r="I321" i="80"/>
  <c r="J321" i="80"/>
  <c r="I322" i="80"/>
  <c r="J322" i="80"/>
  <c r="I323" i="80"/>
  <c r="J323" i="80"/>
  <c r="I324" i="80"/>
  <c r="J324" i="80"/>
  <c r="I325" i="80"/>
  <c r="J325" i="80"/>
  <c r="I326" i="80"/>
  <c r="J326" i="80"/>
  <c r="I327" i="80"/>
  <c r="J327" i="80"/>
  <c r="I328" i="80"/>
  <c r="J328" i="80"/>
  <c r="I329" i="80"/>
  <c r="J329" i="80"/>
  <c r="I330" i="80"/>
  <c r="J330" i="80"/>
  <c r="I331" i="80"/>
  <c r="J331" i="80"/>
  <c r="I332" i="80"/>
  <c r="J332" i="80"/>
  <c r="J333" i="80"/>
  <c r="J334" i="80"/>
  <c r="I335" i="80"/>
  <c r="J335" i="80"/>
  <c r="J336" i="80"/>
  <c r="J337" i="80"/>
  <c r="J339" i="80"/>
  <c r="I31" i="80"/>
  <c r="J31" i="80"/>
  <c r="I32" i="80"/>
  <c r="J32" i="80"/>
  <c r="J33" i="80"/>
  <c r="I34" i="80"/>
  <c r="J34" i="80"/>
  <c r="I35" i="80"/>
  <c r="J35" i="80"/>
  <c r="I36" i="80"/>
  <c r="J36" i="80"/>
  <c r="I37" i="80"/>
  <c r="J37" i="80"/>
  <c r="I38" i="80"/>
  <c r="J38" i="80"/>
  <c r="I39" i="80"/>
  <c r="J39" i="80"/>
  <c r="I40" i="80"/>
  <c r="J40" i="80"/>
  <c r="I41" i="80"/>
  <c r="J41" i="80"/>
  <c r="I42" i="80"/>
  <c r="J42" i="80"/>
  <c r="I43" i="80"/>
  <c r="J43" i="80"/>
  <c r="I44" i="80"/>
  <c r="J44" i="80"/>
  <c r="I45" i="80"/>
  <c r="J45" i="80"/>
  <c r="I46" i="80"/>
  <c r="J46" i="80"/>
  <c r="I47" i="80"/>
  <c r="J47" i="80"/>
  <c r="I48" i="80"/>
  <c r="J48" i="80"/>
  <c r="I49" i="80"/>
  <c r="J49" i="80"/>
  <c r="I50" i="80"/>
  <c r="J50" i="80"/>
  <c r="I51" i="80"/>
  <c r="J51" i="80"/>
  <c r="I52" i="80"/>
  <c r="J52" i="80"/>
  <c r="I53" i="80"/>
  <c r="J53" i="80"/>
  <c r="I54" i="80"/>
  <c r="J54" i="80"/>
  <c r="I55" i="80"/>
  <c r="J55" i="80"/>
  <c r="I56" i="80"/>
  <c r="J56" i="80"/>
  <c r="I57" i="80"/>
  <c r="J57" i="80"/>
  <c r="J58" i="80"/>
  <c r="I59" i="80"/>
  <c r="J59" i="80"/>
  <c r="I60" i="80"/>
  <c r="J60" i="80"/>
  <c r="I61" i="80"/>
  <c r="J61" i="80"/>
  <c r="I62" i="80"/>
  <c r="J63" i="80"/>
  <c r="I64" i="80"/>
  <c r="J64" i="80"/>
  <c r="I65" i="80"/>
  <c r="J65" i="80"/>
  <c r="I66" i="80"/>
  <c r="J66" i="80"/>
  <c r="I67" i="80"/>
  <c r="J67" i="80"/>
  <c r="I68" i="80"/>
  <c r="J68" i="80"/>
  <c r="I69" i="80"/>
  <c r="J69" i="80"/>
  <c r="I70" i="80"/>
  <c r="J70" i="80"/>
  <c r="I71" i="80"/>
  <c r="J71" i="80"/>
  <c r="J72" i="80"/>
  <c r="I73" i="80"/>
  <c r="J73" i="80"/>
  <c r="I74" i="80"/>
  <c r="J74" i="80"/>
  <c r="H31" i="80"/>
  <c r="H32" i="80"/>
  <c r="AC336" i="80"/>
  <c r="AB336" i="80"/>
  <c r="AA336" i="80"/>
  <c r="X336" i="80"/>
  <c r="W336" i="80"/>
  <c r="V336" i="80"/>
  <c r="U336" i="80"/>
  <c r="T336" i="80"/>
  <c r="S336" i="80"/>
  <c r="R336" i="80"/>
  <c r="Q336" i="80"/>
  <c r="X335" i="80"/>
  <c r="W335" i="80"/>
  <c r="V335" i="80"/>
  <c r="U335" i="80"/>
  <c r="T335" i="80"/>
  <c r="S335" i="80"/>
  <c r="R335" i="80"/>
  <c r="Q335" i="80"/>
  <c r="H284" i="80"/>
  <c r="N284" i="80"/>
  <c r="H285" i="80"/>
  <c r="N285" i="80"/>
  <c r="H286" i="80"/>
  <c r="N286" i="80"/>
  <c r="H287" i="80"/>
  <c r="N287" i="80"/>
  <c r="H288" i="80"/>
  <c r="N288" i="80"/>
  <c r="H289" i="80"/>
  <c r="N289" i="80"/>
  <c r="H290" i="80"/>
  <c r="N290" i="80"/>
  <c r="H291" i="80"/>
  <c r="N291" i="80"/>
  <c r="H292" i="80"/>
  <c r="N292" i="80"/>
  <c r="H293" i="80"/>
  <c r="N293" i="80"/>
  <c r="H294" i="80"/>
  <c r="N294" i="80"/>
  <c r="H295" i="80"/>
  <c r="N295" i="80"/>
  <c r="H296" i="80"/>
  <c r="N296" i="80"/>
  <c r="H297" i="80"/>
  <c r="N297" i="80"/>
  <c r="H298" i="80"/>
  <c r="N298" i="80"/>
  <c r="H299" i="80"/>
  <c r="N299" i="80"/>
  <c r="H300" i="80"/>
  <c r="N300" i="80"/>
  <c r="H301" i="80"/>
  <c r="N301" i="80"/>
  <c r="H302" i="80"/>
  <c r="N302" i="80"/>
  <c r="H303" i="80"/>
  <c r="N303" i="80"/>
  <c r="H304" i="80"/>
  <c r="N304" i="80"/>
  <c r="H305" i="80"/>
  <c r="N305" i="80"/>
  <c r="H306" i="80"/>
  <c r="N306" i="80"/>
  <c r="H307" i="80"/>
  <c r="N307" i="80"/>
  <c r="H308" i="80"/>
  <c r="N308" i="80"/>
  <c r="H309" i="80"/>
  <c r="N309" i="80"/>
  <c r="H310" i="80"/>
  <c r="N310" i="80"/>
  <c r="H311" i="80"/>
  <c r="N311" i="80"/>
  <c r="H312" i="80"/>
  <c r="N312" i="80"/>
  <c r="H313" i="80"/>
  <c r="N313" i="80"/>
  <c r="H314" i="80"/>
  <c r="N314" i="80"/>
  <c r="H315" i="80"/>
  <c r="N315" i="80"/>
  <c r="N316" i="80"/>
  <c r="H317" i="80"/>
  <c r="N317" i="80"/>
  <c r="H318" i="80"/>
  <c r="N318" i="80"/>
  <c r="H319" i="80"/>
  <c r="N319" i="80"/>
  <c r="H320" i="80"/>
  <c r="N320" i="80"/>
  <c r="H321" i="80"/>
  <c r="N321" i="80"/>
  <c r="H322" i="80"/>
  <c r="N322" i="80"/>
  <c r="H323" i="80"/>
  <c r="N323" i="80"/>
  <c r="H324" i="80"/>
  <c r="N324" i="80"/>
  <c r="H325" i="80"/>
  <c r="N325" i="80"/>
  <c r="H326" i="80"/>
  <c r="N326" i="80"/>
  <c r="H327" i="80"/>
  <c r="N327" i="80"/>
  <c r="H328" i="80"/>
  <c r="N328" i="80"/>
  <c r="H329" i="80"/>
  <c r="N329" i="80"/>
  <c r="H330" i="80"/>
  <c r="N330" i="80"/>
  <c r="H331" i="80"/>
  <c r="N331" i="80"/>
  <c r="H332" i="80"/>
  <c r="N332" i="80"/>
  <c r="N333" i="80"/>
  <c r="N334" i="80"/>
  <c r="H335" i="80"/>
  <c r="N335" i="80"/>
  <c r="P335" i="80"/>
  <c r="O335" i="80"/>
  <c r="L31" i="80"/>
  <c r="L32" i="80"/>
  <c r="L33" i="80"/>
  <c r="L34" i="80"/>
  <c r="L35" i="80"/>
  <c r="L36" i="80"/>
  <c r="L37" i="80"/>
  <c r="L38" i="80"/>
  <c r="L39" i="80"/>
  <c r="L40" i="80"/>
  <c r="L41" i="80"/>
  <c r="L42" i="80"/>
  <c r="L43" i="80"/>
  <c r="L44" i="80"/>
  <c r="L45" i="80"/>
  <c r="L46" i="80"/>
  <c r="L47" i="80"/>
  <c r="L48" i="80"/>
  <c r="L49" i="80"/>
  <c r="L50" i="80"/>
  <c r="L51" i="80"/>
  <c r="L52" i="80"/>
  <c r="L53" i="80"/>
  <c r="L54" i="80"/>
  <c r="L55" i="80"/>
  <c r="L56" i="80"/>
  <c r="L57" i="80"/>
  <c r="L58" i="80"/>
  <c r="L59" i="80"/>
  <c r="L60" i="80"/>
  <c r="L61" i="80"/>
  <c r="L62" i="80"/>
  <c r="L63" i="80"/>
  <c r="L64" i="80"/>
  <c r="L65" i="80"/>
  <c r="L66" i="80"/>
  <c r="L67" i="80"/>
  <c r="L68" i="80"/>
  <c r="L69" i="80"/>
  <c r="L70" i="80"/>
  <c r="L71" i="80"/>
  <c r="L72" i="80"/>
  <c r="L73" i="80"/>
  <c r="L74" i="80"/>
  <c r="L75" i="80"/>
  <c r="L76" i="80"/>
  <c r="L77" i="80"/>
  <c r="L78" i="80"/>
  <c r="L79" i="80"/>
  <c r="L80" i="80"/>
  <c r="L81" i="80"/>
  <c r="L82" i="80"/>
  <c r="L83" i="80"/>
  <c r="L84" i="80"/>
  <c r="L85" i="80"/>
  <c r="L86" i="80"/>
  <c r="L87" i="80"/>
  <c r="L88" i="80"/>
  <c r="L89" i="80"/>
  <c r="L90" i="80"/>
  <c r="L91" i="80"/>
  <c r="L92" i="80"/>
  <c r="L93" i="80"/>
  <c r="L94" i="80"/>
  <c r="L95" i="80"/>
  <c r="L96" i="80"/>
  <c r="L97" i="80"/>
  <c r="L98" i="80"/>
  <c r="L99" i="80"/>
  <c r="L100" i="80"/>
  <c r="L101" i="80"/>
  <c r="L102" i="80"/>
  <c r="L103" i="80"/>
  <c r="L104" i="80"/>
  <c r="L105" i="80"/>
  <c r="L106" i="80"/>
  <c r="L107" i="80"/>
  <c r="L108" i="80"/>
  <c r="L109" i="80"/>
  <c r="L110" i="80"/>
  <c r="L111" i="80"/>
  <c r="L112" i="80"/>
  <c r="L113" i="80"/>
  <c r="L114" i="80"/>
  <c r="L115" i="80"/>
  <c r="L116" i="80"/>
  <c r="L117" i="80"/>
  <c r="L118" i="80"/>
  <c r="L119" i="80"/>
  <c r="L120" i="80"/>
  <c r="L121" i="80"/>
  <c r="L122" i="80"/>
  <c r="L123" i="80"/>
  <c r="L124" i="80"/>
  <c r="L125" i="80"/>
  <c r="L126" i="80"/>
  <c r="L127" i="80"/>
  <c r="L128" i="80"/>
  <c r="L129" i="80"/>
  <c r="L130" i="80"/>
  <c r="L131" i="80"/>
  <c r="L132" i="80"/>
  <c r="L133" i="80"/>
  <c r="L134" i="80"/>
  <c r="L135" i="80"/>
  <c r="L136" i="80"/>
  <c r="L137" i="80"/>
  <c r="L138" i="80"/>
  <c r="L139" i="80"/>
  <c r="L140" i="80"/>
  <c r="L141" i="80"/>
  <c r="L142" i="80"/>
  <c r="L143" i="80"/>
  <c r="L144" i="80"/>
  <c r="L145" i="80"/>
  <c r="L146" i="80"/>
  <c r="L147" i="80"/>
  <c r="L148" i="80"/>
  <c r="L149" i="80"/>
  <c r="L150" i="80"/>
  <c r="L151" i="80"/>
  <c r="L152" i="80"/>
  <c r="L153" i="80"/>
  <c r="L154" i="80"/>
  <c r="L155" i="80"/>
  <c r="L156" i="80"/>
  <c r="L157" i="80"/>
  <c r="L158" i="80"/>
  <c r="L159" i="80"/>
  <c r="L160" i="80"/>
  <c r="L161" i="80"/>
  <c r="L162" i="80"/>
  <c r="L163" i="80"/>
  <c r="L164" i="80"/>
  <c r="L165" i="80"/>
  <c r="L166" i="80"/>
  <c r="L167" i="80"/>
  <c r="L168" i="80"/>
  <c r="L169" i="80"/>
  <c r="L170" i="80"/>
  <c r="L171" i="80"/>
  <c r="L172" i="80"/>
  <c r="L173" i="80"/>
  <c r="L174" i="80"/>
  <c r="L175" i="80"/>
  <c r="L176" i="80"/>
  <c r="L177" i="80"/>
  <c r="L178" i="80"/>
  <c r="L179" i="80"/>
  <c r="L180" i="80"/>
  <c r="L181" i="80"/>
  <c r="L182" i="80"/>
  <c r="L183" i="80"/>
  <c r="L184" i="80"/>
  <c r="L185" i="80"/>
  <c r="L186" i="80"/>
  <c r="L187" i="80"/>
  <c r="L188" i="80"/>
  <c r="L189" i="80"/>
  <c r="L190" i="80"/>
  <c r="L191" i="80"/>
  <c r="L192" i="80"/>
  <c r="L193" i="80"/>
  <c r="L194" i="80"/>
  <c r="L195" i="80"/>
  <c r="L196" i="80"/>
  <c r="L197" i="80"/>
  <c r="L198" i="80"/>
  <c r="L199" i="80"/>
  <c r="L200" i="80"/>
  <c r="L201" i="80"/>
  <c r="L202" i="80"/>
  <c r="L203" i="80"/>
  <c r="L204" i="80"/>
  <c r="L205" i="80"/>
  <c r="L206" i="80"/>
  <c r="L207" i="80"/>
  <c r="L208" i="80"/>
  <c r="L209" i="80"/>
  <c r="L210" i="80"/>
  <c r="L211" i="80"/>
  <c r="L212" i="80"/>
  <c r="L213" i="80"/>
  <c r="L214" i="80"/>
  <c r="L215" i="80"/>
  <c r="L216" i="80"/>
  <c r="L217" i="80"/>
  <c r="L218" i="80"/>
  <c r="L219" i="80"/>
  <c r="L220" i="80"/>
  <c r="L221" i="80"/>
  <c r="L222" i="80"/>
  <c r="L223" i="80"/>
  <c r="L224" i="80"/>
  <c r="L225" i="80"/>
  <c r="L226" i="80"/>
  <c r="L227" i="80"/>
  <c r="L228" i="80"/>
  <c r="L229" i="80"/>
  <c r="L230" i="80"/>
  <c r="L231" i="80"/>
  <c r="L232" i="80"/>
  <c r="L233" i="80"/>
  <c r="L234" i="80"/>
  <c r="L235" i="80"/>
  <c r="L236" i="80"/>
  <c r="L237" i="80"/>
  <c r="L238" i="80"/>
  <c r="L239" i="80"/>
  <c r="L240" i="80"/>
  <c r="L241" i="80"/>
  <c r="L242" i="80"/>
  <c r="L243" i="80"/>
  <c r="L244" i="80"/>
  <c r="L245" i="80"/>
  <c r="L246" i="80"/>
  <c r="L247" i="80"/>
  <c r="L248" i="80"/>
  <c r="L249" i="80"/>
  <c r="L250" i="80"/>
  <c r="L251" i="80"/>
  <c r="L252" i="80"/>
  <c r="L253" i="80"/>
  <c r="L254" i="80"/>
  <c r="L255" i="80"/>
  <c r="L256" i="80"/>
  <c r="L257" i="80"/>
  <c r="L258" i="80"/>
  <c r="L259" i="80"/>
  <c r="L260" i="80"/>
  <c r="L261" i="80"/>
  <c r="L262" i="80"/>
  <c r="L263" i="80"/>
  <c r="L264" i="80"/>
  <c r="L265" i="80"/>
  <c r="L266" i="80"/>
  <c r="L267" i="80"/>
  <c r="L268" i="80"/>
  <c r="L269" i="80"/>
  <c r="L270" i="80"/>
  <c r="L271" i="80"/>
  <c r="L272" i="80"/>
  <c r="L273" i="80"/>
  <c r="L274" i="80"/>
  <c r="L275" i="80"/>
  <c r="L276" i="80"/>
  <c r="L277" i="80"/>
  <c r="L278" i="80"/>
  <c r="L279" i="80"/>
  <c r="L280" i="80"/>
  <c r="L281" i="80"/>
  <c r="L282" i="80"/>
  <c r="L283" i="80"/>
  <c r="L284" i="80"/>
  <c r="L285" i="80"/>
  <c r="L286" i="80"/>
  <c r="L287" i="80"/>
  <c r="L288" i="80"/>
  <c r="L289" i="80"/>
  <c r="L290" i="80"/>
  <c r="L291" i="80"/>
  <c r="L292" i="80"/>
  <c r="L293" i="80"/>
  <c r="L294" i="80"/>
  <c r="L295" i="80"/>
  <c r="L296" i="80"/>
  <c r="L297" i="80"/>
  <c r="L298" i="80"/>
  <c r="L299" i="80"/>
  <c r="L300" i="80"/>
  <c r="L301" i="80"/>
  <c r="L302" i="80"/>
  <c r="L303" i="80"/>
  <c r="L304" i="80"/>
  <c r="L305" i="80"/>
  <c r="L306" i="80"/>
  <c r="L307" i="80"/>
  <c r="L308" i="80"/>
  <c r="L309" i="80"/>
  <c r="L310" i="80"/>
  <c r="L311" i="80"/>
  <c r="L312" i="80"/>
  <c r="L313" i="80"/>
  <c r="L314" i="80"/>
  <c r="L315" i="80"/>
  <c r="L316" i="80"/>
  <c r="L317" i="80"/>
  <c r="L318" i="80"/>
  <c r="L319" i="80"/>
  <c r="L320" i="80"/>
  <c r="L321" i="80"/>
  <c r="L322" i="80"/>
  <c r="L323" i="80"/>
  <c r="L324" i="80"/>
  <c r="L325" i="80"/>
  <c r="L326" i="80"/>
  <c r="L327" i="80"/>
  <c r="L328" i="80"/>
  <c r="L329" i="80"/>
  <c r="L330" i="80"/>
  <c r="L331" i="80"/>
  <c r="L332" i="80"/>
  <c r="L333" i="80"/>
  <c r="L334" i="80"/>
  <c r="L335" i="80"/>
  <c r="M335" i="80"/>
  <c r="K335" i="80"/>
  <c r="X334" i="80"/>
  <c r="W334" i="80"/>
  <c r="V334" i="80"/>
  <c r="U334" i="80"/>
  <c r="T334" i="80"/>
  <c r="S334" i="80"/>
  <c r="R334" i="80"/>
  <c r="Q334" i="80"/>
  <c r="P334" i="80"/>
  <c r="O334" i="80"/>
  <c r="M334" i="80"/>
  <c r="K334" i="80"/>
  <c r="X333" i="80"/>
  <c r="W333" i="80"/>
  <c r="V333" i="80"/>
  <c r="U333" i="80"/>
  <c r="T333" i="80"/>
  <c r="S333" i="80"/>
  <c r="R333" i="80"/>
  <c r="Q333" i="80"/>
  <c r="P333" i="80"/>
  <c r="O333" i="80"/>
  <c r="M333" i="80"/>
  <c r="K333" i="80"/>
  <c r="X332" i="80"/>
  <c r="W332" i="80"/>
  <c r="V332" i="80"/>
  <c r="U332" i="80"/>
  <c r="T332" i="80"/>
  <c r="S332" i="80"/>
  <c r="R332" i="80"/>
  <c r="Q332" i="80"/>
  <c r="P332" i="80"/>
  <c r="O332" i="80"/>
  <c r="M332" i="80"/>
  <c r="K332" i="80"/>
  <c r="X331" i="80"/>
  <c r="W331" i="80"/>
  <c r="V331" i="80"/>
  <c r="U331" i="80"/>
  <c r="T331" i="80"/>
  <c r="S331" i="80"/>
  <c r="R331" i="80"/>
  <c r="Q331" i="80"/>
  <c r="P331" i="80"/>
  <c r="O331" i="80"/>
  <c r="M331" i="80"/>
  <c r="K331" i="80"/>
  <c r="O330" i="80"/>
  <c r="M330" i="80"/>
  <c r="K330" i="80"/>
  <c r="O329" i="80"/>
  <c r="M329" i="80"/>
  <c r="K329" i="80"/>
  <c r="X328" i="80"/>
  <c r="W328" i="80"/>
  <c r="V328" i="80"/>
  <c r="U328" i="80"/>
  <c r="T328" i="80"/>
  <c r="S328" i="80"/>
  <c r="R328" i="80"/>
  <c r="Q328" i="80"/>
  <c r="P328" i="80"/>
  <c r="O328" i="80"/>
  <c r="M328" i="80"/>
  <c r="K328" i="80"/>
  <c r="X327" i="80"/>
  <c r="W327" i="80"/>
  <c r="V327" i="80"/>
  <c r="U327" i="80"/>
  <c r="T327" i="80"/>
  <c r="S327" i="80"/>
  <c r="R327" i="80"/>
  <c r="Q327" i="80"/>
  <c r="P327" i="80"/>
  <c r="O327" i="80"/>
  <c r="M327" i="80"/>
  <c r="K327" i="80"/>
  <c r="O326" i="80"/>
  <c r="M326" i="80"/>
  <c r="K326" i="80"/>
  <c r="O325" i="80"/>
  <c r="M325" i="80"/>
  <c r="K325" i="80"/>
  <c r="O324" i="80"/>
  <c r="M324" i="80"/>
  <c r="K324" i="80"/>
  <c r="X323" i="80"/>
  <c r="W323" i="80"/>
  <c r="V323" i="80"/>
  <c r="U323" i="80"/>
  <c r="T323" i="80"/>
  <c r="S323" i="80"/>
  <c r="R323" i="80"/>
  <c r="Q323" i="80"/>
  <c r="P323" i="80"/>
  <c r="O323" i="80"/>
  <c r="M323" i="80"/>
  <c r="K323" i="80"/>
  <c r="X322" i="80"/>
  <c r="W322" i="80"/>
  <c r="V322" i="80"/>
  <c r="U322" i="80"/>
  <c r="T322" i="80"/>
  <c r="S322" i="80"/>
  <c r="R322" i="80"/>
  <c r="Q322" i="80"/>
  <c r="P322" i="80"/>
  <c r="O322" i="80"/>
  <c r="M322" i="80"/>
  <c r="K322" i="80"/>
  <c r="X321" i="80"/>
  <c r="W321" i="80"/>
  <c r="V321" i="80"/>
  <c r="U321" i="80"/>
  <c r="T321" i="80"/>
  <c r="S321" i="80"/>
  <c r="R321" i="80"/>
  <c r="Q321" i="80"/>
  <c r="P321" i="80"/>
  <c r="O321" i="80"/>
  <c r="M321" i="80"/>
  <c r="K321" i="80"/>
  <c r="X320" i="80"/>
  <c r="W320" i="80"/>
  <c r="V320" i="80"/>
  <c r="U320" i="80"/>
  <c r="T320" i="80"/>
  <c r="S320" i="80"/>
  <c r="R320" i="80"/>
  <c r="Q320" i="80"/>
  <c r="P320" i="80"/>
  <c r="O320" i="80"/>
  <c r="M320" i="80"/>
  <c r="K320" i="80"/>
  <c r="O319" i="80"/>
  <c r="M319" i="80"/>
  <c r="K319" i="80"/>
  <c r="X318" i="80"/>
  <c r="W318" i="80"/>
  <c r="V318" i="80"/>
  <c r="U318" i="80"/>
  <c r="T318" i="80"/>
  <c r="S318" i="80"/>
  <c r="R318" i="80"/>
  <c r="Q318" i="80"/>
  <c r="P318" i="80"/>
  <c r="O318" i="80"/>
  <c r="M318" i="80"/>
  <c r="K318" i="80"/>
  <c r="O317" i="80"/>
  <c r="M317" i="80"/>
  <c r="K317" i="80"/>
  <c r="X316" i="80"/>
  <c r="W316" i="80"/>
  <c r="V316" i="80"/>
  <c r="U316" i="80"/>
  <c r="T316" i="80"/>
  <c r="S316" i="80"/>
  <c r="R316" i="80"/>
  <c r="Q316" i="80"/>
  <c r="P316" i="80"/>
  <c r="O316" i="80"/>
  <c r="M316" i="80"/>
  <c r="K316" i="80"/>
  <c r="X315" i="80"/>
  <c r="W315" i="80"/>
  <c r="V315" i="80"/>
  <c r="U315" i="80"/>
  <c r="T315" i="80"/>
  <c r="S315" i="80"/>
  <c r="R315" i="80"/>
  <c r="Q315" i="80"/>
  <c r="P315" i="80"/>
  <c r="O315" i="80"/>
  <c r="M315" i="80"/>
  <c r="K315" i="80"/>
  <c r="O314" i="80"/>
  <c r="M314" i="80"/>
  <c r="K314" i="80"/>
  <c r="X313" i="80"/>
  <c r="W313" i="80"/>
  <c r="V313" i="80"/>
  <c r="U313" i="80"/>
  <c r="T313" i="80"/>
  <c r="S313" i="80"/>
  <c r="R313" i="80"/>
  <c r="Q313" i="80"/>
  <c r="P313" i="80"/>
  <c r="O313" i="80"/>
  <c r="M313" i="80"/>
  <c r="K313" i="80"/>
  <c r="X312" i="80"/>
  <c r="W312" i="80"/>
  <c r="V312" i="80"/>
  <c r="U312" i="80"/>
  <c r="T312" i="80"/>
  <c r="S312" i="80"/>
  <c r="R312" i="80"/>
  <c r="Q312" i="80"/>
  <c r="P312" i="80"/>
  <c r="O312" i="80"/>
  <c r="M312" i="80"/>
  <c r="K312" i="80"/>
  <c r="X311" i="80"/>
  <c r="W311" i="80"/>
  <c r="V311" i="80"/>
  <c r="U311" i="80"/>
  <c r="T311" i="80"/>
  <c r="S311" i="80"/>
  <c r="R311" i="80"/>
  <c r="Q311" i="80"/>
  <c r="P311" i="80"/>
  <c r="O311" i="80"/>
  <c r="M311" i="80"/>
  <c r="K311" i="80"/>
  <c r="X310" i="80"/>
  <c r="W310" i="80"/>
  <c r="V310" i="80"/>
  <c r="U310" i="80"/>
  <c r="T310" i="80"/>
  <c r="S310" i="80"/>
  <c r="R310" i="80"/>
  <c r="Q310" i="80"/>
  <c r="P310" i="80"/>
  <c r="O310" i="80"/>
  <c r="M310" i="80"/>
  <c r="K310" i="80"/>
  <c r="X309" i="80"/>
  <c r="W309" i="80"/>
  <c r="V309" i="80"/>
  <c r="U309" i="80"/>
  <c r="T309" i="80"/>
  <c r="S309" i="80"/>
  <c r="R309" i="80"/>
  <c r="Q309" i="80"/>
  <c r="P309" i="80"/>
  <c r="O309" i="80"/>
  <c r="M309" i="80"/>
  <c r="K309" i="80"/>
  <c r="X308" i="80"/>
  <c r="W308" i="80"/>
  <c r="V308" i="80"/>
  <c r="U308" i="80"/>
  <c r="T308" i="80"/>
  <c r="S308" i="80"/>
  <c r="R308" i="80"/>
  <c r="Q308" i="80"/>
  <c r="P308" i="80"/>
  <c r="O308" i="80"/>
  <c r="M308" i="80"/>
  <c r="K308" i="80"/>
  <c r="X307" i="80"/>
  <c r="W307" i="80"/>
  <c r="V307" i="80"/>
  <c r="U307" i="80"/>
  <c r="T307" i="80"/>
  <c r="S307" i="80"/>
  <c r="R307" i="80"/>
  <c r="Q307" i="80"/>
  <c r="P307" i="80"/>
  <c r="O307" i="80"/>
  <c r="M307" i="80"/>
  <c r="K307" i="80"/>
  <c r="X306" i="80"/>
  <c r="W306" i="80"/>
  <c r="V306" i="80"/>
  <c r="U306" i="80"/>
  <c r="T306" i="80"/>
  <c r="S306" i="80"/>
  <c r="R306" i="80"/>
  <c r="Q306" i="80"/>
  <c r="P306" i="80"/>
  <c r="O306" i="80"/>
  <c r="M306" i="80"/>
  <c r="K306" i="80"/>
  <c r="X305" i="80"/>
  <c r="W305" i="80"/>
  <c r="V305" i="80"/>
  <c r="U305" i="80"/>
  <c r="T305" i="80"/>
  <c r="S305" i="80"/>
  <c r="R305" i="80"/>
  <c r="Q305" i="80"/>
  <c r="P305" i="80"/>
  <c r="O305" i="80"/>
  <c r="M305" i="80"/>
  <c r="K305" i="80"/>
  <c r="O304" i="80"/>
  <c r="M304" i="80"/>
  <c r="K304" i="80"/>
  <c r="X303" i="80"/>
  <c r="W303" i="80"/>
  <c r="V303" i="80"/>
  <c r="U303" i="80"/>
  <c r="T303" i="80"/>
  <c r="S303" i="80"/>
  <c r="R303" i="80"/>
  <c r="Q303" i="80"/>
  <c r="P303" i="80"/>
  <c r="O303" i="80"/>
  <c r="M303" i="80"/>
  <c r="K303" i="80"/>
  <c r="X302" i="80"/>
  <c r="W302" i="80"/>
  <c r="V302" i="80"/>
  <c r="U302" i="80"/>
  <c r="T302" i="80"/>
  <c r="S302" i="80"/>
  <c r="R302" i="80"/>
  <c r="Q302" i="80"/>
  <c r="P302" i="80"/>
  <c r="O302" i="80"/>
  <c r="M302" i="80"/>
  <c r="K302" i="80"/>
  <c r="O301" i="80"/>
  <c r="M301" i="80"/>
  <c r="K301" i="80"/>
  <c r="X300" i="80"/>
  <c r="W300" i="80"/>
  <c r="V300" i="80"/>
  <c r="U300" i="80"/>
  <c r="T300" i="80"/>
  <c r="S300" i="80"/>
  <c r="R300" i="80"/>
  <c r="Q300" i="80"/>
  <c r="P300" i="80"/>
  <c r="O300" i="80"/>
  <c r="M300" i="80"/>
  <c r="K300" i="80"/>
  <c r="X299" i="80"/>
  <c r="W299" i="80"/>
  <c r="V299" i="80"/>
  <c r="U299" i="80"/>
  <c r="T299" i="80"/>
  <c r="S299" i="80"/>
  <c r="R299" i="80"/>
  <c r="Q299" i="80"/>
  <c r="P299" i="80"/>
  <c r="O299" i="80"/>
  <c r="M299" i="80"/>
  <c r="K299" i="80"/>
  <c r="X298" i="80"/>
  <c r="W298" i="80"/>
  <c r="V298" i="80"/>
  <c r="U298" i="80"/>
  <c r="T298" i="80"/>
  <c r="S298" i="80"/>
  <c r="R298" i="80"/>
  <c r="Q298" i="80"/>
  <c r="P298" i="80"/>
  <c r="O298" i="80"/>
  <c r="M298" i="80"/>
  <c r="K298" i="80"/>
  <c r="X297" i="80"/>
  <c r="W297" i="80"/>
  <c r="V297" i="80"/>
  <c r="U297" i="80"/>
  <c r="T297" i="80"/>
  <c r="S297" i="80"/>
  <c r="R297" i="80"/>
  <c r="Q297" i="80"/>
  <c r="P297" i="80"/>
  <c r="O297" i="80"/>
  <c r="M297" i="80"/>
  <c r="K297" i="80"/>
  <c r="X296" i="80"/>
  <c r="W296" i="80"/>
  <c r="V296" i="80"/>
  <c r="U296" i="80"/>
  <c r="T296" i="80"/>
  <c r="S296" i="80"/>
  <c r="R296" i="80"/>
  <c r="Q296" i="80"/>
  <c r="P296" i="80"/>
  <c r="O296" i="80"/>
  <c r="M296" i="80"/>
  <c r="K296" i="80"/>
  <c r="Q286" i="80"/>
  <c r="Y295" i="80"/>
  <c r="O295" i="80"/>
  <c r="M295" i="80"/>
  <c r="K295" i="80"/>
  <c r="O294" i="80"/>
  <c r="M294" i="80"/>
  <c r="K294" i="80"/>
  <c r="O293" i="80"/>
  <c r="M293" i="80"/>
  <c r="K293" i="80"/>
  <c r="O292" i="80"/>
  <c r="M292" i="80"/>
  <c r="K292" i="80"/>
  <c r="X291" i="80"/>
  <c r="W291" i="80"/>
  <c r="V291" i="80"/>
  <c r="U291" i="80"/>
  <c r="T291" i="80"/>
  <c r="S291" i="80"/>
  <c r="R291" i="80"/>
  <c r="Q291" i="80"/>
  <c r="P291" i="80"/>
  <c r="O291" i="80"/>
  <c r="M291" i="80"/>
  <c r="K291" i="80"/>
  <c r="O290" i="80"/>
  <c r="M290" i="80"/>
  <c r="K290" i="80"/>
  <c r="X289" i="80"/>
  <c r="W289" i="80"/>
  <c r="V289" i="80"/>
  <c r="U289" i="80"/>
  <c r="T289" i="80"/>
  <c r="S289" i="80"/>
  <c r="R289" i="80"/>
  <c r="Q289" i="80"/>
  <c r="P289" i="80"/>
  <c r="O289" i="80"/>
  <c r="M289" i="80"/>
  <c r="K289" i="80"/>
  <c r="X288" i="80"/>
  <c r="W288" i="80"/>
  <c r="V288" i="80"/>
  <c r="U288" i="80"/>
  <c r="T288" i="80"/>
  <c r="S288" i="80"/>
  <c r="R288" i="80"/>
  <c r="Q288" i="80"/>
  <c r="P288" i="80"/>
  <c r="O288" i="80"/>
  <c r="M288" i="80"/>
  <c r="K288" i="80"/>
  <c r="O287" i="80"/>
  <c r="M287" i="80"/>
  <c r="K287" i="80"/>
  <c r="X286" i="80"/>
  <c r="W286" i="80"/>
  <c r="V286" i="80"/>
  <c r="U286" i="80"/>
  <c r="T286" i="80"/>
  <c r="S286" i="80"/>
  <c r="R286" i="80"/>
  <c r="P286" i="80"/>
  <c r="O286" i="80"/>
  <c r="M286" i="80"/>
  <c r="K286" i="80"/>
  <c r="O285" i="80"/>
  <c r="M285" i="80"/>
  <c r="K285" i="80"/>
  <c r="X284" i="80"/>
  <c r="W284" i="80"/>
  <c r="V284" i="80"/>
  <c r="U284" i="80"/>
  <c r="T284" i="80"/>
  <c r="S284" i="80"/>
  <c r="R284" i="80"/>
  <c r="Q284" i="80"/>
  <c r="P284" i="80"/>
  <c r="O284" i="80"/>
  <c r="M284" i="80"/>
  <c r="K284" i="80"/>
  <c r="X283" i="80"/>
  <c r="W283" i="80"/>
  <c r="V283" i="80"/>
  <c r="U283" i="80"/>
  <c r="T283" i="80"/>
  <c r="S283" i="80"/>
  <c r="R283" i="80"/>
  <c r="Q283" i="80"/>
  <c r="M283" i="80"/>
  <c r="X282" i="80"/>
  <c r="W282" i="80"/>
  <c r="V282" i="80"/>
  <c r="U282" i="80"/>
  <c r="T282" i="80"/>
  <c r="S282" i="80"/>
  <c r="R282" i="80"/>
  <c r="Q282" i="80"/>
  <c r="H178" i="80"/>
  <c r="N178" i="80"/>
  <c r="H179" i="80"/>
  <c r="N179" i="80"/>
  <c r="H180" i="80"/>
  <c r="N180" i="80"/>
  <c r="H181" i="80"/>
  <c r="N181" i="80"/>
  <c r="H182" i="80"/>
  <c r="N182" i="80"/>
  <c r="H183" i="80"/>
  <c r="N183" i="80"/>
  <c r="H184" i="80"/>
  <c r="N184" i="80"/>
  <c r="H185" i="80"/>
  <c r="N185" i="80"/>
  <c r="H186" i="80"/>
  <c r="N186" i="80"/>
  <c r="H187" i="80"/>
  <c r="N187" i="80"/>
  <c r="H188" i="80"/>
  <c r="N188" i="80"/>
  <c r="H189" i="80"/>
  <c r="N189" i="80"/>
  <c r="H190" i="80"/>
  <c r="N190" i="80"/>
  <c r="H191" i="80"/>
  <c r="N191" i="80"/>
  <c r="H192" i="80"/>
  <c r="N192" i="80"/>
  <c r="H193" i="80"/>
  <c r="N193" i="80"/>
  <c r="H194" i="80"/>
  <c r="N194" i="80"/>
  <c r="H195" i="80"/>
  <c r="N195" i="80"/>
  <c r="H196" i="80"/>
  <c r="N196" i="80"/>
  <c r="H197" i="80"/>
  <c r="N197" i="80"/>
  <c r="H198" i="80"/>
  <c r="N198" i="80"/>
  <c r="H199" i="80"/>
  <c r="N199" i="80"/>
  <c r="H200" i="80"/>
  <c r="N200" i="80"/>
  <c r="H201" i="80"/>
  <c r="N201" i="80"/>
  <c r="H202" i="80"/>
  <c r="N202" i="80"/>
  <c r="H203" i="80"/>
  <c r="N203" i="80"/>
  <c r="H204" i="80"/>
  <c r="N204" i="80"/>
  <c r="H205" i="80"/>
  <c r="N205" i="80"/>
  <c r="H206" i="80"/>
  <c r="N206" i="80"/>
  <c r="H207" i="80"/>
  <c r="N207" i="80"/>
  <c r="H208" i="80"/>
  <c r="N208" i="80"/>
  <c r="H209" i="80"/>
  <c r="N209" i="80"/>
  <c r="H210" i="80"/>
  <c r="N210" i="80"/>
  <c r="N211" i="80"/>
  <c r="H212" i="80"/>
  <c r="N212" i="80"/>
  <c r="H213" i="80"/>
  <c r="N213" i="80"/>
  <c r="H214" i="80"/>
  <c r="N214" i="80"/>
  <c r="H215" i="80"/>
  <c r="N215" i="80"/>
  <c r="H216" i="80"/>
  <c r="N216" i="80"/>
  <c r="H217" i="80"/>
  <c r="N217" i="80"/>
  <c r="H218" i="80"/>
  <c r="N218" i="80"/>
  <c r="H219" i="80"/>
  <c r="N219" i="80"/>
  <c r="H220" i="80"/>
  <c r="N220" i="80"/>
  <c r="H221" i="80"/>
  <c r="N221" i="80"/>
  <c r="H222" i="80"/>
  <c r="N222" i="80"/>
  <c r="H223" i="80"/>
  <c r="N223" i="80"/>
  <c r="H224" i="80"/>
  <c r="N224" i="80"/>
  <c r="H225" i="80"/>
  <c r="N225" i="80"/>
  <c r="N226" i="80"/>
  <c r="H227" i="80"/>
  <c r="N227" i="80"/>
  <c r="H228" i="80"/>
  <c r="N228" i="80"/>
  <c r="H229" i="80"/>
  <c r="N229" i="80"/>
  <c r="H230" i="80"/>
  <c r="N230" i="80"/>
  <c r="H231" i="80"/>
  <c r="N231" i="80"/>
  <c r="H232" i="80"/>
  <c r="N232" i="80"/>
  <c r="H233" i="80"/>
  <c r="N233" i="80"/>
  <c r="H234" i="80"/>
  <c r="N234" i="80"/>
  <c r="H235" i="80"/>
  <c r="N235" i="80"/>
  <c r="H236" i="80"/>
  <c r="N236" i="80"/>
  <c r="H237" i="80"/>
  <c r="N237" i="80"/>
  <c r="H238" i="80"/>
  <c r="N238" i="80"/>
  <c r="H239" i="80"/>
  <c r="N239" i="80"/>
  <c r="H240" i="80"/>
  <c r="N240" i="80"/>
  <c r="H241" i="80"/>
  <c r="N241" i="80"/>
  <c r="H242" i="80"/>
  <c r="N242" i="80"/>
  <c r="H243" i="80"/>
  <c r="N243" i="80"/>
  <c r="H244" i="80"/>
  <c r="N244" i="80"/>
  <c r="H245" i="80"/>
  <c r="N245" i="80"/>
  <c r="H246" i="80"/>
  <c r="N246" i="80"/>
  <c r="H247" i="80"/>
  <c r="N247" i="80"/>
  <c r="H248" i="80"/>
  <c r="N248" i="80"/>
  <c r="H249" i="80"/>
  <c r="N249" i="80"/>
  <c r="H250" i="80"/>
  <c r="N250" i="80"/>
  <c r="H251" i="80"/>
  <c r="N251" i="80"/>
  <c r="H252" i="80"/>
  <c r="N252" i="80"/>
  <c r="H253" i="80"/>
  <c r="N253" i="80"/>
  <c r="H254" i="80"/>
  <c r="N254" i="80"/>
  <c r="H255" i="80"/>
  <c r="N255" i="80"/>
  <c r="H256" i="80"/>
  <c r="N256" i="80"/>
  <c r="H257" i="80"/>
  <c r="N257" i="80"/>
  <c r="H258" i="80"/>
  <c r="N258" i="80"/>
  <c r="H259" i="80"/>
  <c r="N259" i="80"/>
  <c r="H260" i="80"/>
  <c r="N260" i="80"/>
  <c r="H261" i="80"/>
  <c r="N261" i="80"/>
  <c r="H262" i="80"/>
  <c r="N262" i="80"/>
  <c r="H263" i="80"/>
  <c r="N263" i="80"/>
  <c r="H264" i="80"/>
  <c r="N264" i="80"/>
  <c r="H265" i="80"/>
  <c r="N265" i="80"/>
  <c r="H266" i="80"/>
  <c r="N266" i="80"/>
  <c r="H267" i="80"/>
  <c r="N267" i="80"/>
  <c r="H268" i="80"/>
  <c r="N268" i="80"/>
  <c r="H269" i="80"/>
  <c r="N269" i="80"/>
  <c r="H270" i="80"/>
  <c r="N270" i="80"/>
  <c r="H271" i="80"/>
  <c r="N271" i="80"/>
  <c r="H272" i="80"/>
  <c r="N272" i="80"/>
  <c r="H273" i="80"/>
  <c r="N273" i="80"/>
  <c r="H274" i="80"/>
  <c r="N274" i="80"/>
  <c r="H275" i="80"/>
  <c r="N275" i="80"/>
  <c r="H276" i="80"/>
  <c r="N276" i="80"/>
  <c r="H277" i="80"/>
  <c r="N277" i="80"/>
  <c r="H278" i="80"/>
  <c r="N278" i="80"/>
  <c r="H279" i="80"/>
  <c r="N279" i="80"/>
  <c r="H280" i="80"/>
  <c r="N280" i="80"/>
  <c r="H281" i="80"/>
  <c r="N281" i="80"/>
  <c r="H282" i="80"/>
  <c r="N282" i="80"/>
  <c r="P282" i="80"/>
  <c r="O282" i="80"/>
  <c r="M282" i="80"/>
  <c r="K282" i="80"/>
  <c r="O281" i="80"/>
  <c r="M281" i="80"/>
  <c r="K281" i="80"/>
  <c r="X280" i="80"/>
  <c r="W280" i="80"/>
  <c r="V280" i="80"/>
  <c r="U280" i="80"/>
  <c r="T280" i="80"/>
  <c r="S280" i="80"/>
  <c r="R280" i="80"/>
  <c r="Q280" i="80"/>
  <c r="P280" i="80"/>
  <c r="O280" i="80"/>
  <c r="M280" i="80"/>
  <c r="K280" i="80"/>
  <c r="X279" i="80"/>
  <c r="W279" i="80"/>
  <c r="V279" i="80"/>
  <c r="U279" i="80"/>
  <c r="T279" i="80"/>
  <c r="S279" i="80"/>
  <c r="R279" i="80"/>
  <c r="Q279" i="80"/>
  <c r="P279" i="80"/>
  <c r="O279" i="80"/>
  <c r="M279" i="80"/>
  <c r="K279" i="80"/>
  <c r="X278" i="80"/>
  <c r="W278" i="80"/>
  <c r="V278" i="80"/>
  <c r="U278" i="80"/>
  <c r="T278" i="80"/>
  <c r="S278" i="80"/>
  <c r="R278" i="80"/>
  <c r="Q278" i="80"/>
  <c r="P278" i="80"/>
  <c r="O278" i="80"/>
  <c r="M278" i="80"/>
  <c r="K278" i="80"/>
  <c r="X277" i="80"/>
  <c r="W277" i="80"/>
  <c r="V277" i="80"/>
  <c r="U277" i="80"/>
  <c r="T277" i="80"/>
  <c r="S277" i="80"/>
  <c r="R277" i="80"/>
  <c r="Q277" i="80"/>
  <c r="P277" i="80"/>
  <c r="O277" i="80"/>
  <c r="M277" i="80"/>
  <c r="K277" i="80"/>
  <c r="O276" i="80"/>
  <c r="M276" i="80"/>
  <c r="K276" i="80"/>
  <c r="X275" i="80"/>
  <c r="W275" i="80"/>
  <c r="V275" i="80"/>
  <c r="U275" i="80"/>
  <c r="T275" i="80"/>
  <c r="S275" i="80"/>
  <c r="R275" i="80"/>
  <c r="Q275" i="80"/>
  <c r="P275" i="80"/>
  <c r="O275" i="80"/>
  <c r="M275" i="80"/>
  <c r="K275" i="80"/>
  <c r="O274" i="80"/>
  <c r="M274" i="80"/>
  <c r="K274" i="80"/>
  <c r="X273" i="80"/>
  <c r="W273" i="80"/>
  <c r="V273" i="80"/>
  <c r="U273" i="80"/>
  <c r="T273" i="80"/>
  <c r="S273" i="80"/>
  <c r="R273" i="80"/>
  <c r="Q273" i="80"/>
  <c r="P273" i="80"/>
  <c r="O273" i="80"/>
  <c r="M273" i="80"/>
  <c r="K273" i="80"/>
  <c r="X272" i="80"/>
  <c r="W272" i="80"/>
  <c r="V272" i="80"/>
  <c r="U272" i="80"/>
  <c r="T272" i="80"/>
  <c r="S272" i="80"/>
  <c r="R272" i="80"/>
  <c r="Q272" i="80"/>
  <c r="P272" i="80"/>
  <c r="O272" i="80"/>
  <c r="M272" i="80"/>
  <c r="K272" i="80"/>
  <c r="X271" i="80"/>
  <c r="W271" i="80"/>
  <c r="V271" i="80"/>
  <c r="U271" i="80"/>
  <c r="T271" i="80"/>
  <c r="S271" i="80"/>
  <c r="R271" i="80"/>
  <c r="Q271" i="80"/>
  <c r="P271" i="80"/>
  <c r="O271" i="80"/>
  <c r="M271" i="80"/>
  <c r="K271" i="80"/>
  <c r="O270" i="80"/>
  <c r="M270" i="80"/>
  <c r="K270" i="80"/>
  <c r="O269" i="80"/>
  <c r="M269" i="80"/>
  <c r="K269" i="80"/>
  <c r="X268" i="80"/>
  <c r="W268" i="80"/>
  <c r="V268" i="80"/>
  <c r="U268" i="80"/>
  <c r="T268" i="80"/>
  <c r="S268" i="80"/>
  <c r="R268" i="80"/>
  <c r="Q268" i="80"/>
  <c r="P268" i="80"/>
  <c r="O268" i="80"/>
  <c r="M268" i="80"/>
  <c r="K268" i="80"/>
  <c r="X267" i="80"/>
  <c r="W267" i="80"/>
  <c r="V267" i="80"/>
  <c r="U267" i="80"/>
  <c r="T267" i="80"/>
  <c r="S267" i="80"/>
  <c r="R267" i="80"/>
  <c r="Q267" i="80"/>
  <c r="P267" i="80"/>
  <c r="O267" i="80"/>
  <c r="M267" i="80"/>
  <c r="K267" i="80"/>
  <c r="O266" i="80"/>
  <c r="M266" i="80"/>
  <c r="K266" i="80"/>
  <c r="O265" i="80"/>
  <c r="M265" i="80"/>
  <c r="K265" i="80"/>
  <c r="X264" i="80"/>
  <c r="W264" i="80"/>
  <c r="V264" i="80"/>
  <c r="U264" i="80"/>
  <c r="T264" i="80"/>
  <c r="S264" i="80"/>
  <c r="R264" i="80"/>
  <c r="Q264" i="80"/>
  <c r="P264" i="80"/>
  <c r="O264" i="80"/>
  <c r="M264" i="80"/>
  <c r="K264" i="80"/>
  <c r="X263" i="80"/>
  <c r="W263" i="80"/>
  <c r="V263" i="80"/>
  <c r="U263" i="80"/>
  <c r="T263" i="80"/>
  <c r="S263" i="80"/>
  <c r="R263" i="80"/>
  <c r="Q263" i="80"/>
  <c r="P263" i="80"/>
  <c r="O263" i="80"/>
  <c r="M263" i="80"/>
  <c r="K263" i="80"/>
  <c r="X262" i="80"/>
  <c r="W262" i="80"/>
  <c r="V262" i="80"/>
  <c r="U262" i="80"/>
  <c r="T262" i="80"/>
  <c r="S262" i="80"/>
  <c r="R262" i="80"/>
  <c r="Q262" i="80"/>
  <c r="P262" i="80"/>
  <c r="O262" i="80"/>
  <c r="M262" i="80"/>
  <c r="K262" i="80"/>
  <c r="O261" i="80"/>
  <c r="M261" i="80"/>
  <c r="K261" i="80"/>
  <c r="X260" i="80"/>
  <c r="W260" i="80"/>
  <c r="V260" i="80"/>
  <c r="U260" i="80"/>
  <c r="T260" i="80"/>
  <c r="S260" i="80"/>
  <c r="R260" i="80"/>
  <c r="Q260" i="80"/>
  <c r="P260" i="80"/>
  <c r="O260" i="80"/>
  <c r="M260" i="80"/>
  <c r="K260" i="80"/>
  <c r="X259" i="80"/>
  <c r="W259" i="80"/>
  <c r="V259" i="80"/>
  <c r="U259" i="80"/>
  <c r="T259" i="80"/>
  <c r="S259" i="80"/>
  <c r="R259" i="80"/>
  <c r="Q259" i="80"/>
  <c r="P259" i="80"/>
  <c r="O259" i="80"/>
  <c r="M259" i="80"/>
  <c r="K259" i="80"/>
  <c r="X258" i="80"/>
  <c r="W258" i="80"/>
  <c r="V258" i="80"/>
  <c r="U258" i="80"/>
  <c r="T258" i="80"/>
  <c r="S258" i="80"/>
  <c r="R258" i="80"/>
  <c r="Q258" i="80"/>
  <c r="P258" i="80"/>
  <c r="O258" i="80"/>
  <c r="M258" i="80"/>
  <c r="K258" i="80"/>
  <c r="X257" i="80"/>
  <c r="W257" i="80"/>
  <c r="V257" i="80"/>
  <c r="U257" i="80"/>
  <c r="T257" i="80"/>
  <c r="S257" i="80"/>
  <c r="R257" i="80"/>
  <c r="Q257" i="80"/>
  <c r="P257" i="80"/>
  <c r="O257" i="80"/>
  <c r="M257" i="80"/>
  <c r="K257" i="80"/>
  <c r="X256" i="80"/>
  <c r="W256" i="80"/>
  <c r="V256" i="80"/>
  <c r="U256" i="80"/>
  <c r="T256" i="80"/>
  <c r="S256" i="80"/>
  <c r="R256" i="80"/>
  <c r="Q256" i="80"/>
  <c r="P256" i="80"/>
  <c r="O256" i="80"/>
  <c r="M256" i="80"/>
  <c r="K256" i="80"/>
  <c r="X255" i="80"/>
  <c r="W255" i="80"/>
  <c r="V255" i="80"/>
  <c r="U255" i="80"/>
  <c r="T255" i="80"/>
  <c r="S255" i="80"/>
  <c r="R255" i="80"/>
  <c r="Q255" i="80"/>
  <c r="P255" i="80"/>
  <c r="O255" i="80"/>
  <c r="M255" i="80"/>
  <c r="K255" i="80"/>
  <c r="X254" i="80"/>
  <c r="W254" i="80"/>
  <c r="V254" i="80"/>
  <c r="U254" i="80"/>
  <c r="T254" i="80"/>
  <c r="S254" i="80"/>
  <c r="R254" i="80"/>
  <c r="Q254" i="80"/>
  <c r="P254" i="80"/>
  <c r="O254" i="80"/>
  <c r="M254" i="80"/>
  <c r="K254" i="80"/>
  <c r="X253" i="80"/>
  <c r="W253" i="80"/>
  <c r="V253" i="80"/>
  <c r="U253" i="80"/>
  <c r="T253" i="80"/>
  <c r="S253" i="80"/>
  <c r="R253" i="80"/>
  <c r="Q253" i="80"/>
  <c r="P253" i="80"/>
  <c r="O253" i="80"/>
  <c r="M253" i="80"/>
  <c r="K253" i="80"/>
  <c r="X252" i="80"/>
  <c r="W252" i="80"/>
  <c r="V252" i="80"/>
  <c r="U252" i="80"/>
  <c r="T252" i="80"/>
  <c r="S252" i="80"/>
  <c r="R252" i="80"/>
  <c r="Q252" i="80"/>
  <c r="P252" i="80"/>
  <c r="O252" i="80"/>
  <c r="M252" i="80"/>
  <c r="K252" i="80"/>
  <c r="O251" i="80"/>
  <c r="M251" i="80"/>
  <c r="K251" i="80"/>
  <c r="X250" i="80"/>
  <c r="W250" i="80"/>
  <c r="V250" i="80"/>
  <c r="U250" i="80"/>
  <c r="T250" i="80"/>
  <c r="S250" i="80"/>
  <c r="R250" i="80"/>
  <c r="Q250" i="80"/>
  <c r="P250" i="80"/>
  <c r="O250" i="80"/>
  <c r="M250" i="80"/>
  <c r="K250" i="80"/>
  <c r="X249" i="80"/>
  <c r="W249" i="80"/>
  <c r="V249" i="80"/>
  <c r="U249" i="80"/>
  <c r="T249" i="80"/>
  <c r="S249" i="80"/>
  <c r="R249" i="80"/>
  <c r="Q249" i="80"/>
  <c r="P249" i="80"/>
  <c r="O249" i="80"/>
  <c r="M249" i="80"/>
  <c r="K249" i="80"/>
  <c r="X248" i="80"/>
  <c r="W248" i="80"/>
  <c r="V248" i="80"/>
  <c r="U248" i="80"/>
  <c r="T248" i="80"/>
  <c r="S248" i="80"/>
  <c r="R248" i="80"/>
  <c r="Q248" i="80"/>
  <c r="P248" i="80"/>
  <c r="O248" i="80"/>
  <c r="M248" i="80"/>
  <c r="K248" i="80"/>
  <c r="X247" i="80"/>
  <c r="W247" i="80"/>
  <c r="V247" i="80"/>
  <c r="U247" i="80"/>
  <c r="T247" i="80"/>
  <c r="S247" i="80"/>
  <c r="R247" i="80"/>
  <c r="Q247" i="80"/>
  <c r="P247" i="80"/>
  <c r="O247" i="80"/>
  <c r="M247" i="80"/>
  <c r="K247" i="80"/>
  <c r="X246" i="80"/>
  <c r="W246" i="80"/>
  <c r="V246" i="80"/>
  <c r="U246" i="80"/>
  <c r="T246" i="80"/>
  <c r="S246" i="80"/>
  <c r="R246" i="80"/>
  <c r="Q246" i="80"/>
  <c r="P246" i="80"/>
  <c r="O246" i="80"/>
  <c r="M246" i="80"/>
  <c r="K246" i="80"/>
  <c r="X245" i="80"/>
  <c r="W245" i="80"/>
  <c r="V245" i="80"/>
  <c r="U245" i="80"/>
  <c r="T245" i="80"/>
  <c r="S245" i="80"/>
  <c r="R245" i="80"/>
  <c r="Q245" i="80"/>
  <c r="P245" i="80"/>
  <c r="O245" i="80"/>
  <c r="M245" i="80"/>
  <c r="K245" i="80"/>
  <c r="X244" i="80"/>
  <c r="W244" i="80"/>
  <c r="V244" i="80"/>
  <c r="U244" i="80"/>
  <c r="T244" i="80"/>
  <c r="S244" i="80"/>
  <c r="R244" i="80"/>
  <c r="Q244" i="80"/>
  <c r="P244" i="80"/>
  <c r="O244" i="80"/>
  <c r="M244" i="80"/>
  <c r="K244" i="80"/>
  <c r="X243" i="80"/>
  <c r="W243" i="80"/>
  <c r="V243" i="80"/>
  <c r="U243" i="80"/>
  <c r="T243" i="80"/>
  <c r="S243" i="80"/>
  <c r="R243" i="80"/>
  <c r="Q243" i="80"/>
  <c r="P243" i="80"/>
  <c r="O243" i="80"/>
  <c r="M243" i="80"/>
  <c r="K243" i="80"/>
  <c r="X242" i="80"/>
  <c r="W242" i="80"/>
  <c r="V242" i="80"/>
  <c r="U242" i="80"/>
  <c r="T242" i="80"/>
  <c r="S242" i="80"/>
  <c r="R242" i="80"/>
  <c r="Q242" i="80"/>
  <c r="P242" i="80"/>
  <c r="O242" i="80"/>
  <c r="M242" i="80"/>
  <c r="K242" i="80"/>
  <c r="X241" i="80"/>
  <c r="W241" i="80"/>
  <c r="V241" i="80"/>
  <c r="U241" i="80"/>
  <c r="T241" i="80"/>
  <c r="S241" i="80"/>
  <c r="R241" i="80"/>
  <c r="Q241" i="80"/>
  <c r="P241" i="80"/>
  <c r="O241" i="80"/>
  <c r="M241" i="80"/>
  <c r="K241" i="80"/>
  <c r="X240" i="80"/>
  <c r="W240" i="80"/>
  <c r="V240" i="80"/>
  <c r="U240" i="80"/>
  <c r="T240" i="80"/>
  <c r="S240" i="80"/>
  <c r="R240" i="80"/>
  <c r="Q240" i="80"/>
  <c r="P240" i="80"/>
  <c r="O240" i="80"/>
  <c r="M240" i="80"/>
  <c r="K240" i="80"/>
  <c r="X239" i="80"/>
  <c r="W239" i="80"/>
  <c r="V239" i="80"/>
  <c r="U239" i="80"/>
  <c r="T239" i="80"/>
  <c r="S239" i="80"/>
  <c r="R239" i="80"/>
  <c r="Q239" i="80"/>
  <c r="P239" i="80"/>
  <c r="O239" i="80"/>
  <c r="M239" i="80"/>
  <c r="K239" i="80"/>
  <c r="O238" i="80"/>
  <c r="M238" i="80"/>
  <c r="K238" i="80"/>
  <c r="X237" i="80"/>
  <c r="W237" i="80"/>
  <c r="V237" i="80"/>
  <c r="U237" i="80"/>
  <c r="T237" i="80"/>
  <c r="S237" i="80"/>
  <c r="R237" i="80"/>
  <c r="Q237" i="80"/>
  <c r="P237" i="80"/>
  <c r="O237" i="80"/>
  <c r="M237" i="80"/>
  <c r="K237" i="80"/>
  <c r="X236" i="80"/>
  <c r="W236" i="80"/>
  <c r="V236" i="80"/>
  <c r="U236" i="80"/>
  <c r="T236" i="80"/>
  <c r="S236" i="80"/>
  <c r="R236" i="80"/>
  <c r="Q236" i="80"/>
  <c r="P236" i="80"/>
  <c r="O236" i="80"/>
  <c r="M236" i="80"/>
  <c r="K236" i="80"/>
  <c r="X235" i="80"/>
  <c r="W235" i="80"/>
  <c r="V235" i="80"/>
  <c r="U235" i="80"/>
  <c r="T235" i="80"/>
  <c r="S235" i="80"/>
  <c r="R235" i="80"/>
  <c r="Q235" i="80"/>
  <c r="P235" i="80"/>
  <c r="O235" i="80"/>
  <c r="M235" i="80"/>
  <c r="K235" i="80"/>
  <c r="X234" i="80"/>
  <c r="W234" i="80"/>
  <c r="V234" i="80"/>
  <c r="U234" i="80"/>
  <c r="T234" i="80"/>
  <c r="S234" i="80"/>
  <c r="R234" i="80"/>
  <c r="Q234" i="80"/>
  <c r="P234" i="80"/>
  <c r="O234" i="80"/>
  <c r="M234" i="80"/>
  <c r="K234" i="80"/>
  <c r="X233" i="80"/>
  <c r="W233" i="80"/>
  <c r="V233" i="80"/>
  <c r="U233" i="80"/>
  <c r="T233" i="80"/>
  <c r="S233" i="80"/>
  <c r="R233" i="80"/>
  <c r="Q233" i="80"/>
  <c r="P233" i="80"/>
  <c r="O233" i="80"/>
  <c r="M233" i="80"/>
  <c r="K233" i="80"/>
  <c r="X232" i="80"/>
  <c r="W232" i="80"/>
  <c r="V232" i="80"/>
  <c r="U232" i="80"/>
  <c r="T232" i="80"/>
  <c r="S232" i="80"/>
  <c r="R232" i="80"/>
  <c r="Q232" i="80"/>
  <c r="P232" i="80"/>
  <c r="O232" i="80"/>
  <c r="M232" i="80"/>
  <c r="K232" i="80"/>
  <c r="X231" i="80"/>
  <c r="W231" i="80"/>
  <c r="V231" i="80"/>
  <c r="U231" i="80"/>
  <c r="T231" i="80"/>
  <c r="S231" i="80"/>
  <c r="R231" i="80"/>
  <c r="Q231" i="80"/>
  <c r="P231" i="80"/>
  <c r="O231" i="80"/>
  <c r="M231" i="80"/>
  <c r="K231" i="80"/>
  <c r="X230" i="80"/>
  <c r="W230" i="80"/>
  <c r="V230" i="80"/>
  <c r="U230" i="80"/>
  <c r="T230" i="80"/>
  <c r="S230" i="80"/>
  <c r="R230" i="80"/>
  <c r="Q230" i="80"/>
  <c r="P230" i="80"/>
  <c r="O230" i="80"/>
  <c r="M230" i="80"/>
  <c r="K230" i="80"/>
  <c r="X229" i="80"/>
  <c r="W229" i="80"/>
  <c r="V229" i="80"/>
  <c r="U229" i="80"/>
  <c r="T229" i="80"/>
  <c r="S229" i="80"/>
  <c r="R229" i="80"/>
  <c r="Q229" i="80"/>
  <c r="P229" i="80"/>
  <c r="O229" i="80"/>
  <c r="M229" i="80"/>
  <c r="K229" i="80"/>
  <c r="X228" i="80"/>
  <c r="W228" i="80"/>
  <c r="V228" i="80"/>
  <c r="U228" i="80"/>
  <c r="T228" i="80"/>
  <c r="S228" i="80"/>
  <c r="R228" i="80"/>
  <c r="Q228" i="80"/>
  <c r="P228" i="80"/>
  <c r="O228" i="80"/>
  <c r="M228" i="80"/>
  <c r="K228" i="80"/>
  <c r="X227" i="80"/>
  <c r="W227" i="80"/>
  <c r="V227" i="80"/>
  <c r="U227" i="80"/>
  <c r="T227" i="80"/>
  <c r="S227" i="80"/>
  <c r="R227" i="80"/>
  <c r="Q227" i="80"/>
  <c r="P227" i="80"/>
  <c r="O227" i="80"/>
  <c r="M227" i="80"/>
  <c r="K227" i="80"/>
  <c r="O226" i="80"/>
  <c r="M226" i="80"/>
  <c r="K226" i="80"/>
  <c r="O225" i="80"/>
  <c r="M225" i="80"/>
  <c r="K225" i="80"/>
  <c r="X224" i="80"/>
  <c r="W224" i="80"/>
  <c r="V224" i="80"/>
  <c r="U224" i="80"/>
  <c r="T224" i="80"/>
  <c r="S224" i="80"/>
  <c r="R224" i="80"/>
  <c r="Q224" i="80"/>
  <c r="P224" i="80"/>
  <c r="O224" i="80"/>
  <c r="M224" i="80"/>
  <c r="K224" i="80"/>
  <c r="X223" i="80"/>
  <c r="W223" i="80"/>
  <c r="V223" i="80"/>
  <c r="U223" i="80"/>
  <c r="T223" i="80"/>
  <c r="S223" i="80"/>
  <c r="R223" i="80"/>
  <c r="Q223" i="80"/>
  <c r="P223" i="80"/>
  <c r="O223" i="80"/>
  <c r="M223" i="80"/>
  <c r="K223" i="80"/>
  <c r="O222" i="80"/>
  <c r="M222" i="80"/>
  <c r="K222" i="80"/>
  <c r="X221" i="80"/>
  <c r="W221" i="80"/>
  <c r="V221" i="80"/>
  <c r="U221" i="80"/>
  <c r="T221" i="80"/>
  <c r="S221" i="80"/>
  <c r="R221" i="80"/>
  <c r="Q221" i="80"/>
  <c r="P221" i="80"/>
  <c r="O221" i="80"/>
  <c r="M221" i="80"/>
  <c r="K221" i="80"/>
  <c r="X220" i="80"/>
  <c r="W220" i="80"/>
  <c r="V220" i="80"/>
  <c r="U220" i="80"/>
  <c r="T220" i="80"/>
  <c r="S220" i="80"/>
  <c r="R220" i="80"/>
  <c r="Q220" i="80"/>
  <c r="P220" i="80"/>
  <c r="O220" i="80"/>
  <c r="M220" i="80"/>
  <c r="K220" i="80"/>
  <c r="O219" i="80"/>
  <c r="M219" i="80"/>
  <c r="K219" i="80"/>
  <c r="X218" i="80"/>
  <c r="W218" i="80"/>
  <c r="V218" i="80"/>
  <c r="U218" i="80"/>
  <c r="T218" i="80"/>
  <c r="S218" i="80"/>
  <c r="R218" i="80"/>
  <c r="Q218" i="80"/>
  <c r="P218" i="80"/>
  <c r="O218" i="80"/>
  <c r="M218" i="80"/>
  <c r="K218" i="80"/>
  <c r="X217" i="80"/>
  <c r="W217" i="80"/>
  <c r="V217" i="80"/>
  <c r="U217" i="80"/>
  <c r="T217" i="80"/>
  <c r="S217" i="80"/>
  <c r="R217" i="80"/>
  <c r="Q217" i="80"/>
  <c r="P217" i="80"/>
  <c r="O217" i="80"/>
  <c r="M217" i="80"/>
  <c r="K217" i="80"/>
  <c r="X216" i="80"/>
  <c r="W216" i="80"/>
  <c r="V216" i="80"/>
  <c r="U216" i="80"/>
  <c r="T216" i="80"/>
  <c r="S216" i="80"/>
  <c r="R216" i="80"/>
  <c r="Q216" i="80"/>
  <c r="P216" i="80"/>
  <c r="O216" i="80"/>
  <c r="M216" i="80"/>
  <c r="K216" i="80"/>
  <c r="X215" i="80"/>
  <c r="W215" i="80"/>
  <c r="V215" i="80"/>
  <c r="U215" i="80"/>
  <c r="T215" i="80"/>
  <c r="S215" i="80"/>
  <c r="R215" i="80"/>
  <c r="Q215" i="80"/>
  <c r="P215" i="80"/>
  <c r="O215" i="80"/>
  <c r="M215" i="80"/>
  <c r="K215" i="80"/>
  <c r="X214" i="80"/>
  <c r="W214" i="80"/>
  <c r="V214" i="80"/>
  <c r="U214" i="80"/>
  <c r="T214" i="80"/>
  <c r="S214" i="80"/>
  <c r="R214" i="80"/>
  <c r="Q214" i="80"/>
  <c r="P214" i="80"/>
  <c r="O214" i="80"/>
  <c r="M214" i="80"/>
  <c r="K214" i="80"/>
  <c r="X213" i="80"/>
  <c r="W213" i="80"/>
  <c r="V213" i="80"/>
  <c r="U213" i="80"/>
  <c r="T213" i="80"/>
  <c r="S213" i="80"/>
  <c r="R213" i="80"/>
  <c r="Q213" i="80"/>
  <c r="P213" i="80"/>
  <c r="O213" i="80"/>
  <c r="M213" i="80"/>
  <c r="K213" i="80"/>
  <c r="X212" i="80"/>
  <c r="W212" i="80"/>
  <c r="V212" i="80"/>
  <c r="U212" i="80"/>
  <c r="T212" i="80"/>
  <c r="S212" i="80"/>
  <c r="R212" i="80"/>
  <c r="Q212" i="80"/>
  <c r="P212" i="80"/>
  <c r="O212" i="80"/>
  <c r="M212" i="80"/>
  <c r="K212" i="80"/>
  <c r="X4" i="80"/>
  <c r="X5" i="80"/>
  <c r="X6" i="80"/>
  <c r="X7" i="80"/>
  <c r="X8" i="80"/>
  <c r="X9" i="80"/>
  <c r="X10" i="80"/>
  <c r="X11" i="80"/>
  <c r="X12" i="80"/>
  <c r="X13" i="80"/>
  <c r="X14" i="80"/>
  <c r="X15" i="80"/>
  <c r="X16" i="80"/>
  <c r="X17" i="80"/>
  <c r="X18" i="80"/>
  <c r="X19" i="80"/>
  <c r="X20" i="80"/>
  <c r="X21" i="80"/>
  <c r="X22" i="80"/>
  <c r="X23" i="80"/>
  <c r="X24" i="80"/>
  <c r="X25" i="80"/>
  <c r="X26" i="80"/>
  <c r="X27" i="80"/>
  <c r="X28" i="80"/>
  <c r="X29" i="80"/>
  <c r="X30" i="80"/>
  <c r="X31" i="80"/>
  <c r="X32" i="80"/>
  <c r="X33" i="80"/>
  <c r="X34" i="80"/>
  <c r="X35" i="80"/>
  <c r="X36" i="80"/>
  <c r="X37" i="80"/>
  <c r="X38" i="80"/>
  <c r="X39" i="80"/>
  <c r="X40" i="80"/>
  <c r="X41" i="80"/>
  <c r="X42" i="80"/>
  <c r="X43" i="80"/>
  <c r="X44" i="80"/>
  <c r="X45" i="80"/>
  <c r="X46" i="80"/>
  <c r="X47" i="80"/>
  <c r="X48" i="80"/>
  <c r="X49" i="80"/>
  <c r="X50" i="80"/>
  <c r="X51" i="80"/>
  <c r="X52" i="80"/>
  <c r="X53" i="80"/>
  <c r="X54" i="80"/>
  <c r="X55" i="80"/>
  <c r="X56" i="80"/>
  <c r="X57" i="80"/>
  <c r="X58" i="80"/>
  <c r="X59" i="80"/>
  <c r="X60" i="80"/>
  <c r="X61" i="80"/>
  <c r="X62" i="80"/>
  <c r="X63" i="80"/>
  <c r="X64" i="80"/>
  <c r="X65" i="80"/>
  <c r="X66" i="80"/>
  <c r="X67" i="80"/>
  <c r="X68" i="80"/>
  <c r="X69" i="80"/>
  <c r="X70" i="80"/>
  <c r="X71" i="80"/>
  <c r="X72" i="80"/>
  <c r="X73" i="80"/>
  <c r="X74" i="80"/>
  <c r="X75" i="80"/>
  <c r="X76" i="80"/>
  <c r="X77" i="80"/>
  <c r="X78" i="80"/>
  <c r="X79" i="80"/>
  <c r="X80" i="80"/>
  <c r="X81" i="80"/>
  <c r="X82" i="80"/>
  <c r="X83" i="80"/>
  <c r="X84" i="80"/>
  <c r="X85" i="80"/>
  <c r="X86" i="80"/>
  <c r="X87" i="80"/>
  <c r="X88" i="80"/>
  <c r="X89" i="80"/>
  <c r="X90" i="80"/>
  <c r="X91" i="80"/>
  <c r="X92" i="80"/>
  <c r="X93" i="80"/>
  <c r="X94" i="80"/>
  <c r="X95" i="80"/>
  <c r="X96" i="80"/>
  <c r="X97" i="80"/>
  <c r="X98" i="80"/>
  <c r="X99" i="80"/>
  <c r="X100" i="80"/>
  <c r="X101" i="80"/>
  <c r="X102" i="80"/>
  <c r="X103" i="80"/>
  <c r="X104" i="80"/>
  <c r="X105" i="80"/>
  <c r="X106" i="80"/>
  <c r="X107" i="80"/>
  <c r="X108" i="80"/>
  <c r="X109" i="80"/>
  <c r="X110" i="80"/>
  <c r="X111" i="80"/>
  <c r="X112" i="80"/>
  <c r="X113" i="80"/>
  <c r="X114" i="80"/>
  <c r="X115" i="80"/>
  <c r="X116" i="80"/>
  <c r="X117" i="80"/>
  <c r="X118" i="80"/>
  <c r="X119" i="80"/>
  <c r="X120" i="80"/>
  <c r="X121" i="80"/>
  <c r="X122" i="80"/>
  <c r="X123" i="80"/>
  <c r="X124" i="80"/>
  <c r="X125" i="80"/>
  <c r="X126" i="80"/>
  <c r="X127" i="80"/>
  <c r="X128" i="80"/>
  <c r="X129" i="80"/>
  <c r="X130" i="80"/>
  <c r="X131" i="80"/>
  <c r="X132" i="80"/>
  <c r="X133" i="80"/>
  <c r="X134" i="80"/>
  <c r="X135" i="80"/>
  <c r="X136" i="80"/>
  <c r="X137" i="80"/>
  <c r="X138" i="80"/>
  <c r="X139" i="80"/>
  <c r="X140" i="80"/>
  <c r="X141" i="80"/>
  <c r="X142" i="80"/>
  <c r="X143" i="80"/>
  <c r="X144" i="80"/>
  <c r="X145" i="80"/>
  <c r="X146" i="80"/>
  <c r="X147" i="80"/>
  <c r="X148" i="80"/>
  <c r="X149" i="80"/>
  <c r="X150" i="80"/>
  <c r="X151" i="80"/>
  <c r="X152" i="80"/>
  <c r="X153" i="80"/>
  <c r="X154" i="80"/>
  <c r="X155" i="80"/>
  <c r="X156" i="80"/>
  <c r="X157" i="80"/>
  <c r="X158" i="80"/>
  <c r="X159" i="80"/>
  <c r="X160" i="80"/>
  <c r="X161" i="80"/>
  <c r="X162" i="80"/>
  <c r="X163" i="80"/>
  <c r="X164" i="80"/>
  <c r="X165" i="80"/>
  <c r="X166" i="80"/>
  <c r="X167" i="80"/>
  <c r="X168" i="80"/>
  <c r="X169" i="80"/>
  <c r="X170" i="80"/>
  <c r="X171" i="80"/>
  <c r="X172" i="80"/>
  <c r="X173" i="80"/>
  <c r="X174" i="80"/>
  <c r="X175" i="80"/>
  <c r="X176" i="80"/>
  <c r="X177" i="80"/>
  <c r="X178" i="80"/>
  <c r="X179" i="80"/>
  <c r="X180" i="80"/>
  <c r="X181" i="80"/>
  <c r="X182" i="80"/>
  <c r="X183" i="80"/>
  <c r="X184" i="80"/>
  <c r="X185" i="80"/>
  <c r="X186" i="80"/>
  <c r="X187" i="80"/>
  <c r="X188" i="80"/>
  <c r="X189" i="80"/>
  <c r="X190" i="80"/>
  <c r="X191" i="80"/>
  <c r="X192" i="80"/>
  <c r="X193" i="80"/>
  <c r="X194" i="80"/>
  <c r="X195" i="80"/>
  <c r="X196" i="80"/>
  <c r="X197" i="80"/>
  <c r="X198" i="80"/>
  <c r="X199" i="80"/>
  <c r="X200" i="80"/>
  <c r="X201" i="80"/>
  <c r="X203" i="80"/>
  <c r="X204" i="80"/>
  <c r="X205" i="80"/>
  <c r="X206" i="80"/>
  <c r="X207" i="80"/>
  <c r="X208" i="80"/>
  <c r="X209" i="80"/>
  <c r="X210" i="80"/>
  <c r="X211" i="80"/>
  <c r="W4" i="80"/>
  <c r="W5" i="80"/>
  <c r="W6" i="80"/>
  <c r="W7" i="80"/>
  <c r="W8" i="80"/>
  <c r="W9" i="80"/>
  <c r="W10" i="80"/>
  <c r="W11" i="80"/>
  <c r="W12" i="80"/>
  <c r="W13" i="80"/>
  <c r="W14" i="80"/>
  <c r="W15" i="80"/>
  <c r="W16" i="80"/>
  <c r="W17" i="80"/>
  <c r="W18" i="80"/>
  <c r="W19" i="80"/>
  <c r="W20" i="80"/>
  <c r="W21" i="80"/>
  <c r="W22" i="80"/>
  <c r="W23" i="80"/>
  <c r="W24" i="80"/>
  <c r="W25" i="80"/>
  <c r="W26" i="80"/>
  <c r="W27" i="80"/>
  <c r="W28" i="80"/>
  <c r="W29" i="80"/>
  <c r="W30" i="80"/>
  <c r="W31" i="80"/>
  <c r="W32" i="80"/>
  <c r="W33" i="80"/>
  <c r="W34" i="80"/>
  <c r="W35" i="80"/>
  <c r="W36" i="80"/>
  <c r="W37" i="80"/>
  <c r="W38" i="80"/>
  <c r="W39" i="80"/>
  <c r="W40" i="80"/>
  <c r="W41" i="80"/>
  <c r="W42" i="80"/>
  <c r="W43" i="80"/>
  <c r="W44" i="80"/>
  <c r="W45" i="80"/>
  <c r="W46" i="80"/>
  <c r="W47" i="80"/>
  <c r="W48" i="80"/>
  <c r="W49" i="80"/>
  <c r="W50" i="80"/>
  <c r="W51" i="80"/>
  <c r="W52" i="80"/>
  <c r="W53" i="80"/>
  <c r="W54" i="80"/>
  <c r="W55" i="80"/>
  <c r="W56" i="80"/>
  <c r="W57" i="80"/>
  <c r="W58" i="80"/>
  <c r="W59" i="80"/>
  <c r="W60" i="80"/>
  <c r="W61" i="80"/>
  <c r="W62" i="80"/>
  <c r="W63" i="80"/>
  <c r="W64" i="80"/>
  <c r="W65" i="80"/>
  <c r="W66" i="80"/>
  <c r="W67" i="80"/>
  <c r="W68" i="80"/>
  <c r="W69" i="80"/>
  <c r="W70" i="80"/>
  <c r="W71" i="80"/>
  <c r="W72" i="80"/>
  <c r="W73" i="80"/>
  <c r="W74" i="80"/>
  <c r="W75" i="80"/>
  <c r="W76" i="80"/>
  <c r="W77" i="80"/>
  <c r="W78" i="80"/>
  <c r="W79" i="80"/>
  <c r="W80" i="80"/>
  <c r="W81" i="80"/>
  <c r="W82" i="80"/>
  <c r="W83" i="80"/>
  <c r="W84" i="80"/>
  <c r="W85" i="80"/>
  <c r="W86" i="80"/>
  <c r="W87" i="80"/>
  <c r="W88" i="80"/>
  <c r="W89" i="80"/>
  <c r="W90" i="80"/>
  <c r="W91" i="80"/>
  <c r="W92" i="80"/>
  <c r="W93" i="80"/>
  <c r="W94" i="80"/>
  <c r="W95" i="80"/>
  <c r="W96" i="80"/>
  <c r="W97" i="80"/>
  <c r="W98" i="80"/>
  <c r="W99" i="80"/>
  <c r="W100" i="80"/>
  <c r="W101" i="80"/>
  <c r="W102" i="80"/>
  <c r="W103" i="80"/>
  <c r="W104" i="80"/>
  <c r="W105" i="80"/>
  <c r="W106" i="80"/>
  <c r="W107" i="80"/>
  <c r="W108" i="80"/>
  <c r="W109" i="80"/>
  <c r="W110" i="80"/>
  <c r="W111" i="80"/>
  <c r="W112" i="80"/>
  <c r="W113" i="80"/>
  <c r="W114" i="80"/>
  <c r="W115" i="80"/>
  <c r="W116" i="80"/>
  <c r="W117" i="80"/>
  <c r="W118" i="80"/>
  <c r="W119" i="80"/>
  <c r="W120" i="80"/>
  <c r="W121" i="80"/>
  <c r="W122" i="80"/>
  <c r="W123" i="80"/>
  <c r="W124" i="80"/>
  <c r="W125" i="80"/>
  <c r="W126" i="80"/>
  <c r="W127" i="80"/>
  <c r="W128" i="80"/>
  <c r="W129" i="80"/>
  <c r="W130" i="80"/>
  <c r="W131" i="80"/>
  <c r="W132" i="80"/>
  <c r="W133" i="80"/>
  <c r="W134" i="80"/>
  <c r="W135" i="80"/>
  <c r="W136" i="80"/>
  <c r="W137" i="80"/>
  <c r="W138" i="80"/>
  <c r="W139" i="80"/>
  <c r="W140" i="80"/>
  <c r="W141" i="80"/>
  <c r="W142" i="80"/>
  <c r="W143" i="80"/>
  <c r="W144" i="80"/>
  <c r="W145" i="80"/>
  <c r="W146" i="80"/>
  <c r="W147" i="80"/>
  <c r="W148" i="80"/>
  <c r="W149" i="80"/>
  <c r="W150" i="80"/>
  <c r="W151" i="80"/>
  <c r="W152" i="80"/>
  <c r="W153" i="80"/>
  <c r="W154" i="80"/>
  <c r="W155" i="80"/>
  <c r="W156" i="80"/>
  <c r="W157" i="80"/>
  <c r="W158" i="80"/>
  <c r="W159" i="80"/>
  <c r="W160" i="80"/>
  <c r="W161" i="80"/>
  <c r="W162" i="80"/>
  <c r="W163" i="80"/>
  <c r="W164" i="80"/>
  <c r="W165" i="80"/>
  <c r="W166" i="80"/>
  <c r="W167" i="80"/>
  <c r="W168" i="80"/>
  <c r="W169" i="80"/>
  <c r="W170" i="80"/>
  <c r="W171" i="80"/>
  <c r="W172" i="80"/>
  <c r="W173" i="80"/>
  <c r="W174" i="80"/>
  <c r="W175" i="80"/>
  <c r="W176" i="80"/>
  <c r="W177" i="80"/>
  <c r="W178" i="80"/>
  <c r="W179" i="80"/>
  <c r="W180" i="80"/>
  <c r="W181" i="80"/>
  <c r="W182" i="80"/>
  <c r="W183" i="80"/>
  <c r="W184" i="80"/>
  <c r="W185" i="80"/>
  <c r="W186" i="80"/>
  <c r="W187" i="80"/>
  <c r="W188" i="80"/>
  <c r="W189" i="80"/>
  <c r="W190" i="80"/>
  <c r="W191" i="80"/>
  <c r="W192" i="80"/>
  <c r="W193" i="80"/>
  <c r="W194" i="80"/>
  <c r="W195" i="80"/>
  <c r="W196" i="80"/>
  <c r="W197" i="80"/>
  <c r="W198" i="80"/>
  <c r="W199" i="80"/>
  <c r="W200" i="80"/>
  <c r="W201" i="80"/>
  <c r="W203" i="80"/>
  <c r="W204" i="80"/>
  <c r="W205" i="80"/>
  <c r="W206" i="80"/>
  <c r="W207" i="80"/>
  <c r="W208" i="80"/>
  <c r="W209" i="80"/>
  <c r="W210" i="80"/>
  <c r="W211" i="80"/>
  <c r="V4" i="80"/>
  <c r="V5" i="80"/>
  <c r="V6" i="80"/>
  <c r="V7" i="80"/>
  <c r="V8" i="80"/>
  <c r="V9" i="80"/>
  <c r="V10" i="80"/>
  <c r="V11" i="80"/>
  <c r="V12" i="80"/>
  <c r="V13" i="80"/>
  <c r="V14" i="80"/>
  <c r="V15" i="80"/>
  <c r="V16" i="80"/>
  <c r="V17" i="80"/>
  <c r="V18" i="80"/>
  <c r="V19" i="80"/>
  <c r="V20" i="80"/>
  <c r="V21" i="80"/>
  <c r="V22" i="80"/>
  <c r="V23" i="80"/>
  <c r="V24" i="80"/>
  <c r="V25" i="80"/>
  <c r="V26" i="80"/>
  <c r="V27" i="80"/>
  <c r="V28" i="80"/>
  <c r="V29" i="80"/>
  <c r="V30" i="80"/>
  <c r="V31" i="80"/>
  <c r="V32" i="80"/>
  <c r="V33" i="80"/>
  <c r="V34" i="80"/>
  <c r="V35" i="80"/>
  <c r="V36" i="80"/>
  <c r="V37" i="80"/>
  <c r="V38" i="80"/>
  <c r="V39" i="80"/>
  <c r="V40" i="80"/>
  <c r="V41" i="80"/>
  <c r="V42" i="80"/>
  <c r="V43" i="80"/>
  <c r="V44" i="80"/>
  <c r="V45" i="80"/>
  <c r="V46" i="80"/>
  <c r="V47" i="80"/>
  <c r="V48" i="80"/>
  <c r="V49" i="80"/>
  <c r="V50" i="80"/>
  <c r="V51" i="80"/>
  <c r="V52" i="80"/>
  <c r="V53" i="80"/>
  <c r="V54" i="80"/>
  <c r="V55" i="80"/>
  <c r="V56" i="80"/>
  <c r="V57" i="80"/>
  <c r="V58" i="80"/>
  <c r="V59" i="80"/>
  <c r="V60" i="80"/>
  <c r="V61" i="80"/>
  <c r="V62" i="80"/>
  <c r="V63" i="80"/>
  <c r="V64" i="80"/>
  <c r="V65" i="80"/>
  <c r="V66" i="80"/>
  <c r="V67" i="80"/>
  <c r="V68" i="80"/>
  <c r="V69" i="80"/>
  <c r="V70" i="80"/>
  <c r="V71" i="80"/>
  <c r="V72" i="80"/>
  <c r="V73" i="80"/>
  <c r="V74" i="80"/>
  <c r="V75" i="80"/>
  <c r="V76" i="80"/>
  <c r="V77" i="80"/>
  <c r="V78" i="80"/>
  <c r="V79" i="80"/>
  <c r="V80" i="80"/>
  <c r="V81" i="80"/>
  <c r="V82" i="80"/>
  <c r="V83" i="80"/>
  <c r="V84" i="80"/>
  <c r="V85" i="80"/>
  <c r="V86" i="80"/>
  <c r="V87" i="80"/>
  <c r="V88" i="80"/>
  <c r="V89" i="80"/>
  <c r="V90" i="80"/>
  <c r="V91" i="80"/>
  <c r="V92" i="80"/>
  <c r="V93" i="80"/>
  <c r="V94" i="80"/>
  <c r="V95" i="80"/>
  <c r="V96" i="80"/>
  <c r="V97" i="80"/>
  <c r="V98" i="80"/>
  <c r="V99" i="80"/>
  <c r="V100" i="80"/>
  <c r="V101" i="80"/>
  <c r="V102" i="80"/>
  <c r="V103" i="80"/>
  <c r="V104" i="80"/>
  <c r="V105" i="80"/>
  <c r="V106" i="80"/>
  <c r="V107" i="80"/>
  <c r="V108" i="80"/>
  <c r="V109" i="80"/>
  <c r="V110" i="80"/>
  <c r="V111" i="80"/>
  <c r="V112" i="80"/>
  <c r="V113" i="80"/>
  <c r="V114" i="80"/>
  <c r="V115" i="80"/>
  <c r="V116" i="80"/>
  <c r="V117" i="80"/>
  <c r="V118" i="80"/>
  <c r="V119" i="80"/>
  <c r="V120" i="80"/>
  <c r="V121" i="80"/>
  <c r="V122" i="80"/>
  <c r="V123" i="80"/>
  <c r="V124" i="80"/>
  <c r="V125" i="80"/>
  <c r="V126" i="80"/>
  <c r="V127" i="80"/>
  <c r="V128" i="80"/>
  <c r="V129" i="80"/>
  <c r="V130" i="80"/>
  <c r="V131" i="80"/>
  <c r="V132" i="80"/>
  <c r="V133" i="80"/>
  <c r="V134" i="80"/>
  <c r="V135" i="80"/>
  <c r="V136" i="80"/>
  <c r="V137" i="80"/>
  <c r="V138" i="80"/>
  <c r="V139" i="80"/>
  <c r="V140" i="80"/>
  <c r="V141" i="80"/>
  <c r="V142" i="80"/>
  <c r="V143" i="80"/>
  <c r="V144" i="80"/>
  <c r="V145" i="80"/>
  <c r="V146" i="80"/>
  <c r="V147" i="80"/>
  <c r="V148" i="80"/>
  <c r="V149" i="80"/>
  <c r="V150" i="80"/>
  <c r="V151" i="80"/>
  <c r="V152" i="80"/>
  <c r="V153" i="80"/>
  <c r="V154" i="80"/>
  <c r="V155" i="80"/>
  <c r="V156" i="80"/>
  <c r="V157" i="80"/>
  <c r="V158" i="80"/>
  <c r="V159" i="80"/>
  <c r="V160" i="80"/>
  <c r="V161" i="80"/>
  <c r="V162" i="80"/>
  <c r="V163" i="80"/>
  <c r="V164" i="80"/>
  <c r="V165" i="80"/>
  <c r="V166" i="80"/>
  <c r="V167" i="80"/>
  <c r="V168" i="80"/>
  <c r="V169" i="80"/>
  <c r="V170" i="80"/>
  <c r="V171" i="80"/>
  <c r="V172" i="80"/>
  <c r="V173" i="80"/>
  <c r="V174" i="80"/>
  <c r="V175" i="80"/>
  <c r="V176" i="80"/>
  <c r="V177" i="80"/>
  <c r="V178" i="80"/>
  <c r="V179" i="80"/>
  <c r="V180" i="80"/>
  <c r="V181" i="80"/>
  <c r="V182" i="80"/>
  <c r="V183" i="80"/>
  <c r="V184" i="80"/>
  <c r="V185" i="80"/>
  <c r="V186" i="80"/>
  <c r="V187" i="80"/>
  <c r="V188" i="80"/>
  <c r="V189" i="80"/>
  <c r="V190" i="80"/>
  <c r="V191" i="80"/>
  <c r="V192" i="80"/>
  <c r="V193" i="80"/>
  <c r="V194" i="80"/>
  <c r="V195" i="80"/>
  <c r="V196" i="80"/>
  <c r="V197" i="80"/>
  <c r="V198" i="80"/>
  <c r="V199" i="80"/>
  <c r="V200" i="80"/>
  <c r="V201" i="80"/>
  <c r="V203" i="80"/>
  <c r="V204" i="80"/>
  <c r="V205" i="80"/>
  <c r="V206" i="80"/>
  <c r="V207" i="80"/>
  <c r="V208" i="80"/>
  <c r="V209" i="80"/>
  <c r="V210" i="80"/>
  <c r="V211" i="80"/>
  <c r="U4" i="80"/>
  <c r="U5" i="80"/>
  <c r="U6" i="80"/>
  <c r="U7" i="80"/>
  <c r="U8" i="80"/>
  <c r="U9" i="80"/>
  <c r="U10" i="80"/>
  <c r="U11" i="80"/>
  <c r="U12" i="80"/>
  <c r="U13" i="80"/>
  <c r="U14" i="80"/>
  <c r="U15" i="80"/>
  <c r="U16" i="80"/>
  <c r="U17" i="80"/>
  <c r="U18" i="80"/>
  <c r="U19" i="80"/>
  <c r="U20" i="80"/>
  <c r="U21" i="80"/>
  <c r="U22" i="80"/>
  <c r="U23" i="80"/>
  <c r="U24" i="80"/>
  <c r="U25" i="80"/>
  <c r="U26" i="80"/>
  <c r="U27" i="80"/>
  <c r="U28" i="80"/>
  <c r="U29" i="80"/>
  <c r="U30" i="80"/>
  <c r="U31" i="80"/>
  <c r="U32" i="80"/>
  <c r="U33" i="80"/>
  <c r="U34" i="80"/>
  <c r="U35" i="80"/>
  <c r="U36" i="80"/>
  <c r="U37" i="80"/>
  <c r="U38" i="80"/>
  <c r="U39" i="80"/>
  <c r="U40" i="80"/>
  <c r="U41" i="80"/>
  <c r="U42" i="80"/>
  <c r="U43" i="80"/>
  <c r="U44" i="80"/>
  <c r="U45" i="80"/>
  <c r="U46" i="80"/>
  <c r="U47" i="80"/>
  <c r="U48" i="80"/>
  <c r="U49" i="80"/>
  <c r="U50" i="80"/>
  <c r="U51" i="80"/>
  <c r="U52" i="80"/>
  <c r="U53" i="80"/>
  <c r="U54" i="80"/>
  <c r="U55" i="80"/>
  <c r="U56" i="80"/>
  <c r="U57" i="80"/>
  <c r="U58" i="80"/>
  <c r="U59" i="80"/>
  <c r="U60" i="80"/>
  <c r="U61" i="80"/>
  <c r="U62" i="80"/>
  <c r="U63" i="80"/>
  <c r="U64" i="80"/>
  <c r="U65" i="80"/>
  <c r="U66" i="80"/>
  <c r="U67" i="80"/>
  <c r="U68" i="80"/>
  <c r="U69" i="80"/>
  <c r="U70" i="80"/>
  <c r="U71" i="80"/>
  <c r="U72" i="80"/>
  <c r="U73" i="80"/>
  <c r="U74" i="80"/>
  <c r="U75" i="80"/>
  <c r="U76" i="80"/>
  <c r="U77" i="80"/>
  <c r="U78" i="80"/>
  <c r="U79" i="80"/>
  <c r="U80" i="80"/>
  <c r="U81" i="80"/>
  <c r="U82" i="80"/>
  <c r="U83" i="80"/>
  <c r="U84" i="80"/>
  <c r="U85" i="80"/>
  <c r="U86" i="80"/>
  <c r="U87" i="80"/>
  <c r="U88" i="80"/>
  <c r="U89" i="80"/>
  <c r="U90" i="80"/>
  <c r="U91" i="80"/>
  <c r="U92" i="80"/>
  <c r="U93" i="80"/>
  <c r="U94" i="80"/>
  <c r="U95" i="80"/>
  <c r="U96" i="80"/>
  <c r="U97" i="80"/>
  <c r="U98" i="80"/>
  <c r="U99" i="80"/>
  <c r="U100" i="80"/>
  <c r="U101" i="80"/>
  <c r="U102" i="80"/>
  <c r="U103" i="80"/>
  <c r="U104" i="80"/>
  <c r="U105" i="80"/>
  <c r="U106" i="80"/>
  <c r="U107" i="80"/>
  <c r="U108" i="80"/>
  <c r="U109" i="80"/>
  <c r="U110" i="80"/>
  <c r="U111" i="80"/>
  <c r="U112" i="80"/>
  <c r="U113" i="80"/>
  <c r="U114" i="80"/>
  <c r="U115" i="80"/>
  <c r="U116" i="80"/>
  <c r="U117" i="80"/>
  <c r="U118" i="80"/>
  <c r="U119" i="80"/>
  <c r="U120" i="80"/>
  <c r="U121" i="80"/>
  <c r="U122" i="80"/>
  <c r="U123" i="80"/>
  <c r="U124" i="80"/>
  <c r="U125" i="80"/>
  <c r="U126" i="80"/>
  <c r="U127" i="80"/>
  <c r="U128" i="80"/>
  <c r="U129" i="80"/>
  <c r="U130" i="80"/>
  <c r="U131" i="80"/>
  <c r="U132" i="80"/>
  <c r="U133" i="80"/>
  <c r="U134" i="80"/>
  <c r="U135" i="80"/>
  <c r="U136" i="80"/>
  <c r="U137" i="80"/>
  <c r="U138" i="80"/>
  <c r="U139" i="80"/>
  <c r="U140" i="80"/>
  <c r="U141" i="80"/>
  <c r="U142" i="80"/>
  <c r="U143" i="80"/>
  <c r="U144" i="80"/>
  <c r="U145" i="80"/>
  <c r="U146" i="80"/>
  <c r="U147" i="80"/>
  <c r="U148" i="80"/>
  <c r="U149" i="80"/>
  <c r="U150" i="80"/>
  <c r="U151" i="80"/>
  <c r="U152" i="80"/>
  <c r="U153" i="80"/>
  <c r="U154" i="80"/>
  <c r="U155" i="80"/>
  <c r="U156" i="80"/>
  <c r="U157" i="80"/>
  <c r="U158" i="80"/>
  <c r="U159" i="80"/>
  <c r="U160" i="80"/>
  <c r="U161" i="80"/>
  <c r="U162" i="80"/>
  <c r="U163" i="80"/>
  <c r="U164" i="80"/>
  <c r="U165" i="80"/>
  <c r="U166" i="80"/>
  <c r="U167" i="80"/>
  <c r="U168" i="80"/>
  <c r="U169" i="80"/>
  <c r="U170" i="80"/>
  <c r="U171" i="80"/>
  <c r="U172" i="80"/>
  <c r="U173" i="80"/>
  <c r="U174" i="80"/>
  <c r="U175" i="80"/>
  <c r="U176" i="80"/>
  <c r="U177" i="80"/>
  <c r="U178" i="80"/>
  <c r="U179" i="80"/>
  <c r="U180" i="80"/>
  <c r="U181" i="80"/>
  <c r="U182" i="80"/>
  <c r="U183" i="80"/>
  <c r="U184" i="80"/>
  <c r="U185" i="80"/>
  <c r="U186" i="80"/>
  <c r="U187" i="80"/>
  <c r="U188" i="80"/>
  <c r="U189" i="80"/>
  <c r="U190" i="80"/>
  <c r="U191" i="80"/>
  <c r="U192" i="80"/>
  <c r="U193" i="80"/>
  <c r="U194" i="80"/>
  <c r="U195" i="80"/>
  <c r="U196" i="80"/>
  <c r="U197" i="80"/>
  <c r="U198" i="80"/>
  <c r="U199" i="80"/>
  <c r="U200" i="80"/>
  <c r="U201" i="80"/>
  <c r="U203" i="80"/>
  <c r="U204" i="80"/>
  <c r="U205" i="80"/>
  <c r="U206" i="80"/>
  <c r="U207" i="80"/>
  <c r="U208" i="80"/>
  <c r="U209" i="80"/>
  <c r="U210" i="80"/>
  <c r="U211" i="80"/>
  <c r="T4" i="80"/>
  <c r="T5" i="80"/>
  <c r="T6" i="80"/>
  <c r="T7" i="80"/>
  <c r="T8" i="80"/>
  <c r="T9" i="80"/>
  <c r="T10" i="80"/>
  <c r="T11" i="80"/>
  <c r="T12" i="80"/>
  <c r="T13" i="80"/>
  <c r="T14" i="80"/>
  <c r="T15" i="80"/>
  <c r="T16" i="80"/>
  <c r="T17" i="80"/>
  <c r="T18" i="80"/>
  <c r="T19" i="80"/>
  <c r="T20" i="80"/>
  <c r="T21" i="80"/>
  <c r="T22" i="80"/>
  <c r="T23" i="80"/>
  <c r="T24" i="80"/>
  <c r="T25" i="80"/>
  <c r="T26" i="80"/>
  <c r="T27" i="80"/>
  <c r="T28" i="80"/>
  <c r="T29" i="80"/>
  <c r="T30" i="80"/>
  <c r="T31" i="80"/>
  <c r="T32" i="80"/>
  <c r="T33" i="80"/>
  <c r="T34" i="80"/>
  <c r="T35" i="80"/>
  <c r="T36" i="80"/>
  <c r="T37" i="80"/>
  <c r="T38" i="80"/>
  <c r="T39" i="80"/>
  <c r="T40" i="80"/>
  <c r="T41" i="80"/>
  <c r="T42" i="80"/>
  <c r="T43" i="80"/>
  <c r="T44" i="80"/>
  <c r="T45" i="80"/>
  <c r="T46" i="80"/>
  <c r="T47" i="80"/>
  <c r="T48" i="80"/>
  <c r="T49" i="80"/>
  <c r="T50" i="80"/>
  <c r="T51" i="80"/>
  <c r="T52" i="80"/>
  <c r="T53" i="80"/>
  <c r="T54" i="80"/>
  <c r="T55" i="80"/>
  <c r="T56" i="80"/>
  <c r="T57" i="80"/>
  <c r="T58" i="80"/>
  <c r="T59" i="80"/>
  <c r="T60" i="80"/>
  <c r="T61" i="80"/>
  <c r="T62" i="80"/>
  <c r="T63" i="80"/>
  <c r="T64" i="80"/>
  <c r="T65" i="80"/>
  <c r="T66" i="80"/>
  <c r="T67" i="80"/>
  <c r="T68" i="80"/>
  <c r="T69" i="80"/>
  <c r="T70" i="80"/>
  <c r="T71" i="80"/>
  <c r="T72" i="80"/>
  <c r="T73" i="80"/>
  <c r="T74" i="80"/>
  <c r="T75" i="80"/>
  <c r="T76" i="80"/>
  <c r="T77" i="80"/>
  <c r="T78" i="80"/>
  <c r="T79" i="80"/>
  <c r="T80" i="80"/>
  <c r="T81" i="80"/>
  <c r="T82" i="80"/>
  <c r="T83" i="80"/>
  <c r="T84" i="80"/>
  <c r="T85" i="80"/>
  <c r="T86" i="80"/>
  <c r="T87" i="80"/>
  <c r="T88" i="80"/>
  <c r="T89" i="80"/>
  <c r="T90" i="80"/>
  <c r="T91" i="80"/>
  <c r="T92" i="80"/>
  <c r="T93" i="80"/>
  <c r="T94" i="80"/>
  <c r="T95" i="80"/>
  <c r="T96" i="80"/>
  <c r="T97" i="80"/>
  <c r="T98" i="80"/>
  <c r="T99" i="80"/>
  <c r="T100" i="80"/>
  <c r="T101" i="80"/>
  <c r="T102" i="80"/>
  <c r="T103" i="80"/>
  <c r="T104" i="80"/>
  <c r="T105" i="80"/>
  <c r="T106" i="80"/>
  <c r="T107" i="80"/>
  <c r="T108" i="80"/>
  <c r="T109" i="80"/>
  <c r="T110" i="80"/>
  <c r="T111" i="80"/>
  <c r="T112" i="80"/>
  <c r="T113" i="80"/>
  <c r="T114" i="80"/>
  <c r="T115" i="80"/>
  <c r="T116" i="80"/>
  <c r="T117" i="80"/>
  <c r="T118" i="80"/>
  <c r="T119" i="80"/>
  <c r="T120" i="80"/>
  <c r="T121" i="80"/>
  <c r="T122" i="80"/>
  <c r="T123" i="80"/>
  <c r="T124" i="80"/>
  <c r="T125" i="80"/>
  <c r="T126" i="80"/>
  <c r="T127" i="80"/>
  <c r="T128" i="80"/>
  <c r="T129" i="80"/>
  <c r="T130" i="80"/>
  <c r="T131" i="80"/>
  <c r="T132" i="80"/>
  <c r="T133" i="80"/>
  <c r="T134" i="80"/>
  <c r="T135" i="80"/>
  <c r="T136" i="80"/>
  <c r="T137" i="80"/>
  <c r="T138" i="80"/>
  <c r="T139" i="80"/>
  <c r="T140" i="80"/>
  <c r="T141" i="80"/>
  <c r="T142" i="80"/>
  <c r="T143" i="80"/>
  <c r="T144" i="80"/>
  <c r="T145" i="80"/>
  <c r="T146" i="80"/>
  <c r="T147" i="80"/>
  <c r="T148" i="80"/>
  <c r="T149" i="80"/>
  <c r="T150" i="80"/>
  <c r="T151" i="80"/>
  <c r="T152" i="80"/>
  <c r="T153" i="80"/>
  <c r="T154" i="80"/>
  <c r="T155" i="80"/>
  <c r="T156" i="80"/>
  <c r="T157" i="80"/>
  <c r="T158" i="80"/>
  <c r="T159" i="80"/>
  <c r="T160" i="80"/>
  <c r="T161" i="80"/>
  <c r="T162" i="80"/>
  <c r="T163" i="80"/>
  <c r="T164" i="80"/>
  <c r="T165" i="80"/>
  <c r="T166" i="80"/>
  <c r="T167" i="80"/>
  <c r="T168" i="80"/>
  <c r="T169" i="80"/>
  <c r="T170" i="80"/>
  <c r="T171" i="80"/>
  <c r="T172" i="80"/>
  <c r="T173" i="80"/>
  <c r="T174" i="80"/>
  <c r="T175" i="80"/>
  <c r="T176" i="80"/>
  <c r="T177" i="80"/>
  <c r="T178" i="80"/>
  <c r="T179" i="80"/>
  <c r="T180" i="80"/>
  <c r="T181" i="80"/>
  <c r="T182" i="80"/>
  <c r="T183" i="80"/>
  <c r="T184" i="80"/>
  <c r="T185" i="80"/>
  <c r="T186" i="80"/>
  <c r="T187" i="80"/>
  <c r="T188" i="80"/>
  <c r="T189" i="80"/>
  <c r="T190" i="80"/>
  <c r="T191" i="80"/>
  <c r="T192" i="80"/>
  <c r="T193" i="80"/>
  <c r="T194" i="80"/>
  <c r="T195" i="80"/>
  <c r="T196" i="80"/>
  <c r="T197" i="80"/>
  <c r="T198" i="80"/>
  <c r="T199" i="80"/>
  <c r="T200" i="80"/>
  <c r="T201" i="80"/>
  <c r="T203" i="80"/>
  <c r="T204" i="80"/>
  <c r="T205" i="80"/>
  <c r="T206" i="80"/>
  <c r="T207" i="80"/>
  <c r="T208" i="80"/>
  <c r="T209" i="80"/>
  <c r="T210" i="80"/>
  <c r="T211" i="80"/>
  <c r="S4" i="80"/>
  <c r="S5" i="80"/>
  <c r="S6" i="80"/>
  <c r="S7" i="80"/>
  <c r="S8" i="80"/>
  <c r="S9" i="80"/>
  <c r="S10" i="80"/>
  <c r="S11" i="80"/>
  <c r="S12" i="80"/>
  <c r="S13" i="80"/>
  <c r="S14" i="80"/>
  <c r="S15" i="80"/>
  <c r="S16" i="80"/>
  <c r="S17" i="80"/>
  <c r="S18" i="80"/>
  <c r="S19" i="80"/>
  <c r="S20" i="80"/>
  <c r="S21" i="80"/>
  <c r="S22" i="80"/>
  <c r="S23" i="80"/>
  <c r="S24" i="80"/>
  <c r="S25" i="80"/>
  <c r="S26" i="80"/>
  <c r="S27" i="80"/>
  <c r="S28" i="80"/>
  <c r="S29" i="80"/>
  <c r="S30" i="80"/>
  <c r="S31" i="80"/>
  <c r="S32" i="80"/>
  <c r="S33" i="80"/>
  <c r="S34" i="80"/>
  <c r="S35" i="80"/>
  <c r="S36" i="80"/>
  <c r="S37" i="80"/>
  <c r="S38" i="80"/>
  <c r="S39" i="80"/>
  <c r="S40" i="80"/>
  <c r="S41" i="80"/>
  <c r="S42" i="80"/>
  <c r="S43" i="80"/>
  <c r="S44" i="80"/>
  <c r="S45" i="80"/>
  <c r="S46" i="80"/>
  <c r="S47" i="80"/>
  <c r="S48" i="80"/>
  <c r="S49" i="80"/>
  <c r="S50" i="80"/>
  <c r="S51" i="80"/>
  <c r="S52" i="80"/>
  <c r="S53" i="80"/>
  <c r="S54" i="80"/>
  <c r="S55" i="80"/>
  <c r="S56" i="80"/>
  <c r="S57" i="80"/>
  <c r="S58" i="80"/>
  <c r="S59" i="80"/>
  <c r="S60" i="80"/>
  <c r="S61" i="80"/>
  <c r="S62" i="80"/>
  <c r="S63" i="80"/>
  <c r="S64" i="80"/>
  <c r="S65" i="80"/>
  <c r="S66" i="80"/>
  <c r="S67" i="80"/>
  <c r="S68" i="80"/>
  <c r="S69" i="80"/>
  <c r="S70" i="80"/>
  <c r="S71" i="80"/>
  <c r="S72" i="80"/>
  <c r="S73" i="80"/>
  <c r="S74" i="80"/>
  <c r="S75" i="80"/>
  <c r="S76" i="80"/>
  <c r="S77" i="80"/>
  <c r="S78" i="80"/>
  <c r="S79" i="80"/>
  <c r="S80" i="80"/>
  <c r="S81" i="80"/>
  <c r="S82" i="80"/>
  <c r="S83" i="80"/>
  <c r="S84" i="80"/>
  <c r="S85" i="80"/>
  <c r="S86" i="80"/>
  <c r="S87" i="80"/>
  <c r="S88" i="80"/>
  <c r="S89" i="80"/>
  <c r="S90" i="80"/>
  <c r="S91" i="80"/>
  <c r="S92" i="80"/>
  <c r="S93" i="80"/>
  <c r="S94" i="80"/>
  <c r="S95" i="80"/>
  <c r="S96" i="80"/>
  <c r="S97" i="80"/>
  <c r="S98" i="80"/>
  <c r="S99" i="80"/>
  <c r="S100" i="80"/>
  <c r="S101" i="80"/>
  <c r="S102" i="80"/>
  <c r="S103" i="80"/>
  <c r="S104" i="80"/>
  <c r="S105" i="80"/>
  <c r="S106" i="80"/>
  <c r="S107" i="80"/>
  <c r="S108" i="80"/>
  <c r="S109" i="80"/>
  <c r="S110" i="80"/>
  <c r="S111" i="80"/>
  <c r="S112" i="80"/>
  <c r="S113" i="80"/>
  <c r="S114" i="80"/>
  <c r="S115" i="80"/>
  <c r="S116" i="80"/>
  <c r="S117" i="80"/>
  <c r="S118" i="80"/>
  <c r="S119" i="80"/>
  <c r="S120" i="80"/>
  <c r="S121" i="80"/>
  <c r="S122" i="80"/>
  <c r="S123" i="80"/>
  <c r="S124" i="80"/>
  <c r="S125" i="80"/>
  <c r="S126" i="80"/>
  <c r="S127" i="80"/>
  <c r="S128" i="80"/>
  <c r="S129" i="80"/>
  <c r="S130" i="80"/>
  <c r="S131" i="80"/>
  <c r="S132" i="80"/>
  <c r="S133" i="80"/>
  <c r="S134" i="80"/>
  <c r="S135" i="80"/>
  <c r="S136" i="80"/>
  <c r="S137" i="80"/>
  <c r="S138" i="80"/>
  <c r="S139" i="80"/>
  <c r="S140" i="80"/>
  <c r="S141" i="80"/>
  <c r="S142" i="80"/>
  <c r="S143" i="80"/>
  <c r="S144" i="80"/>
  <c r="S145" i="80"/>
  <c r="S146" i="80"/>
  <c r="S147" i="80"/>
  <c r="S148" i="80"/>
  <c r="S149" i="80"/>
  <c r="S150" i="80"/>
  <c r="S151" i="80"/>
  <c r="S152" i="80"/>
  <c r="S153" i="80"/>
  <c r="S154" i="80"/>
  <c r="S155" i="80"/>
  <c r="S156" i="80"/>
  <c r="S157" i="80"/>
  <c r="S158" i="80"/>
  <c r="S159" i="80"/>
  <c r="S160" i="80"/>
  <c r="S161" i="80"/>
  <c r="S162" i="80"/>
  <c r="S163" i="80"/>
  <c r="S164" i="80"/>
  <c r="S165" i="80"/>
  <c r="S166" i="80"/>
  <c r="S167" i="80"/>
  <c r="S168" i="80"/>
  <c r="S169" i="80"/>
  <c r="S170" i="80"/>
  <c r="S171" i="80"/>
  <c r="S172" i="80"/>
  <c r="S173" i="80"/>
  <c r="S174" i="80"/>
  <c r="S175" i="80"/>
  <c r="S176" i="80"/>
  <c r="S177" i="80"/>
  <c r="S178" i="80"/>
  <c r="S179" i="80"/>
  <c r="S180" i="80"/>
  <c r="S181" i="80"/>
  <c r="S182" i="80"/>
  <c r="S183" i="80"/>
  <c r="S184" i="80"/>
  <c r="S185" i="80"/>
  <c r="S186" i="80"/>
  <c r="S187" i="80"/>
  <c r="S188" i="80"/>
  <c r="S189" i="80"/>
  <c r="S190" i="80"/>
  <c r="S191" i="80"/>
  <c r="S192" i="80"/>
  <c r="S193" i="80"/>
  <c r="S194" i="80"/>
  <c r="S195" i="80"/>
  <c r="S196" i="80"/>
  <c r="S197" i="80"/>
  <c r="S198" i="80"/>
  <c r="S199" i="80"/>
  <c r="S200" i="80"/>
  <c r="S201" i="80"/>
  <c r="S203" i="80"/>
  <c r="S204" i="80"/>
  <c r="S205" i="80"/>
  <c r="S206" i="80"/>
  <c r="S207" i="80"/>
  <c r="S208" i="80"/>
  <c r="S209" i="80"/>
  <c r="S210" i="80"/>
  <c r="S211" i="80"/>
  <c r="R4" i="80"/>
  <c r="R5" i="80"/>
  <c r="R6" i="80"/>
  <c r="R7" i="80"/>
  <c r="R8" i="80"/>
  <c r="R9" i="80"/>
  <c r="R10" i="80"/>
  <c r="R11" i="80"/>
  <c r="R12" i="80"/>
  <c r="R13" i="80"/>
  <c r="R14" i="80"/>
  <c r="R15" i="80"/>
  <c r="R16" i="80"/>
  <c r="R17" i="80"/>
  <c r="R18" i="80"/>
  <c r="R19" i="80"/>
  <c r="R20" i="80"/>
  <c r="R21" i="80"/>
  <c r="R22" i="80"/>
  <c r="R23" i="80"/>
  <c r="R24" i="80"/>
  <c r="R25" i="80"/>
  <c r="R26" i="80"/>
  <c r="R27" i="80"/>
  <c r="R28" i="80"/>
  <c r="R29" i="80"/>
  <c r="R30" i="80"/>
  <c r="R31" i="80"/>
  <c r="R32" i="80"/>
  <c r="R33" i="80"/>
  <c r="R34" i="80"/>
  <c r="R35" i="80"/>
  <c r="R36" i="80"/>
  <c r="R37" i="80"/>
  <c r="R38" i="80"/>
  <c r="R39" i="80"/>
  <c r="R40" i="80"/>
  <c r="R41" i="80"/>
  <c r="R42" i="80"/>
  <c r="R43" i="80"/>
  <c r="R44" i="80"/>
  <c r="R45" i="80"/>
  <c r="R46" i="80"/>
  <c r="R47" i="80"/>
  <c r="R48" i="80"/>
  <c r="R49" i="80"/>
  <c r="R50" i="80"/>
  <c r="R51" i="80"/>
  <c r="R52" i="80"/>
  <c r="R53" i="80"/>
  <c r="R54" i="80"/>
  <c r="R55" i="80"/>
  <c r="R56" i="80"/>
  <c r="R57" i="80"/>
  <c r="R58" i="80"/>
  <c r="R59" i="80"/>
  <c r="R60" i="80"/>
  <c r="R61" i="80"/>
  <c r="R62" i="80"/>
  <c r="R63" i="80"/>
  <c r="R64" i="80"/>
  <c r="R65" i="80"/>
  <c r="R66" i="80"/>
  <c r="R67" i="80"/>
  <c r="R68" i="80"/>
  <c r="R69" i="80"/>
  <c r="R70" i="80"/>
  <c r="R71" i="80"/>
  <c r="R72" i="80"/>
  <c r="R73" i="80"/>
  <c r="R74" i="80"/>
  <c r="R75" i="80"/>
  <c r="R76" i="80"/>
  <c r="R77" i="80"/>
  <c r="R78" i="80"/>
  <c r="R79" i="80"/>
  <c r="R80" i="80"/>
  <c r="R81" i="80"/>
  <c r="R82" i="80"/>
  <c r="R83" i="80"/>
  <c r="R84" i="80"/>
  <c r="R85" i="80"/>
  <c r="R86" i="80"/>
  <c r="R87" i="80"/>
  <c r="R88" i="80"/>
  <c r="R89" i="80"/>
  <c r="R90" i="80"/>
  <c r="R91" i="80"/>
  <c r="R92" i="80"/>
  <c r="R93" i="80"/>
  <c r="R94" i="80"/>
  <c r="R95" i="80"/>
  <c r="R96" i="80"/>
  <c r="R97" i="80"/>
  <c r="R98" i="80"/>
  <c r="R99" i="80"/>
  <c r="R100" i="80"/>
  <c r="R101" i="80"/>
  <c r="R102" i="80"/>
  <c r="R103" i="80"/>
  <c r="R104" i="80"/>
  <c r="R105" i="80"/>
  <c r="R106" i="80"/>
  <c r="R107" i="80"/>
  <c r="R108" i="80"/>
  <c r="R109" i="80"/>
  <c r="R110" i="80"/>
  <c r="R111" i="80"/>
  <c r="R112" i="80"/>
  <c r="R113" i="80"/>
  <c r="R114" i="80"/>
  <c r="R115" i="80"/>
  <c r="R116" i="80"/>
  <c r="R117" i="80"/>
  <c r="R118" i="80"/>
  <c r="R119" i="80"/>
  <c r="R120" i="80"/>
  <c r="R121" i="80"/>
  <c r="R122" i="80"/>
  <c r="R123" i="80"/>
  <c r="R124" i="80"/>
  <c r="R125" i="80"/>
  <c r="R126" i="80"/>
  <c r="R127" i="80"/>
  <c r="R128" i="80"/>
  <c r="R129" i="80"/>
  <c r="R130" i="80"/>
  <c r="R131" i="80"/>
  <c r="R132" i="80"/>
  <c r="R133" i="80"/>
  <c r="R134" i="80"/>
  <c r="R135" i="80"/>
  <c r="R136" i="80"/>
  <c r="R137" i="80"/>
  <c r="R138" i="80"/>
  <c r="R139" i="80"/>
  <c r="R140" i="80"/>
  <c r="R141" i="80"/>
  <c r="R142" i="80"/>
  <c r="R143" i="80"/>
  <c r="R144" i="80"/>
  <c r="R145" i="80"/>
  <c r="R146" i="80"/>
  <c r="R147" i="80"/>
  <c r="R148" i="80"/>
  <c r="R149" i="80"/>
  <c r="R150" i="80"/>
  <c r="R151" i="80"/>
  <c r="R152" i="80"/>
  <c r="R153" i="80"/>
  <c r="R154" i="80"/>
  <c r="R155" i="80"/>
  <c r="R156" i="80"/>
  <c r="R157" i="80"/>
  <c r="R158" i="80"/>
  <c r="R159" i="80"/>
  <c r="R160" i="80"/>
  <c r="R161" i="80"/>
  <c r="R162" i="80"/>
  <c r="R163" i="80"/>
  <c r="R164" i="80"/>
  <c r="R165" i="80"/>
  <c r="R166" i="80"/>
  <c r="R167" i="80"/>
  <c r="R168" i="80"/>
  <c r="R169" i="80"/>
  <c r="R170" i="80"/>
  <c r="R171" i="80"/>
  <c r="R172" i="80"/>
  <c r="R173" i="80"/>
  <c r="R174" i="80"/>
  <c r="R175" i="80"/>
  <c r="R176" i="80"/>
  <c r="R177" i="80"/>
  <c r="R178" i="80"/>
  <c r="R179" i="80"/>
  <c r="R180" i="80"/>
  <c r="R181" i="80"/>
  <c r="R182" i="80"/>
  <c r="R183" i="80"/>
  <c r="R184" i="80"/>
  <c r="R185" i="80"/>
  <c r="R186" i="80"/>
  <c r="R187" i="80"/>
  <c r="R188" i="80"/>
  <c r="R189" i="80"/>
  <c r="R190" i="80"/>
  <c r="R191" i="80"/>
  <c r="R192" i="80"/>
  <c r="R193" i="80"/>
  <c r="R194" i="80"/>
  <c r="R195" i="80"/>
  <c r="R196" i="80"/>
  <c r="R197" i="80"/>
  <c r="R198" i="80"/>
  <c r="R199" i="80"/>
  <c r="R200" i="80"/>
  <c r="R201" i="80"/>
  <c r="R203" i="80"/>
  <c r="R204" i="80"/>
  <c r="R205" i="80"/>
  <c r="R206" i="80"/>
  <c r="R207" i="80"/>
  <c r="R208" i="80"/>
  <c r="R209" i="80"/>
  <c r="R210" i="80"/>
  <c r="R211" i="80"/>
  <c r="Q4" i="80"/>
  <c r="Q5" i="80"/>
  <c r="Q6" i="80"/>
  <c r="Q7" i="80"/>
  <c r="Q8" i="80"/>
  <c r="Q9" i="80"/>
  <c r="Q10" i="80"/>
  <c r="Q11" i="80"/>
  <c r="Q12" i="80"/>
  <c r="Q13" i="80"/>
  <c r="Q14" i="80"/>
  <c r="Q15" i="80"/>
  <c r="Q16" i="80"/>
  <c r="Q17" i="80"/>
  <c r="Q18" i="80"/>
  <c r="Q19" i="80"/>
  <c r="Q20" i="80"/>
  <c r="Q21" i="80"/>
  <c r="Q22" i="80"/>
  <c r="Q23" i="80"/>
  <c r="Q24" i="80"/>
  <c r="Q25" i="80"/>
  <c r="Q26" i="80"/>
  <c r="Q27" i="80"/>
  <c r="Q28" i="80"/>
  <c r="Q29" i="80"/>
  <c r="Q30" i="80"/>
  <c r="Q31" i="80"/>
  <c r="Q32" i="80"/>
  <c r="Q33" i="80"/>
  <c r="Q34" i="80"/>
  <c r="Q35" i="80"/>
  <c r="Q36" i="80"/>
  <c r="Q37" i="80"/>
  <c r="Q38" i="80"/>
  <c r="Q39" i="80"/>
  <c r="Q40" i="80"/>
  <c r="Q41" i="80"/>
  <c r="Q42" i="80"/>
  <c r="Q43" i="80"/>
  <c r="Q44" i="80"/>
  <c r="Q45" i="80"/>
  <c r="Q46" i="80"/>
  <c r="Q47" i="80"/>
  <c r="Q48" i="80"/>
  <c r="Q49" i="80"/>
  <c r="Q50" i="80"/>
  <c r="Q51" i="80"/>
  <c r="Q52" i="80"/>
  <c r="Q53" i="80"/>
  <c r="Q54" i="80"/>
  <c r="Q55" i="80"/>
  <c r="Q56" i="80"/>
  <c r="Q57" i="80"/>
  <c r="Q58" i="80"/>
  <c r="Q59" i="80"/>
  <c r="Q60" i="80"/>
  <c r="Q61" i="80"/>
  <c r="Q62" i="80"/>
  <c r="Q63" i="80"/>
  <c r="Q64" i="80"/>
  <c r="Q65" i="80"/>
  <c r="Q66" i="80"/>
  <c r="Q67" i="80"/>
  <c r="Q68" i="80"/>
  <c r="Q69" i="80"/>
  <c r="Q70" i="80"/>
  <c r="Q71" i="80"/>
  <c r="Q72" i="80"/>
  <c r="Q73" i="80"/>
  <c r="Q74" i="80"/>
  <c r="Q75" i="80"/>
  <c r="Q76" i="80"/>
  <c r="Q77" i="80"/>
  <c r="Q78" i="80"/>
  <c r="Q79" i="80"/>
  <c r="Q80" i="80"/>
  <c r="Q81" i="80"/>
  <c r="Q82" i="80"/>
  <c r="Q83" i="80"/>
  <c r="Q84" i="80"/>
  <c r="Q85" i="80"/>
  <c r="Q86" i="80"/>
  <c r="Q87" i="80"/>
  <c r="Q88" i="80"/>
  <c r="Q89" i="80"/>
  <c r="Q90" i="80"/>
  <c r="Q91" i="80"/>
  <c r="Q92" i="80"/>
  <c r="Q93" i="80"/>
  <c r="Q94" i="80"/>
  <c r="Q95" i="80"/>
  <c r="Q96" i="80"/>
  <c r="Q97" i="80"/>
  <c r="Q98" i="80"/>
  <c r="Q99" i="80"/>
  <c r="Q100" i="80"/>
  <c r="Q101" i="80"/>
  <c r="Q102" i="80"/>
  <c r="Q103" i="80"/>
  <c r="Q104" i="80"/>
  <c r="Q105" i="80"/>
  <c r="Q106" i="80"/>
  <c r="Q107" i="80"/>
  <c r="Q108" i="80"/>
  <c r="Q109" i="80"/>
  <c r="Q110" i="80"/>
  <c r="Q111" i="80"/>
  <c r="Q112" i="80"/>
  <c r="Q113" i="80"/>
  <c r="Q114" i="80"/>
  <c r="Q115" i="80"/>
  <c r="Q116" i="80"/>
  <c r="Q117" i="80"/>
  <c r="Q118" i="80"/>
  <c r="Q119" i="80"/>
  <c r="Q120" i="80"/>
  <c r="Q121" i="80"/>
  <c r="Q122" i="80"/>
  <c r="Q123" i="80"/>
  <c r="Q124" i="80"/>
  <c r="Q125" i="80"/>
  <c r="Q126" i="80"/>
  <c r="Q127" i="80"/>
  <c r="Q128" i="80"/>
  <c r="Q129" i="80"/>
  <c r="Q130" i="80"/>
  <c r="Q131" i="80"/>
  <c r="Q132" i="80"/>
  <c r="Q133" i="80"/>
  <c r="Q134" i="80"/>
  <c r="Q135" i="80"/>
  <c r="Q136" i="80"/>
  <c r="Q137" i="80"/>
  <c r="Q138" i="80"/>
  <c r="Q139" i="80"/>
  <c r="Q140" i="80"/>
  <c r="Q141" i="80"/>
  <c r="Q142" i="80"/>
  <c r="Q143" i="80"/>
  <c r="Q144" i="80"/>
  <c r="Q145" i="80"/>
  <c r="Q146" i="80"/>
  <c r="Q147" i="80"/>
  <c r="Q148" i="80"/>
  <c r="Q149" i="80"/>
  <c r="Q150" i="80"/>
  <c r="Q151" i="80"/>
  <c r="Q152" i="80"/>
  <c r="Q153" i="80"/>
  <c r="Q154" i="80"/>
  <c r="Q155" i="80"/>
  <c r="Q156" i="80"/>
  <c r="Q157" i="80"/>
  <c r="Q158" i="80"/>
  <c r="Q159" i="80"/>
  <c r="Q160" i="80"/>
  <c r="Q161" i="80"/>
  <c r="Q162" i="80"/>
  <c r="Q163" i="80"/>
  <c r="Q164" i="80"/>
  <c r="Q165" i="80"/>
  <c r="Q166" i="80"/>
  <c r="Q167" i="80"/>
  <c r="Q168" i="80"/>
  <c r="Q169" i="80"/>
  <c r="Q170" i="80"/>
  <c r="Q171" i="80"/>
  <c r="Q172" i="80"/>
  <c r="Q173" i="80"/>
  <c r="Q174" i="80"/>
  <c r="Q175" i="80"/>
  <c r="Q176" i="80"/>
  <c r="Q177" i="80"/>
  <c r="Q178" i="80"/>
  <c r="Q179" i="80"/>
  <c r="Q180" i="80"/>
  <c r="Q181" i="80"/>
  <c r="Q182" i="80"/>
  <c r="Q183" i="80"/>
  <c r="Q184" i="80"/>
  <c r="Q185" i="80"/>
  <c r="Q186" i="80"/>
  <c r="Q187" i="80"/>
  <c r="Q188" i="80"/>
  <c r="Q189" i="80"/>
  <c r="Q190" i="80"/>
  <c r="Q191" i="80"/>
  <c r="Q192" i="80"/>
  <c r="Q193" i="80"/>
  <c r="Q194" i="80"/>
  <c r="Q195" i="80"/>
  <c r="Q196" i="80"/>
  <c r="Q197" i="80"/>
  <c r="Q198" i="80"/>
  <c r="Q199" i="80"/>
  <c r="Q200" i="80"/>
  <c r="Q201" i="80"/>
  <c r="Q203" i="80"/>
  <c r="Q204" i="80"/>
  <c r="Q205" i="80"/>
  <c r="Q206" i="80"/>
  <c r="Q207" i="80"/>
  <c r="Q208" i="80"/>
  <c r="Q209" i="80"/>
  <c r="Q210" i="80"/>
  <c r="Q211" i="80"/>
  <c r="O211" i="80"/>
  <c r="M211" i="80"/>
  <c r="K211" i="80"/>
  <c r="P210" i="80"/>
  <c r="O210" i="80"/>
  <c r="M210" i="80"/>
  <c r="K210" i="80"/>
  <c r="P209" i="80"/>
  <c r="O209" i="80"/>
  <c r="M209" i="80"/>
  <c r="K209" i="80"/>
  <c r="P208" i="80"/>
  <c r="O208" i="80"/>
  <c r="M208" i="80"/>
  <c r="K208" i="80"/>
  <c r="P207" i="80"/>
  <c r="O207" i="80"/>
  <c r="M207" i="80"/>
  <c r="K207" i="80"/>
  <c r="P206" i="80"/>
  <c r="O206" i="80"/>
  <c r="M206" i="80"/>
  <c r="K206" i="80"/>
  <c r="P205" i="80"/>
  <c r="O205" i="80"/>
  <c r="M205" i="80"/>
  <c r="K205" i="80"/>
  <c r="P204" i="80"/>
  <c r="O204" i="80"/>
  <c r="M204" i="80"/>
  <c r="K204" i="80"/>
  <c r="P203" i="80"/>
  <c r="O203" i="80"/>
  <c r="M203" i="80"/>
  <c r="K203" i="80"/>
  <c r="O202" i="80"/>
  <c r="M202" i="80"/>
  <c r="K202" i="80"/>
  <c r="P201" i="80"/>
  <c r="O201" i="80"/>
  <c r="M201" i="80"/>
  <c r="K201" i="80"/>
  <c r="P200" i="80"/>
  <c r="O200" i="80"/>
  <c r="M200" i="80"/>
  <c r="K200" i="80"/>
  <c r="P199" i="80"/>
  <c r="O199" i="80"/>
  <c r="M199" i="80"/>
  <c r="K199" i="80"/>
  <c r="P198" i="80"/>
  <c r="O198" i="80"/>
  <c r="M198" i="80"/>
  <c r="K198" i="80"/>
  <c r="P197" i="80"/>
  <c r="O197" i="80"/>
  <c r="M197" i="80"/>
  <c r="K197" i="80"/>
  <c r="P196" i="80"/>
  <c r="O196" i="80"/>
  <c r="M196" i="80"/>
  <c r="K196" i="80"/>
  <c r="P195" i="80"/>
  <c r="O195" i="80"/>
  <c r="M195" i="80"/>
  <c r="K195" i="80"/>
  <c r="P194" i="80"/>
  <c r="O194" i="80"/>
  <c r="M194" i="80"/>
  <c r="K194" i="80"/>
  <c r="P193" i="80"/>
  <c r="O193" i="80"/>
  <c r="M193" i="80"/>
  <c r="K193" i="80"/>
  <c r="P192" i="80"/>
  <c r="O192" i="80"/>
  <c r="M192" i="80"/>
  <c r="K192" i="80"/>
  <c r="P191" i="80"/>
  <c r="O191" i="80"/>
  <c r="M191" i="80"/>
  <c r="K191" i="80"/>
  <c r="P190" i="80"/>
  <c r="O190" i="80"/>
  <c r="M190" i="80"/>
  <c r="K190" i="80"/>
  <c r="P189" i="80"/>
  <c r="O189" i="80"/>
  <c r="M189" i="80"/>
  <c r="K189" i="80"/>
  <c r="P188" i="80"/>
  <c r="O188" i="80"/>
  <c r="M188" i="80"/>
  <c r="K188" i="80"/>
  <c r="P187" i="80"/>
  <c r="O187" i="80"/>
  <c r="M187" i="80"/>
  <c r="K187" i="80"/>
  <c r="P186" i="80"/>
  <c r="O186" i="80"/>
  <c r="M186" i="80"/>
  <c r="K186" i="80"/>
  <c r="P185" i="80"/>
  <c r="O185" i="80"/>
  <c r="M185" i="80"/>
  <c r="K185" i="80"/>
  <c r="P184" i="80"/>
  <c r="O184" i="80"/>
  <c r="M184" i="80"/>
  <c r="K184" i="80"/>
  <c r="P183" i="80"/>
  <c r="O183" i="80"/>
  <c r="M183" i="80"/>
  <c r="K183" i="80"/>
  <c r="P182" i="80"/>
  <c r="O182" i="80"/>
  <c r="M182" i="80"/>
  <c r="K182" i="80"/>
  <c r="P181" i="80"/>
  <c r="O181" i="80"/>
  <c r="M181" i="80"/>
  <c r="K181" i="80"/>
  <c r="P180" i="80"/>
  <c r="O180" i="80"/>
  <c r="M180" i="80"/>
  <c r="K180" i="80"/>
  <c r="P179" i="80"/>
  <c r="O179" i="80"/>
  <c r="M179" i="80"/>
  <c r="K179" i="80"/>
  <c r="P178" i="80"/>
  <c r="O178" i="80"/>
  <c r="M178" i="80"/>
  <c r="K178" i="80"/>
  <c r="M177" i="80"/>
  <c r="H140" i="80"/>
  <c r="N140" i="80"/>
  <c r="H141" i="80"/>
  <c r="N141" i="80"/>
  <c r="H142" i="80"/>
  <c r="N142" i="80"/>
  <c r="H143" i="80"/>
  <c r="N143" i="80"/>
  <c r="H144" i="80"/>
  <c r="N144" i="80"/>
  <c r="H145" i="80"/>
  <c r="N145" i="80"/>
  <c r="H146" i="80"/>
  <c r="N146" i="80"/>
  <c r="H147" i="80"/>
  <c r="N147" i="80"/>
  <c r="H148" i="80"/>
  <c r="N148" i="80"/>
  <c r="H149" i="80"/>
  <c r="N149" i="80"/>
  <c r="H150" i="80"/>
  <c r="N150" i="80"/>
  <c r="H151" i="80"/>
  <c r="N151" i="80"/>
  <c r="H152" i="80"/>
  <c r="N152" i="80"/>
  <c r="H153" i="80"/>
  <c r="N153" i="80"/>
  <c r="H154" i="80"/>
  <c r="N154" i="80"/>
  <c r="H155" i="80"/>
  <c r="N155" i="80"/>
  <c r="H156" i="80"/>
  <c r="N156" i="80"/>
  <c r="H157" i="80"/>
  <c r="N157" i="80"/>
  <c r="H158" i="80"/>
  <c r="N158" i="80"/>
  <c r="H159" i="80"/>
  <c r="N159" i="80"/>
  <c r="H160" i="80"/>
  <c r="N160" i="80"/>
  <c r="H161" i="80"/>
  <c r="N161" i="80"/>
  <c r="H162" i="80"/>
  <c r="N162" i="80"/>
  <c r="H163" i="80"/>
  <c r="N163" i="80"/>
  <c r="H164" i="80"/>
  <c r="N164" i="80"/>
  <c r="H165" i="80"/>
  <c r="N165" i="80"/>
  <c r="H166" i="80"/>
  <c r="N166" i="80"/>
  <c r="H167" i="80"/>
  <c r="N167" i="80"/>
  <c r="H168" i="80"/>
  <c r="N168" i="80"/>
  <c r="H169" i="80"/>
  <c r="N169" i="80"/>
  <c r="H170" i="80"/>
  <c r="N170" i="80"/>
  <c r="H171" i="80"/>
  <c r="N171" i="80"/>
  <c r="N172" i="80"/>
  <c r="H173" i="80"/>
  <c r="N173" i="80"/>
  <c r="H174" i="80"/>
  <c r="N174" i="80"/>
  <c r="H175" i="80"/>
  <c r="N175" i="80"/>
  <c r="H176" i="80"/>
  <c r="N176" i="80"/>
  <c r="P176" i="80"/>
  <c r="O176" i="80"/>
  <c r="M176" i="80"/>
  <c r="K176" i="80"/>
  <c r="P175" i="80"/>
  <c r="O175" i="80"/>
  <c r="M175" i="80"/>
  <c r="K175" i="80"/>
  <c r="P174" i="80"/>
  <c r="O174" i="80"/>
  <c r="M174" i="80"/>
  <c r="K174" i="80"/>
  <c r="P173" i="80"/>
  <c r="O173" i="80"/>
  <c r="M173" i="80"/>
  <c r="K173" i="80"/>
  <c r="P172" i="80"/>
  <c r="O172" i="80"/>
  <c r="M172" i="80"/>
  <c r="K172" i="80"/>
  <c r="P171" i="80"/>
  <c r="O171" i="80"/>
  <c r="M171" i="80"/>
  <c r="K171" i="80"/>
  <c r="P170" i="80"/>
  <c r="O170" i="80"/>
  <c r="M170" i="80"/>
  <c r="K170" i="80"/>
  <c r="P169" i="80"/>
  <c r="O169" i="80"/>
  <c r="M169" i="80"/>
  <c r="K169" i="80"/>
  <c r="P168" i="80"/>
  <c r="O168" i="80"/>
  <c r="M168" i="80"/>
  <c r="K168" i="80"/>
  <c r="P167" i="80"/>
  <c r="O167" i="80"/>
  <c r="M167" i="80"/>
  <c r="K167" i="80"/>
  <c r="P166" i="80"/>
  <c r="O166" i="80"/>
  <c r="M166" i="80"/>
  <c r="K166" i="80"/>
  <c r="P165" i="80"/>
  <c r="O165" i="80"/>
  <c r="M165" i="80"/>
  <c r="K165" i="80"/>
  <c r="P164" i="80"/>
  <c r="O164" i="80"/>
  <c r="M164" i="80"/>
  <c r="K164" i="80"/>
  <c r="P163" i="80"/>
  <c r="O163" i="80"/>
  <c r="M163" i="80"/>
  <c r="K163" i="80"/>
  <c r="P162" i="80"/>
  <c r="O162" i="80"/>
  <c r="M162" i="80"/>
  <c r="K162" i="80"/>
  <c r="P161" i="80"/>
  <c r="O161" i="80"/>
  <c r="M161" i="80"/>
  <c r="K161" i="80"/>
  <c r="P160" i="80"/>
  <c r="O160" i="80"/>
  <c r="M160" i="80"/>
  <c r="K160" i="80"/>
  <c r="P159" i="80"/>
  <c r="O159" i="80"/>
  <c r="M159" i="80"/>
  <c r="K159" i="80"/>
  <c r="P158" i="80"/>
  <c r="O158" i="80"/>
  <c r="M158" i="80"/>
  <c r="K158" i="80"/>
  <c r="P157" i="80"/>
  <c r="O157" i="80"/>
  <c r="M157" i="80"/>
  <c r="K157" i="80"/>
  <c r="P156" i="80"/>
  <c r="O156" i="80"/>
  <c r="M156" i="80"/>
  <c r="K156" i="80"/>
  <c r="P155" i="80"/>
  <c r="O155" i="80"/>
  <c r="M155" i="80"/>
  <c r="K155" i="80"/>
  <c r="P154" i="80"/>
  <c r="O154" i="80"/>
  <c r="M154" i="80"/>
  <c r="K154" i="80"/>
  <c r="P153" i="80"/>
  <c r="O153" i="80"/>
  <c r="M153" i="80"/>
  <c r="K153" i="80"/>
  <c r="P152" i="80"/>
  <c r="O152" i="80"/>
  <c r="M152" i="80"/>
  <c r="K152" i="80"/>
  <c r="P151" i="80"/>
  <c r="O151" i="80"/>
  <c r="M151" i="80"/>
  <c r="K151" i="80"/>
  <c r="P150" i="80"/>
  <c r="O150" i="80"/>
  <c r="M150" i="80"/>
  <c r="K150" i="80"/>
  <c r="P149" i="80"/>
  <c r="O149" i="80"/>
  <c r="M149" i="80"/>
  <c r="K149" i="80"/>
  <c r="P148" i="80"/>
  <c r="O148" i="80"/>
  <c r="M148" i="80"/>
  <c r="K148" i="80"/>
  <c r="P147" i="80"/>
  <c r="O147" i="80"/>
  <c r="M147" i="80"/>
  <c r="K147" i="80"/>
  <c r="P146" i="80"/>
  <c r="O146" i="80"/>
  <c r="M146" i="80"/>
  <c r="K146" i="80"/>
  <c r="P145" i="80"/>
  <c r="O145" i="80"/>
  <c r="M145" i="80"/>
  <c r="K145" i="80"/>
  <c r="P144" i="80"/>
  <c r="O144" i="80"/>
  <c r="M144" i="80"/>
  <c r="K144" i="80"/>
  <c r="P143" i="80"/>
  <c r="O143" i="80"/>
  <c r="M143" i="80"/>
  <c r="K143" i="80"/>
  <c r="P142" i="80"/>
  <c r="O142" i="80"/>
  <c r="M142" i="80"/>
  <c r="K142" i="80"/>
  <c r="P141" i="80"/>
  <c r="O141" i="80"/>
  <c r="M141" i="80"/>
  <c r="K141" i="80"/>
  <c r="P140" i="80"/>
  <c r="O140" i="80"/>
  <c r="M140" i="80"/>
  <c r="K140" i="80"/>
  <c r="M139" i="80"/>
  <c r="H125" i="80"/>
  <c r="N125" i="80"/>
  <c r="H126" i="80"/>
  <c r="N126" i="80"/>
  <c r="H127" i="80"/>
  <c r="N127" i="80"/>
  <c r="H128" i="80"/>
  <c r="N128" i="80"/>
  <c r="H129" i="80"/>
  <c r="N129" i="80"/>
  <c r="H130" i="80"/>
  <c r="N130" i="80"/>
  <c r="H131" i="80"/>
  <c r="N131" i="80"/>
  <c r="H132" i="80"/>
  <c r="N132" i="80"/>
  <c r="H133" i="80"/>
  <c r="N133" i="80"/>
  <c r="H134" i="80"/>
  <c r="N134" i="80"/>
  <c r="H135" i="80"/>
  <c r="N135" i="80"/>
  <c r="H136" i="80"/>
  <c r="N136" i="80"/>
  <c r="H137" i="80"/>
  <c r="N137" i="80"/>
  <c r="H138" i="80"/>
  <c r="N138" i="80"/>
  <c r="P138" i="80"/>
  <c r="O138" i="80"/>
  <c r="M138" i="80"/>
  <c r="K138" i="80"/>
  <c r="P137" i="80"/>
  <c r="O137" i="80"/>
  <c r="M137" i="80"/>
  <c r="K137" i="80"/>
  <c r="P136" i="80"/>
  <c r="O136" i="80"/>
  <c r="M136" i="80"/>
  <c r="K136" i="80"/>
  <c r="P135" i="80"/>
  <c r="O135" i="80"/>
  <c r="M135" i="80"/>
  <c r="K135" i="80"/>
  <c r="P134" i="80"/>
  <c r="O134" i="80"/>
  <c r="M134" i="80"/>
  <c r="K134" i="80"/>
  <c r="P133" i="80"/>
  <c r="O133" i="80"/>
  <c r="M133" i="80"/>
  <c r="K133" i="80"/>
  <c r="P132" i="80"/>
  <c r="O132" i="80"/>
  <c r="M132" i="80"/>
  <c r="K132" i="80"/>
  <c r="P131" i="80"/>
  <c r="O131" i="80"/>
  <c r="M131" i="80"/>
  <c r="K131" i="80"/>
  <c r="P130" i="80"/>
  <c r="O130" i="80"/>
  <c r="M130" i="80"/>
  <c r="K130" i="80"/>
  <c r="P129" i="80"/>
  <c r="O129" i="80"/>
  <c r="M129" i="80"/>
  <c r="K129" i="80"/>
  <c r="P128" i="80"/>
  <c r="O128" i="80"/>
  <c r="M128" i="80"/>
  <c r="K128" i="80"/>
  <c r="P127" i="80"/>
  <c r="O127" i="80"/>
  <c r="M127" i="80"/>
  <c r="K127" i="80"/>
  <c r="P126" i="80"/>
  <c r="O126" i="80"/>
  <c r="M126" i="80"/>
  <c r="K126" i="80"/>
  <c r="P125" i="80"/>
  <c r="O125" i="80"/>
  <c r="M125" i="80"/>
  <c r="K125" i="80"/>
  <c r="I125" i="80"/>
  <c r="M124" i="80"/>
  <c r="H115" i="80"/>
  <c r="N115" i="80"/>
  <c r="H116" i="80"/>
  <c r="N116" i="80"/>
  <c r="H117" i="80"/>
  <c r="N117" i="80"/>
  <c r="H118" i="80"/>
  <c r="N118" i="80"/>
  <c r="H119" i="80"/>
  <c r="N119" i="80"/>
  <c r="H120" i="80"/>
  <c r="N120" i="80"/>
  <c r="H121" i="80"/>
  <c r="N121" i="80"/>
  <c r="H122" i="80"/>
  <c r="N122" i="80"/>
  <c r="H123" i="80"/>
  <c r="N123" i="80"/>
  <c r="P123" i="80"/>
  <c r="O123" i="80"/>
  <c r="M123" i="80"/>
  <c r="I75" i="80"/>
  <c r="J75" i="80"/>
  <c r="I76" i="80"/>
  <c r="J76" i="80"/>
  <c r="I77" i="80"/>
  <c r="J77" i="80"/>
  <c r="I78" i="80"/>
  <c r="J78" i="80"/>
  <c r="I79" i="80"/>
  <c r="J79" i="80"/>
  <c r="I80" i="80"/>
  <c r="J80" i="80"/>
  <c r="I81" i="80"/>
  <c r="J81" i="80"/>
  <c r="I82" i="80"/>
  <c r="J82" i="80"/>
  <c r="I83" i="80"/>
  <c r="J83" i="80"/>
  <c r="I84" i="80"/>
  <c r="J84" i="80"/>
  <c r="I85" i="80"/>
  <c r="J85" i="80"/>
  <c r="I86" i="80"/>
  <c r="J86" i="80"/>
  <c r="I87" i="80"/>
  <c r="J87" i="80"/>
  <c r="I88" i="80"/>
  <c r="J88" i="80"/>
  <c r="I89" i="80"/>
  <c r="J89" i="80"/>
  <c r="I90" i="80"/>
  <c r="J90" i="80"/>
  <c r="I91" i="80"/>
  <c r="J91" i="80"/>
  <c r="I92" i="80"/>
  <c r="J92" i="80"/>
  <c r="I93" i="80"/>
  <c r="J93" i="80"/>
  <c r="I94" i="80"/>
  <c r="J94" i="80"/>
  <c r="I95" i="80"/>
  <c r="J95" i="80"/>
  <c r="I96" i="80"/>
  <c r="J96" i="80"/>
  <c r="I97" i="80"/>
  <c r="J97" i="80"/>
  <c r="I98" i="80"/>
  <c r="J98" i="80"/>
  <c r="I99" i="80"/>
  <c r="J99" i="80"/>
  <c r="I100" i="80"/>
  <c r="J100" i="80"/>
  <c r="I101" i="80"/>
  <c r="J101" i="80"/>
  <c r="I102" i="80"/>
  <c r="J102" i="80"/>
  <c r="I103" i="80"/>
  <c r="J103" i="80"/>
  <c r="I104" i="80"/>
  <c r="J104" i="80"/>
  <c r="I105" i="80"/>
  <c r="J105" i="80"/>
  <c r="I106" i="80"/>
  <c r="J106" i="80"/>
  <c r="I107" i="80"/>
  <c r="J107" i="80"/>
  <c r="I108" i="80"/>
  <c r="J108" i="80"/>
  <c r="I109" i="80"/>
  <c r="J109" i="80"/>
  <c r="J110" i="80"/>
  <c r="I111" i="80"/>
  <c r="J111" i="80"/>
  <c r="I112" i="80"/>
  <c r="J112" i="80"/>
  <c r="I113" i="80"/>
  <c r="J113" i="80"/>
  <c r="I115" i="80"/>
  <c r="J115" i="80"/>
  <c r="I116" i="80"/>
  <c r="J116" i="80"/>
  <c r="I117" i="80"/>
  <c r="J117" i="80"/>
  <c r="I118" i="80"/>
  <c r="J118" i="80"/>
  <c r="I119" i="80"/>
  <c r="J119" i="80"/>
  <c r="I120" i="80"/>
  <c r="J120" i="80"/>
  <c r="I121" i="80"/>
  <c r="J121" i="80"/>
  <c r="I122" i="80"/>
  <c r="J122" i="80"/>
  <c r="I123" i="80"/>
  <c r="J123" i="80"/>
  <c r="K123" i="80"/>
  <c r="P122" i="80"/>
  <c r="O122" i="80"/>
  <c r="M122" i="80"/>
  <c r="K122" i="80"/>
  <c r="P121" i="80"/>
  <c r="O121" i="80"/>
  <c r="M121" i="80"/>
  <c r="K121" i="80"/>
  <c r="P120" i="80"/>
  <c r="O120" i="80"/>
  <c r="M120" i="80"/>
  <c r="K120" i="80"/>
  <c r="P119" i="80"/>
  <c r="O119" i="80"/>
  <c r="M119" i="80"/>
  <c r="K119" i="80"/>
  <c r="P118" i="80"/>
  <c r="O118" i="80"/>
  <c r="M118" i="80"/>
  <c r="K118" i="80"/>
  <c r="P117" i="80"/>
  <c r="O117" i="80"/>
  <c r="M117" i="80"/>
  <c r="K117" i="80"/>
  <c r="P116" i="80"/>
  <c r="O116" i="80"/>
  <c r="M116" i="80"/>
  <c r="K116" i="80"/>
  <c r="P115" i="80"/>
  <c r="O115" i="80"/>
  <c r="M115" i="80"/>
  <c r="K115" i="80"/>
  <c r="M114" i="80"/>
  <c r="H63" i="80"/>
  <c r="N63" i="80"/>
  <c r="H64" i="80"/>
  <c r="N64" i="80"/>
  <c r="H65" i="80"/>
  <c r="N65" i="80"/>
  <c r="H66" i="80"/>
  <c r="N66" i="80"/>
  <c r="H67" i="80"/>
  <c r="N67" i="80"/>
  <c r="H68" i="80"/>
  <c r="N68" i="80"/>
  <c r="H69" i="80"/>
  <c r="N69" i="80"/>
  <c r="H70" i="80"/>
  <c r="N70" i="80"/>
  <c r="H71" i="80"/>
  <c r="N71" i="80"/>
  <c r="N72" i="80"/>
  <c r="H73" i="80"/>
  <c r="N73" i="80"/>
  <c r="H74" i="80"/>
  <c r="N74" i="80"/>
  <c r="H75" i="80"/>
  <c r="N75" i="80"/>
  <c r="H76" i="80"/>
  <c r="N76" i="80"/>
  <c r="H77" i="80"/>
  <c r="N77" i="80"/>
  <c r="H78" i="80"/>
  <c r="N78" i="80"/>
  <c r="H79" i="80"/>
  <c r="N79" i="80"/>
  <c r="H80" i="80"/>
  <c r="N80" i="80"/>
  <c r="H81" i="80"/>
  <c r="N81" i="80"/>
  <c r="H82" i="80"/>
  <c r="N82" i="80"/>
  <c r="H83" i="80"/>
  <c r="N83" i="80"/>
  <c r="H84" i="80"/>
  <c r="N84" i="80"/>
  <c r="H85" i="80"/>
  <c r="N85" i="80"/>
  <c r="H86" i="80"/>
  <c r="N86" i="80"/>
  <c r="H87" i="80"/>
  <c r="N87" i="80"/>
  <c r="H88" i="80"/>
  <c r="N88" i="80"/>
  <c r="H89" i="80"/>
  <c r="N89" i="80"/>
  <c r="H90" i="80"/>
  <c r="N90" i="80"/>
  <c r="H91" i="80"/>
  <c r="N91" i="80"/>
  <c r="H92" i="80"/>
  <c r="N92" i="80"/>
  <c r="H93" i="80"/>
  <c r="N93" i="80"/>
  <c r="H94" i="80"/>
  <c r="N94" i="80"/>
  <c r="H95" i="80"/>
  <c r="N95" i="80"/>
  <c r="H96" i="80"/>
  <c r="N96" i="80"/>
  <c r="H97" i="80"/>
  <c r="N97" i="80"/>
  <c r="H98" i="80"/>
  <c r="N98" i="80"/>
  <c r="H99" i="80"/>
  <c r="N99" i="80"/>
  <c r="H100" i="80"/>
  <c r="N100" i="80"/>
  <c r="H101" i="80"/>
  <c r="N101" i="80"/>
  <c r="H102" i="80"/>
  <c r="N102" i="80"/>
  <c r="H103" i="80"/>
  <c r="N103" i="80"/>
  <c r="H104" i="80"/>
  <c r="N104" i="80"/>
  <c r="H105" i="80"/>
  <c r="N105" i="80"/>
  <c r="H106" i="80"/>
  <c r="N106" i="80"/>
  <c r="H107" i="80"/>
  <c r="N107" i="80"/>
  <c r="H108" i="80"/>
  <c r="N108" i="80"/>
  <c r="H109" i="80"/>
  <c r="N109" i="80"/>
  <c r="N110" i="80"/>
  <c r="H111" i="80"/>
  <c r="N111" i="80"/>
  <c r="H112" i="80"/>
  <c r="N112" i="80"/>
  <c r="H113" i="80"/>
  <c r="N113" i="80"/>
  <c r="P113" i="80"/>
  <c r="O113" i="80"/>
  <c r="M113" i="80"/>
  <c r="K113" i="80"/>
  <c r="P112" i="80"/>
  <c r="O112" i="80"/>
  <c r="M112" i="80"/>
  <c r="K112" i="80"/>
  <c r="P111" i="80"/>
  <c r="O111" i="80"/>
  <c r="M111" i="80"/>
  <c r="K111" i="80"/>
  <c r="P110" i="80"/>
  <c r="O110" i="80"/>
  <c r="M110" i="80"/>
  <c r="K110" i="80"/>
  <c r="P109" i="80"/>
  <c r="O109" i="80"/>
  <c r="M109" i="80"/>
  <c r="K109" i="80"/>
  <c r="P108" i="80"/>
  <c r="O108" i="80"/>
  <c r="M108" i="80"/>
  <c r="K108" i="80"/>
  <c r="P107" i="80"/>
  <c r="O107" i="80"/>
  <c r="M107" i="80"/>
  <c r="K107" i="80"/>
  <c r="P106" i="80"/>
  <c r="O106" i="80"/>
  <c r="M106" i="80"/>
  <c r="K106" i="80"/>
  <c r="P105" i="80"/>
  <c r="O105" i="80"/>
  <c r="M105" i="80"/>
  <c r="K105" i="80"/>
  <c r="P104" i="80"/>
  <c r="O104" i="80"/>
  <c r="M104" i="80"/>
  <c r="K104" i="80"/>
  <c r="P103" i="80"/>
  <c r="O103" i="80"/>
  <c r="M103" i="80"/>
  <c r="K103" i="80"/>
  <c r="P102" i="80"/>
  <c r="O102" i="80"/>
  <c r="M102" i="80"/>
  <c r="K102" i="80"/>
  <c r="P101" i="80"/>
  <c r="O101" i="80"/>
  <c r="M101" i="80"/>
  <c r="K101" i="80"/>
  <c r="P100" i="80"/>
  <c r="O100" i="80"/>
  <c r="M100" i="80"/>
  <c r="K100" i="80"/>
  <c r="P99" i="80"/>
  <c r="O99" i="80"/>
  <c r="M99" i="80"/>
  <c r="K99" i="80"/>
  <c r="P98" i="80"/>
  <c r="O98" i="80"/>
  <c r="M98" i="80"/>
  <c r="K98" i="80"/>
  <c r="P97" i="80"/>
  <c r="O97" i="80"/>
  <c r="M97" i="80"/>
  <c r="K97" i="80"/>
  <c r="P96" i="80"/>
  <c r="O96" i="80"/>
  <c r="M96" i="80"/>
  <c r="K96" i="80"/>
  <c r="P95" i="80"/>
  <c r="O95" i="80"/>
  <c r="M95" i="80"/>
  <c r="K95" i="80"/>
  <c r="P94" i="80"/>
  <c r="O94" i="80"/>
  <c r="M94" i="80"/>
  <c r="K94" i="80"/>
  <c r="P93" i="80"/>
  <c r="O93" i="80"/>
  <c r="M93" i="80"/>
  <c r="K93" i="80"/>
  <c r="P92" i="80"/>
  <c r="O92" i="80"/>
  <c r="M92" i="80"/>
  <c r="K92" i="80"/>
  <c r="P91" i="80"/>
  <c r="O91" i="80"/>
  <c r="M91" i="80"/>
  <c r="K91" i="80"/>
  <c r="P90" i="80"/>
  <c r="O90" i="80"/>
  <c r="M90" i="80"/>
  <c r="K90" i="80"/>
  <c r="P89" i="80"/>
  <c r="O89" i="80"/>
  <c r="M89" i="80"/>
  <c r="K89" i="80"/>
  <c r="P88" i="80"/>
  <c r="O88" i="80"/>
  <c r="M88" i="80"/>
  <c r="K88" i="80"/>
  <c r="P87" i="80"/>
  <c r="O87" i="80"/>
  <c r="M87" i="80"/>
  <c r="K87" i="80"/>
  <c r="P86" i="80"/>
  <c r="O86" i="80"/>
  <c r="M86" i="80"/>
  <c r="K86" i="80"/>
  <c r="P85" i="80"/>
  <c r="O85" i="80"/>
  <c r="M85" i="80"/>
  <c r="K85" i="80"/>
  <c r="P84" i="80"/>
  <c r="O84" i="80"/>
  <c r="M84" i="80"/>
  <c r="K84" i="80"/>
  <c r="P83" i="80"/>
  <c r="O83" i="80"/>
  <c r="M83" i="80"/>
  <c r="K83" i="80"/>
  <c r="P82" i="80"/>
  <c r="O82" i="80"/>
  <c r="M82" i="80"/>
  <c r="K82" i="80"/>
  <c r="P81" i="80"/>
  <c r="O81" i="80"/>
  <c r="M81" i="80"/>
  <c r="K81" i="80"/>
  <c r="P80" i="80"/>
  <c r="O80" i="80"/>
  <c r="M80" i="80"/>
  <c r="K80" i="80"/>
  <c r="P79" i="80"/>
  <c r="O79" i="80"/>
  <c r="M79" i="80"/>
  <c r="K79" i="80"/>
  <c r="P78" i="80"/>
  <c r="O78" i="80"/>
  <c r="M78" i="80"/>
  <c r="K78" i="80"/>
  <c r="P77" i="80"/>
  <c r="O77" i="80"/>
  <c r="M77" i="80"/>
  <c r="K77" i="80"/>
  <c r="P76" i="80"/>
  <c r="O76" i="80"/>
  <c r="M76" i="80"/>
  <c r="K76" i="80"/>
  <c r="P75" i="80"/>
  <c r="O75" i="80"/>
  <c r="M75" i="80"/>
  <c r="K75" i="80"/>
  <c r="P74" i="80"/>
  <c r="O74" i="80"/>
  <c r="M74" i="80"/>
  <c r="K74" i="80"/>
  <c r="P73" i="80"/>
  <c r="O73" i="80"/>
  <c r="M73" i="80"/>
  <c r="K73" i="80"/>
  <c r="P72" i="80"/>
  <c r="O72" i="80"/>
  <c r="M72" i="80"/>
  <c r="K72" i="80"/>
  <c r="P71" i="80"/>
  <c r="O71" i="80"/>
  <c r="M71" i="80"/>
  <c r="K71" i="80"/>
  <c r="P70" i="80"/>
  <c r="O70" i="80"/>
  <c r="M70" i="80"/>
  <c r="K70" i="80"/>
  <c r="P69" i="80"/>
  <c r="O69" i="80"/>
  <c r="M69" i="80"/>
  <c r="K69" i="80"/>
  <c r="P68" i="80"/>
  <c r="O68" i="80"/>
  <c r="M68" i="80"/>
  <c r="K68" i="80"/>
  <c r="P67" i="80"/>
  <c r="O67" i="80"/>
  <c r="M67" i="80"/>
  <c r="K67" i="80"/>
  <c r="P66" i="80"/>
  <c r="O66" i="80"/>
  <c r="M66" i="80"/>
  <c r="K66" i="80"/>
  <c r="P65" i="80"/>
  <c r="O65" i="80"/>
  <c r="M65" i="80"/>
  <c r="K65" i="80"/>
  <c r="P64" i="80"/>
  <c r="O64" i="80"/>
  <c r="M64" i="80"/>
  <c r="K64" i="80"/>
  <c r="P63" i="80"/>
  <c r="O63" i="80"/>
  <c r="M63" i="80"/>
  <c r="K63" i="80"/>
  <c r="AC62" i="80"/>
  <c r="AB62" i="80"/>
  <c r="AA62" i="80"/>
  <c r="M62" i="80"/>
  <c r="N31" i="80"/>
  <c r="N32" i="80"/>
  <c r="N33" i="80"/>
  <c r="H34" i="80"/>
  <c r="N34" i="80"/>
  <c r="H35" i="80"/>
  <c r="N35" i="80"/>
  <c r="H36" i="80"/>
  <c r="N36" i="80"/>
  <c r="H37" i="80"/>
  <c r="N37" i="80"/>
  <c r="H38" i="80"/>
  <c r="N38" i="80"/>
  <c r="H39" i="80"/>
  <c r="N39" i="80"/>
  <c r="H40" i="80"/>
  <c r="N40" i="80"/>
  <c r="H41" i="80"/>
  <c r="N41" i="80"/>
  <c r="H42" i="80"/>
  <c r="N42" i="80"/>
  <c r="H43" i="80"/>
  <c r="N43" i="80"/>
  <c r="H44" i="80"/>
  <c r="N44" i="80"/>
  <c r="H45" i="80"/>
  <c r="N45" i="80"/>
  <c r="H46" i="80"/>
  <c r="N46" i="80"/>
  <c r="H47" i="80"/>
  <c r="N47" i="80"/>
  <c r="H48" i="80"/>
  <c r="N48" i="80"/>
  <c r="H49" i="80"/>
  <c r="N49" i="80"/>
  <c r="H50" i="80"/>
  <c r="N50" i="80"/>
  <c r="H51" i="80"/>
  <c r="N51" i="80"/>
  <c r="H52" i="80"/>
  <c r="N52" i="80"/>
  <c r="H53" i="80"/>
  <c r="N53" i="80"/>
  <c r="H54" i="80"/>
  <c r="N54" i="80"/>
  <c r="H55" i="80"/>
  <c r="N55" i="80"/>
  <c r="H56" i="80"/>
  <c r="N56" i="80"/>
  <c r="H57" i="80"/>
  <c r="N57" i="80"/>
  <c r="N58" i="80"/>
  <c r="H59" i="80"/>
  <c r="N59" i="80"/>
  <c r="H60" i="80"/>
  <c r="N60" i="80"/>
  <c r="H61" i="80"/>
  <c r="N61" i="80"/>
  <c r="P61" i="80"/>
  <c r="O61" i="80"/>
  <c r="M61" i="80"/>
  <c r="K61" i="80"/>
  <c r="P60" i="80"/>
  <c r="O60" i="80"/>
  <c r="M60" i="80"/>
  <c r="K60" i="80"/>
  <c r="P59" i="80"/>
  <c r="O59" i="80"/>
  <c r="M59" i="80"/>
  <c r="K59" i="80"/>
  <c r="P58" i="80"/>
  <c r="O58" i="80"/>
  <c r="M58" i="80"/>
  <c r="K58" i="80"/>
  <c r="P57" i="80"/>
  <c r="O57" i="80"/>
  <c r="M57" i="80"/>
  <c r="K57" i="80"/>
  <c r="P56" i="80"/>
  <c r="O56" i="80"/>
  <c r="M56" i="80"/>
  <c r="K56" i="80"/>
  <c r="P55" i="80"/>
  <c r="O55" i="80"/>
  <c r="M55" i="80"/>
  <c r="K55" i="80"/>
  <c r="P54" i="80"/>
  <c r="O54" i="80"/>
  <c r="M54" i="80"/>
  <c r="K54" i="80"/>
  <c r="P53" i="80"/>
  <c r="O53" i="80"/>
  <c r="M53" i="80"/>
  <c r="K53" i="80"/>
  <c r="P52" i="80"/>
  <c r="O52" i="80"/>
  <c r="M52" i="80"/>
  <c r="K52" i="80"/>
  <c r="P51" i="80"/>
  <c r="O51" i="80"/>
  <c r="M51" i="80"/>
  <c r="K51" i="80"/>
  <c r="P50" i="80"/>
  <c r="O50" i="80"/>
  <c r="M50" i="80"/>
  <c r="K50" i="80"/>
  <c r="P49" i="80"/>
  <c r="O49" i="80"/>
  <c r="M49" i="80"/>
  <c r="K49" i="80"/>
  <c r="P48" i="80"/>
  <c r="O48" i="80"/>
  <c r="M48" i="80"/>
  <c r="K48" i="80"/>
  <c r="P47" i="80"/>
  <c r="O47" i="80"/>
  <c r="M47" i="80"/>
  <c r="K47" i="80"/>
  <c r="P46" i="80"/>
  <c r="O46" i="80"/>
  <c r="M46" i="80"/>
  <c r="K46" i="80"/>
  <c r="P45" i="80"/>
  <c r="O45" i="80"/>
  <c r="M45" i="80"/>
  <c r="K45" i="80"/>
  <c r="P44" i="80"/>
  <c r="O44" i="80"/>
  <c r="M44" i="80"/>
  <c r="K44" i="80"/>
  <c r="P43" i="80"/>
  <c r="O43" i="80"/>
  <c r="M43" i="80"/>
  <c r="K43" i="80"/>
  <c r="P42" i="80"/>
  <c r="O42" i="80"/>
  <c r="M42" i="80"/>
  <c r="K42" i="80"/>
  <c r="P41" i="80"/>
  <c r="O41" i="80"/>
  <c r="M41" i="80"/>
  <c r="K41" i="80"/>
  <c r="P40" i="80"/>
  <c r="O40" i="80"/>
  <c r="M40" i="80"/>
  <c r="K40" i="80"/>
  <c r="P39" i="80"/>
  <c r="O39" i="80"/>
  <c r="M39" i="80"/>
  <c r="K39" i="80"/>
  <c r="P38" i="80"/>
  <c r="O38" i="80"/>
  <c r="M38" i="80"/>
  <c r="K38" i="80"/>
  <c r="P37" i="80"/>
  <c r="O37" i="80"/>
  <c r="M37" i="80"/>
  <c r="K37" i="80"/>
  <c r="P36" i="80"/>
  <c r="O36" i="80"/>
  <c r="M36" i="80"/>
  <c r="K36" i="80"/>
  <c r="P35" i="80"/>
  <c r="O35" i="80"/>
  <c r="M35" i="80"/>
  <c r="K35" i="80"/>
  <c r="P34" i="80"/>
  <c r="O34" i="80"/>
  <c r="M34" i="80"/>
  <c r="K34" i="80"/>
  <c r="P33" i="80"/>
  <c r="O33" i="80"/>
  <c r="M33" i="80"/>
  <c r="K33" i="80"/>
  <c r="P32" i="80"/>
  <c r="O32" i="80"/>
  <c r="M32" i="80"/>
  <c r="K32" i="80"/>
  <c r="O31" i="80"/>
  <c r="M31" i="80"/>
  <c r="K31" i="80"/>
  <c r="Z20" i="80"/>
  <c r="AC20" i="80"/>
  <c r="AB20" i="80"/>
  <c r="AA20" i="80"/>
  <c r="AC19" i="80"/>
  <c r="AB19" i="80"/>
  <c r="AA19" i="80"/>
  <c r="AC18" i="80"/>
  <c r="AB18" i="80"/>
  <c r="AA18" i="80"/>
  <c r="AC17" i="80"/>
  <c r="AB17" i="80"/>
  <c r="AA17" i="80"/>
  <c r="N17" i="80"/>
  <c r="AC16" i="80"/>
  <c r="AB16" i="80"/>
  <c r="AA16" i="80"/>
  <c r="AC15" i="80"/>
  <c r="AB15" i="80"/>
  <c r="AA15" i="80"/>
  <c r="AC14" i="80"/>
  <c r="AB14" i="80"/>
  <c r="AA14" i="80"/>
  <c r="AC13" i="80"/>
  <c r="AB13" i="80"/>
  <c r="AA13" i="80"/>
  <c r="AC12" i="80"/>
  <c r="AB12" i="80"/>
  <c r="AA12" i="80"/>
  <c r="AC11" i="80"/>
  <c r="AB11" i="80"/>
  <c r="AA11" i="80"/>
  <c r="AC10" i="80"/>
  <c r="AB10" i="80"/>
  <c r="AA10" i="80"/>
  <c r="AC9" i="80"/>
  <c r="AB9" i="80"/>
  <c r="AA9" i="80"/>
  <c r="AC8" i="80"/>
  <c r="AB8" i="80"/>
  <c r="AA8" i="80"/>
  <c r="AC7" i="80"/>
  <c r="AB7" i="80"/>
  <c r="AA7" i="80"/>
  <c r="AC6" i="80"/>
  <c r="AB6" i="80"/>
  <c r="AA6" i="80"/>
  <c r="AC5" i="80"/>
  <c r="AB5" i="80"/>
  <c r="AA5" i="80"/>
  <c r="AC4" i="80"/>
  <c r="AB4" i="80"/>
  <c r="AA4" i="80"/>
  <c r="J331" i="73"/>
  <c r="J333" i="73"/>
  <c r="I331" i="73"/>
  <c r="I333" i="73"/>
  <c r="C52" i="43"/>
  <c r="C51" i="43"/>
  <c r="C50" i="43"/>
  <c r="C49" i="43"/>
  <c r="C48" i="43"/>
  <c r="C47" i="43"/>
  <c r="C46" i="43"/>
  <c r="C45" i="43"/>
  <c r="C44" i="43"/>
  <c r="C43" i="43"/>
  <c r="C42" i="43"/>
  <c r="C41" i="43"/>
  <c r="C40" i="43"/>
  <c r="C39" i="43"/>
  <c r="C38" i="43"/>
  <c r="C37" i="43"/>
  <c r="C36" i="43"/>
  <c r="C35" i="43"/>
  <c r="C34" i="43"/>
  <c r="C33" i="43"/>
  <c r="C32" i="43"/>
  <c r="C11" i="43"/>
  <c r="C10" i="43"/>
  <c r="C9" i="43"/>
  <c r="C8" i="43"/>
  <c r="C7" i="43"/>
  <c r="T486" i="79"/>
  <c r="S486" i="79"/>
  <c r="T485" i="79"/>
  <c r="S485" i="79"/>
  <c r="T484" i="79"/>
  <c r="S484" i="79"/>
  <c r="T483" i="79"/>
  <c r="S483" i="79"/>
  <c r="T482" i="79"/>
  <c r="S482" i="79"/>
  <c r="T481" i="79"/>
  <c r="S481" i="79"/>
  <c r="T480" i="79"/>
  <c r="S480" i="79"/>
  <c r="T479" i="79"/>
  <c r="S479" i="79"/>
  <c r="T478" i="79"/>
  <c r="S478" i="79"/>
  <c r="T477" i="79"/>
  <c r="S477" i="79"/>
  <c r="T476" i="79"/>
  <c r="S476" i="79"/>
  <c r="T475" i="79"/>
  <c r="S475" i="79"/>
  <c r="T474" i="79"/>
  <c r="S474" i="79"/>
  <c r="T473" i="79"/>
  <c r="S473" i="79"/>
  <c r="T472" i="79"/>
  <c r="S472" i="79"/>
  <c r="T471" i="79"/>
  <c r="S471" i="79"/>
  <c r="T470" i="79"/>
  <c r="S470" i="79"/>
  <c r="T469" i="79"/>
  <c r="S469" i="79"/>
  <c r="T468" i="79"/>
  <c r="S468" i="79"/>
  <c r="T467" i="79"/>
  <c r="S467" i="79"/>
  <c r="T466" i="79"/>
  <c r="S466" i="79"/>
  <c r="T465" i="79"/>
  <c r="S465" i="79"/>
  <c r="T464" i="79"/>
  <c r="S464" i="79"/>
  <c r="T463" i="79"/>
  <c r="S463" i="79"/>
  <c r="T462" i="79"/>
  <c r="S462" i="79"/>
  <c r="T461" i="79"/>
  <c r="S461" i="79"/>
  <c r="T460" i="79"/>
  <c r="S460" i="79"/>
  <c r="T459" i="79"/>
  <c r="S459" i="79"/>
  <c r="T458" i="79"/>
  <c r="S458" i="79"/>
  <c r="T457" i="79"/>
  <c r="S457" i="79"/>
  <c r="T456" i="79"/>
  <c r="S456" i="79"/>
  <c r="T455" i="79"/>
  <c r="S455" i="79"/>
  <c r="T454" i="79"/>
  <c r="S454" i="79"/>
  <c r="T453" i="79"/>
  <c r="S453" i="79"/>
  <c r="T452" i="79"/>
  <c r="S452" i="79"/>
  <c r="T451" i="79"/>
  <c r="S451" i="79"/>
  <c r="T450" i="79"/>
  <c r="S450" i="79"/>
  <c r="T449" i="79"/>
  <c r="S449" i="79"/>
  <c r="T448" i="79"/>
  <c r="S448" i="79"/>
  <c r="T447" i="79"/>
  <c r="S447" i="79"/>
  <c r="T446" i="79"/>
  <c r="S446" i="79"/>
  <c r="T445" i="79"/>
  <c r="S445" i="79"/>
  <c r="T444" i="79"/>
  <c r="S444" i="79"/>
  <c r="T443" i="79"/>
  <c r="S443" i="79"/>
  <c r="T442" i="79"/>
  <c r="S442" i="79"/>
  <c r="T441" i="79"/>
  <c r="S441" i="79"/>
  <c r="T440" i="79"/>
  <c r="S440" i="79"/>
  <c r="T439" i="79"/>
  <c r="S439" i="79"/>
  <c r="T438" i="79"/>
  <c r="S438" i="79"/>
  <c r="T437" i="79"/>
  <c r="S437" i="79"/>
  <c r="T436" i="79"/>
  <c r="S436" i="79"/>
  <c r="T435" i="79"/>
  <c r="S435" i="79"/>
  <c r="T434" i="79"/>
  <c r="S434" i="79"/>
  <c r="T433" i="79"/>
  <c r="S433" i="79"/>
  <c r="T432" i="79"/>
  <c r="S432" i="79"/>
  <c r="T431" i="79"/>
  <c r="S431" i="79"/>
  <c r="T430" i="79"/>
  <c r="S430" i="79"/>
  <c r="T429" i="79"/>
  <c r="S429" i="79"/>
  <c r="T428" i="79"/>
  <c r="S428" i="79"/>
  <c r="T427" i="79"/>
  <c r="S427" i="79"/>
  <c r="T426" i="79"/>
  <c r="S426" i="79"/>
  <c r="T425" i="79"/>
  <c r="S425" i="79"/>
  <c r="T424" i="79"/>
  <c r="S424" i="79"/>
  <c r="T423" i="79"/>
  <c r="S423" i="79"/>
  <c r="T422" i="79"/>
  <c r="S422" i="79"/>
  <c r="T421" i="79"/>
  <c r="S421" i="79"/>
  <c r="T420" i="79"/>
  <c r="S420" i="79"/>
  <c r="T419" i="79"/>
  <c r="S419" i="79"/>
  <c r="T418" i="79"/>
  <c r="S418" i="79"/>
  <c r="T417" i="79"/>
  <c r="S417" i="79"/>
  <c r="T416" i="79"/>
  <c r="S416" i="79"/>
  <c r="T415" i="79"/>
  <c r="S415" i="79"/>
  <c r="T414" i="79"/>
  <c r="S414" i="79"/>
  <c r="T413" i="79"/>
  <c r="S413" i="79"/>
  <c r="T412" i="79"/>
  <c r="S412" i="79"/>
  <c r="T411" i="79"/>
  <c r="S411" i="79"/>
  <c r="T410" i="79"/>
  <c r="S410" i="79"/>
  <c r="T409" i="79"/>
  <c r="S409" i="79"/>
  <c r="T408" i="79"/>
  <c r="S408" i="79"/>
  <c r="T407" i="79"/>
  <c r="S407" i="79"/>
  <c r="T406" i="79"/>
  <c r="S406" i="79"/>
  <c r="T405" i="79"/>
  <c r="S405" i="79"/>
  <c r="T404" i="79"/>
  <c r="S404" i="79"/>
  <c r="T403" i="79"/>
  <c r="S403" i="79"/>
  <c r="T402" i="79"/>
  <c r="S402" i="79"/>
  <c r="T401" i="79"/>
  <c r="S401" i="79"/>
  <c r="T400" i="79"/>
  <c r="S400" i="79"/>
  <c r="T399" i="79"/>
  <c r="S399" i="79"/>
  <c r="T398" i="79"/>
  <c r="S398" i="79"/>
  <c r="T397" i="79"/>
  <c r="S397" i="79"/>
  <c r="T396" i="79"/>
  <c r="S396" i="79"/>
  <c r="T395" i="79"/>
  <c r="S395" i="79"/>
  <c r="T394" i="79"/>
  <c r="S394" i="79"/>
  <c r="T393" i="79"/>
  <c r="S393" i="79"/>
  <c r="T392" i="79"/>
  <c r="S392" i="79"/>
  <c r="T391" i="79"/>
  <c r="S391" i="79"/>
  <c r="T390" i="79"/>
  <c r="S390" i="79"/>
  <c r="T389" i="79"/>
  <c r="S389" i="79"/>
  <c r="T388" i="79"/>
  <c r="S388" i="79"/>
  <c r="T387" i="79"/>
  <c r="S387" i="79"/>
  <c r="T386" i="79"/>
  <c r="S386" i="79"/>
  <c r="T385" i="79"/>
  <c r="S385" i="79"/>
  <c r="T384" i="79"/>
  <c r="S384" i="79"/>
  <c r="T383" i="79"/>
  <c r="S383" i="79"/>
  <c r="T382" i="79"/>
  <c r="S382" i="79"/>
  <c r="T381" i="79"/>
  <c r="S381" i="79"/>
  <c r="T380" i="79"/>
  <c r="S380" i="79"/>
  <c r="T379" i="79"/>
  <c r="S379" i="79"/>
  <c r="T378" i="79"/>
  <c r="S378" i="79"/>
  <c r="T377" i="79"/>
  <c r="S377" i="79"/>
  <c r="T376" i="79"/>
  <c r="S376" i="79"/>
  <c r="T375" i="79"/>
  <c r="S375" i="79"/>
  <c r="T374" i="79"/>
  <c r="S374" i="79"/>
  <c r="T373" i="79"/>
  <c r="S373" i="79"/>
  <c r="T372" i="79"/>
  <c r="S372" i="79"/>
  <c r="T371" i="79"/>
  <c r="S371" i="79"/>
  <c r="T370" i="79"/>
  <c r="S370" i="79"/>
  <c r="T369" i="79"/>
  <c r="S369" i="79"/>
  <c r="T368" i="79"/>
  <c r="S368" i="79"/>
  <c r="T367" i="79"/>
  <c r="S367" i="79"/>
  <c r="T366" i="79"/>
  <c r="S366" i="79"/>
  <c r="T365" i="79"/>
  <c r="S365" i="79"/>
  <c r="T364" i="79"/>
  <c r="S364" i="79"/>
  <c r="T363" i="79"/>
  <c r="S363" i="79"/>
  <c r="T362" i="79"/>
  <c r="S362" i="79"/>
  <c r="T361" i="79"/>
  <c r="S361" i="79"/>
  <c r="T360" i="79"/>
  <c r="S360" i="79"/>
  <c r="T359" i="79"/>
  <c r="S359" i="79"/>
  <c r="T358" i="79"/>
  <c r="S358" i="79"/>
  <c r="T357" i="79"/>
  <c r="S357" i="79"/>
  <c r="T356" i="79"/>
  <c r="S356" i="79"/>
  <c r="T355" i="79"/>
  <c r="S355" i="79"/>
  <c r="T354" i="79"/>
  <c r="S354" i="79"/>
  <c r="T353" i="79"/>
  <c r="S353" i="79"/>
  <c r="T352" i="79"/>
  <c r="S352" i="79"/>
  <c r="T351" i="79"/>
  <c r="S351" i="79"/>
  <c r="T350" i="79"/>
  <c r="S350" i="79"/>
  <c r="T349" i="79"/>
  <c r="S349" i="79"/>
  <c r="T348" i="79"/>
  <c r="S348" i="79"/>
  <c r="T347" i="79"/>
  <c r="S347" i="79"/>
  <c r="T346" i="79"/>
  <c r="S346" i="79"/>
  <c r="T345" i="79"/>
  <c r="S345" i="79"/>
  <c r="T344" i="79"/>
  <c r="S344" i="79"/>
  <c r="T343" i="79"/>
  <c r="S343" i="79"/>
  <c r="T342" i="79"/>
  <c r="S342" i="79"/>
  <c r="T341" i="79"/>
  <c r="S341" i="79"/>
  <c r="T340" i="79"/>
  <c r="S340" i="79"/>
  <c r="T339" i="79"/>
  <c r="S339" i="79"/>
  <c r="T338" i="79"/>
  <c r="S338" i="79"/>
  <c r="T337" i="79"/>
  <c r="S337" i="79"/>
  <c r="T336" i="79"/>
  <c r="S336" i="79"/>
  <c r="T335" i="79"/>
  <c r="S335" i="79"/>
  <c r="T334" i="79"/>
  <c r="S334" i="79"/>
  <c r="T333" i="79"/>
  <c r="S333" i="79"/>
  <c r="T332" i="79"/>
  <c r="S332" i="79"/>
  <c r="T331" i="79"/>
  <c r="S331" i="79"/>
  <c r="T330" i="79"/>
  <c r="S330" i="79"/>
  <c r="T329" i="79"/>
  <c r="S329" i="79"/>
  <c r="T328" i="79"/>
  <c r="S328" i="79"/>
  <c r="T327" i="79"/>
  <c r="S327" i="79"/>
  <c r="T326" i="79"/>
  <c r="S326" i="79"/>
  <c r="T325" i="79"/>
  <c r="S325" i="79"/>
  <c r="T324" i="79"/>
  <c r="S324" i="79"/>
  <c r="T323" i="79"/>
  <c r="S323" i="79"/>
  <c r="T322" i="79"/>
  <c r="S322" i="79"/>
  <c r="T321" i="79"/>
  <c r="S321" i="79"/>
  <c r="T320" i="79"/>
  <c r="S320" i="79"/>
  <c r="T319" i="79"/>
  <c r="S319" i="79"/>
  <c r="T318" i="79"/>
  <c r="S318" i="79"/>
  <c r="T317" i="79"/>
  <c r="S317" i="79"/>
  <c r="T316" i="79"/>
  <c r="S316" i="79"/>
  <c r="T315" i="79"/>
  <c r="S315" i="79"/>
  <c r="T314" i="79"/>
  <c r="S314" i="79"/>
  <c r="T313" i="79"/>
  <c r="S313" i="79"/>
  <c r="T312" i="79"/>
  <c r="S312" i="79"/>
  <c r="T311" i="79"/>
  <c r="S311" i="79"/>
  <c r="T310" i="79"/>
  <c r="S310" i="79"/>
  <c r="T309" i="79"/>
  <c r="S309" i="79"/>
  <c r="T308" i="79"/>
  <c r="S308" i="79"/>
  <c r="T307" i="79"/>
  <c r="S307" i="79"/>
  <c r="T306" i="79"/>
  <c r="S306" i="79"/>
  <c r="T305" i="79"/>
  <c r="S305" i="79"/>
  <c r="T304" i="79"/>
  <c r="S304" i="79"/>
  <c r="T303" i="79"/>
  <c r="S303" i="79"/>
  <c r="T302" i="79"/>
  <c r="S302" i="79"/>
  <c r="T301" i="79"/>
  <c r="S301" i="79"/>
  <c r="T300" i="79"/>
  <c r="S300" i="79"/>
  <c r="T299" i="79"/>
  <c r="S299" i="79"/>
  <c r="T298" i="79"/>
  <c r="S298" i="79"/>
  <c r="T297" i="79"/>
  <c r="S297" i="79"/>
  <c r="T296" i="79"/>
  <c r="S296" i="79"/>
  <c r="T295" i="79"/>
  <c r="S295" i="79"/>
  <c r="T294" i="79"/>
  <c r="S294" i="79"/>
  <c r="T293" i="79"/>
  <c r="S293" i="79"/>
  <c r="T292" i="79"/>
  <c r="S292" i="79"/>
  <c r="T291" i="79"/>
  <c r="S291" i="79"/>
  <c r="T290" i="79"/>
  <c r="S290" i="79"/>
  <c r="T289" i="79"/>
  <c r="S289" i="79"/>
  <c r="T288" i="79"/>
  <c r="S288" i="79"/>
  <c r="T287" i="79"/>
  <c r="S287" i="79"/>
  <c r="T286" i="79"/>
  <c r="S286" i="79"/>
  <c r="T285" i="79"/>
  <c r="S285" i="79"/>
  <c r="T284" i="79"/>
  <c r="S284" i="79"/>
  <c r="T283" i="79"/>
  <c r="S283" i="79"/>
  <c r="T282" i="79"/>
  <c r="S282" i="79"/>
  <c r="T281" i="79"/>
  <c r="S281" i="79"/>
  <c r="T280" i="79"/>
  <c r="S280" i="79"/>
  <c r="T279" i="79"/>
  <c r="S279" i="79"/>
  <c r="T278" i="79"/>
  <c r="S278" i="79"/>
  <c r="T277" i="79"/>
  <c r="S277" i="79"/>
  <c r="T276" i="79"/>
  <c r="S276" i="79"/>
  <c r="T275" i="79"/>
  <c r="S275" i="79"/>
  <c r="T274" i="79"/>
  <c r="S274" i="79"/>
  <c r="T273" i="79"/>
  <c r="S273" i="79"/>
  <c r="T272" i="79"/>
  <c r="S272" i="79"/>
  <c r="T271" i="79"/>
  <c r="S271" i="79"/>
  <c r="T270" i="79"/>
  <c r="S270" i="79"/>
  <c r="T269" i="79"/>
  <c r="S269" i="79"/>
  <c r="T268" i="79"/>
  <c r="S268" i="79"/>
  <c r="T267" i="79"/>
  <c r="S267" i="79"/>
  <c r="T266" i="79"/>
  <c r="S266" i="79"/>
  <c r="T265" i="79"/>
  <c r="S265" i="79"/>
  <c r="T264" i="79"/>
  <c r="S264" i="79"/>
  <c r="T263" i="79"/>
  <c r="S263" i="79"/>
  <c r="T262" i="79"/>
  <c r="S262" i="79"/>
  <c r="T261" i="79"/>
  <c r="S261" i="79"/>
  <c r="T260" i="79"/>
  <c r="S260" i="79"/>
  <c r="T259" i="79"/>
  <c r="S259" i="79"/>
  <c r="T258" i="79"/>
  <c r="S258" i="79"/>
  <c r="T257" i="79"/>
  <c r="S257" i="79"/>
  <c r="T256" i="79"/>
  <c r="S256" i="79"/>
  <c r="T255" i="79"/>
  <c r="S255" i="79"/>
  <c r="T254" i="79"/>
  <c r="S254" i="79"/>
  <c r="T253" i="79"/>
  <c r="S253" i="79"/>
  <c r="T252" i="79"/>
  <c r="S252" i="79"/>
  <c r="T251" i="79"/>
  <c r="S251" i="79"/>
  <c r="T250" i="79"/>
  <c r="S250" i="79"/>
  <c r="T249" i="79"/>
  <c r="S249" i="79"/>
  <c r="T248" i="79"/>
  <c r="S248" i="79"/>
  <c r="T247" i="79"/>
  <c r="S247" i="79"/>
  <c r="T246" i="79"/>
  <c r="S246" i="79"/>
  <c r="T245" i="79"/>
  <c r="S245" i="79"/>
  <c r="T244" i="79"/>
  <c r="S244" i="79"/>
  <c r="T243" i="79"/>
  <c r="S243" i="79"/>
  <c r="T242" i="79"/>
  <c r="S242" i="79"/>
  <c r="T241" i="79"/>
  <c r="S241" i="79"/>
  <c r="T240" i="79"/>
  <c r="S240" i="79"/>
  <c r="T239" i="79"/>
  <c r="S239" i="79"/>
  <c r="T238" i="79"/>
  <c r="S238" i="79"/>
  <c r="T237" i="79"/>
  <c r="S237" i="79"/>
  <c r="T236" i="79"/>
  <c r="S236" i="79"/>
  <c r="T235" i="79"/>
  <c r="S235" i="79"/>
  <c r="T234" i="79"/>
  <c r="S234" i="79"/>
  <c r="T233" i="79"/>
  <c r="S233" i="79"/>
  <c r="T232" i="79"/>
  <c r="S232" i="79"/>
  <c r="T231" i="79"/>
  <c r="S231" i="79"/>
  <c r="T230" i="79"/>
  <c r="S230" i="79"/>
  <c r="T229" i="79"/>
  <c r="S229" i="79"/>
  <c r="T228" i="79"/>
  <c r="S228" i="79"/>
  <c r="T227" i="79"/>
  <c r="S227" i="79"/>
  <c r="T226" i="79"/>
  <c r="S226" i="79"/>
  <c r="T225" i="79"/>
  <c r="S225" i="79"/>
  <c r="T224" i="79"/>
  <c r="S224" i="79"/>
  <c r="T223" i="79"/>
  <c r="S223" i="79"/>
  <c r="T222" i="79"/>
  <c r="S222" i="79"/>
  <c r="T221" i="79"/>
  <c r="S221" i="79"/>
  <c r="T220" i="79"/>
  <c r="S220" i="79"/>
  <c r="T219" i="79"/>
  <c r="S219" i="79"/>
  <c r="T218" i="79"/>
  <c r="S218" i="79"/>
  <c r="T217" i="79"/>
  <c r="S217" i="79"/>
  <c r="T216" i="79"/>
  <c r="S216" i="79"/>
  <c r="T215" i="79"/>
  <c r="S215" i="79"/>
  <c r="T214" i="79"/>
  <c r="S214" i="79"/>
  <c r="T213" i="79"/>
  <c r="S213" i="79"/>
  <c r="T212" i="79"/>
  <c r="S212" i="79"/>
  <c r="T211" i="79"/>
  <c r="S211" i="79"/>
  <c r="T210" i="79"/>
  <c r="S210" i="79"/>
  <c r="T209" i="79"/>
  <c r="S209" i="79"/>
  <c r="T208" i="79"/>
  <c r="S208" i="79"/>
  <c r="T207" i="79"/>
  <c r="S207" i="79"/>
  <c r="T206" i="79"/>
  <c r="S206" i="79"/>
  <c r="T205" i="79"/>
  <c r="S205" i="79"/>
  <c r="T204" i="79"/>
  <c r="S204" i="79"/>
  <c r="T203" i="79"/>
  <c r="S203" i="79"/>
  <c r="T202" i="79"/>
  <c r="S202" i="79"/>
  <c r="T201" i="79"/>
  <c r="S201" i="79"/>
  <c r="T200" i="79"/>
  <c r="S200" i="79"/>
  <c r="T199" i="79"/>
  <c r="S199" i="79"/>
  <c r="T198" i="79"/>
  <c r="S198" i="79"/>
  <c r="T197" i="79"/>
  <c r="S197" i="79"/>
  <c r="T196" i="79"/>
  <c r="S196" i="79"/>
  <c r="T195" i="79"/>
  <c r="S195" i="79"/>
  <c r="T194" i="79"/>
  <c r="S194" i="79"/>
  <c r="T193" i="79"/>
  <c r="S193" i="79"/>
  <c r="T192" i="79"/>
  <c r="S192" i="79"/>
  <c r="T191" i="79"/>
  <c r="S191" i="79"/>
  <c r="T190" i="79"/>
  <c r="S190" i="79"/>
  <c r="T189" i="79"/>
  <c r="S189" i="79"/>
  <c r="T188" i="79"/>
  <c r="S188" i="79"/>
  <c r="T187" i="79"/>
  <c r="S187" i="79"/>
  <c r="T186" i="79"/>
  <c r="S186" i="79"/>
  <c r="T185" i="79"/>
  <c r="S185" i="79"/>
  <c r="T184" i="79"/>
  <c r="S184" i="79"/>
  <c r="T183" i="79"/>
  <c r="S183" i="79"/>
  <c r="T182" i="79"/>
  <c r="S182" i="79"/>
  <c r="T181" i="79"/>
  <c r="S181" i="79"/>
  <c r="T180" i="79"/>
  <c r="S180" i="79"/>
  <c r="T179" i="79"/>
  <c r="S179" i="79"/>
  <c r="T178" i="79"/>
  <c r="S178" i="79"/>
  <c r="T177" i="79"/>
  <c r="S177" i="79"/>
  <c r="T176" i="79"/>
  <c r="S176" i="79"/>
  <c r="T175" i="79"/>
  <c r="S175" i="79"/>
  <c r="T174" i="79"/>
  <c r="S174" i="79"/>
  <c r="T173" i="79"/>
  <c r="S173" i="79"/>
  <c r="T172" i="79"/>
  <c r="S172" i="79"/>
  <c r="T171" i="79"/>
  <c r="S171" i="79"/>
  <c r="T170" i="79"/>
  <c r="S170" i="79"/>
  <c r="T169" i="79"/>
  <c r="S169" i="79"/>
  <c r="T168" i="79"/>
  <c r="S168" i="79"/>
  <c r="T167" i="79"/>
  <c r="S167" i="79"/>
  <c r="T166" i="79"/>
  <c r="S166" i="79"/>
  <c r="T165" i="79"/>
  <c r="S165" i="79"/>
  <c r="T164" i="79"/>
  <c r="S164" i="79"/>
  <c r="T163" i="79"/>
  <c r="S163" i="79"/>
  <c r="T162" i="79"/>
  <c r="S162" i="79"/>
  <c r="T161" i="79"/>
  <c r="S161" i="79"/>
  <c r="T160" i="79"/>
  <c r="S160" i="79"/>
  <c r="T159" i="79"/>
  <c r="S159" i="79"/>
  <c r="T158" i="79"/>
  <c r="S158" i="79"/>
  <c r="T157" i="79"/>
  <c r="S157" i="79"/>
  <c r="T156" i="79"/>
  <c r="S156" i="79"/>
  <c r="T155" i="79"/>
  <c r="S155" i="79"/>
  <c r="T154" i="79"/>
  <c r="S154" i="79"/>
  <c r="T153" i="79"/>
  <c r="S153" i="79"/>
  <c r="T152" i="79"/>
  <c r="S152" i="79"/>
  <c r="T151" i="79"/>
  <c r="S151" i="79"/>
  <c r="T150" i="79"/>
  <c r="S150" i="79"/>
  <c r="T149" i="79"/>
  <c r="S149" i="79"/>
  <c r="T148" i="79"/>
  <c r="S148" i="79"/>
  <c r="T147" i="79"/>
  <c r="S147" i="79"/>
  <c r="T146" i="79"/>
  <c r="S146" i="79"/>
  <c r="T145" i="79"/>
  <c r="S145" i="79"/>
  <c r="T144" i="79"/>
  <c r="S144" i="79"/>
  <c r="T143" i="79"/>
  <c r="S143" i="79"/>
  <c r="T142" i="79"/>
  <c r="S142" i="79"/>
  <c r="T141" i="79"/>
  <c r="S141" i="79"/>
  <c r="T140" i="79"/>
  <c r="S140" i="79"/>
  <c r="T139" i="79"/>
  <c r="S139" i="79"/>
  <c r="T138" i="79"/>
  <c r="S138" i="79"/>
  <c r="T137" i="79"/>
  <c r="S137" i="79"/>
  <c r="T136" i="79"/>
  <c r="S136" i="79"/>
  <c r="T135" i="79"/>
  <c r="S135" i="79"/>
  <c r="T134" i="79"/>
  <c r="S134" i="79"/>
  <c r="T133" i="79"/>
  <c r="S133" i="79"/>
  <c r="T132" i="79"/>
  <c r="S132" i="79"/>
  <c r="T131" i="79"/>
  <c r="S131" i="79"/>
  <c r="T130" i="79"/>
  <c r="S130" i="79"/>
  <c r="T129" i="79"/>
  <c r="S129" i="79"/>
  <c r="T128" i="79"/>
  <c r="S128" i="79"/>
  <c r="T127" i="79"/>
  <c r="S127" i="79"/>
  <c r="T126" i="79"/>
  <c r="S126" i="79"/>
  <c r="T125" i="79"/>
  <c r="S125" i="79"/>
  <c r="T124" i="79"/>
  <c r="S124" i="79"/>
  <c r="T123" i="79"/>
  <c r="S123" i="79"/>
  <c r="T122" i="79"/>
  <c r="S122" i="79"/>
  <c r="T121" i="79"/>
  <c r="S121" i="79"/>
  <c r="T120" i="79"/>
  <c r="S120" i="79"/>
  <c r="T119" i="79"/>
  <c r="S119" i="79"/>
  <c r="T118" i="79"/>
  <c r="S118" i="79"/>
  <c r="T117" i="79"/>
  <c r="S117" i="79"/>
  <c r="T116" i="79"/>
  <c r="S116" i="79"/>
  <c r="T115" i="79"/>
  <c r="S115" i="79"/>
  <c r="T114" i="79"/>
  <c r="S114" i="79"/>
  <c r="T113" i="79"/>
  <c r="S113" i="79"/>
  <c r="T112" i="79"/>
  <c r="S112" i="79"/>
  <c r="T111" i="79"/>
  <c r="S111" i="79"/>
  <c r="T110" i="79"/>
  <c r="S110" i="79"/>
  <c r="T109" i="79"/>
  <c r="S109" i="79"/>
  <c r="T108" i="79"/>
  <c r="S108" i="79"/>
  <c r="T107" i="79"/>
  <c r="S107" i="79"/>
  <c r="T106" i="79"/>
  <c r="S106" i="79"/>
  <c r="T105" i="79"/>
  <c r="S105" i="79"/>
  <c r="T104" i="79"/>
  <c r="S104" i="79"/>
  <c r="T103" i="79"/>
  <c r="S103" i="79"/>
  <c r="T102" i="79"/>
  <c r="S102" i="79"/>
  <c r="T101" i="79"/>
  <c r="S101" i="79"/>
  <c r="T100" i="79"/>
  <c r="S100" i="79"/>
  <c r="T99" i="79"/>
  <c r="S99" i="79"/>
  <c r="T98" i="79"/>
  <c r="S98" i="79"/>
  <c r="T97" i="79"/>
  <c r="S97" i="79"/>
  <c r="T96" i="79"/>
  <c r="S96" i="79"/>
  <c r="T95" i="79"/>
  <c r="S95" i="79"/>
  <c r="T94" i="79"/>
  <c r="S94" i="79"/>
  <c r="T93" i="79"/>
  <c r="S93" i="79"/>
  <c r="T92" i="79"/>
  <c r="S92" i="79"/>
  <c r="T91" i="79"/>
  <c r="S91" i="79"/>
  <c r="T90" i="79"/>
  <c r="S90" i="79"/>
  <c r="T89" i="79"/>
  <c r="S89" i="79"/>
  <c r="T88" i="79"/>
  <c r="S88" i="79"/>
  <c r="T87" i="79"/>
  <c r="S87" i="79"/>
  <c r="T86" i="79"/>
  <c r="S86" i="79"/>
  <c r="T85" i="79"/>
  <c r="S85" i="79"/>
  <c r="T84" i="79"/>
  <c r="S84" i="79"/>
  <c r="T83" i="79"/>
  <c r="S83" i="79"/>
  <c r="T82" i="79"/>
  <c r="S82" i="79"/>
  <c r="T81" i="79"/>
  <c r="S81" i="79"/>
  <c r="T80" i="79"/>
  <c r="S80" i="79"/>
  <c r="T79" i="79"/>
  <c r="S79" i="79"/>
  <c r="T78" i="79"/>
  <c r="S78" i="79"/>
  <c r="T77" i="79"/>
  <c r="S77" i="79"/>
  <c r="T76" i="79"/>
  <c r="S76" i="79"/>
  <c r="T75" i="79"/>
  <c r="S75" i="79"/>
  <c r="T74" i="79"/>
  <c r="S74" i="79"/>
  <c r="T73" i="79"/>
  <c r="S73" i="79"/>
  <c r="T72" i="79"/>
  <c r="S72" i="79"/>
  <c r="T71" i="79"/>
  <c r="S71" i="79"/>
  <c r="T70" i="79"/>
  <c r="S70" i="79"/>
  <c r="T69" i="79"/>
  <c r="S69" i="79"/>
  <c r="T68" i="79"/>
  <c r="S68" i="79"/>
  <c r="T67" i="79"/>
  <c r="S67" i="79"/>
  <c r="T66" i="79"/>
  <c r="S66" i="79"/>
  <c r="T65" i="79"/>
  <c r="S65" i="79"/>
  <c r="T64" i="79"/>
  <c r="S64" i="79"/>
  <c r="T63" i="79"/>
  <c r="S63" i="79"/>
  <c r="T62" i="79"/>
  <c r="S62" i="79"/>
  <c r="T61" i="79"/>
  <c r="S61" i="79"/>
  <c r="T60" i="79"/>
  <c r="S60" i="79"/>
  <c r="T59" i="79"/>
  <c r="S59" i="79"/>
  <c r="T58" i="79"/>
  <c r="S58" i="79"/>
  <c r="T57" i="79"/>
  <c r="S57" i="79"/>
  <c r="T56" i="79"/>
  <c r="S56" i="79"/>
  <c r="T55" i="79"/>
  <c r="S55" i="79"/>
  <c r="T54" i="79"/>
  <c r="S54" i="79"/>
  <c r="T53" i="79"/>
  <c r="S53" i="79"/>
  <c r="T52" i="79"/>
  <c r="S52" i="79"/>
  <c r="T51" i="79"/>
  <c r="S51" i="79"/>
  <c r="T50" i="79"/>
  <c r="S50" i="79"/>
  <c r="T49" i="79"/>
  <c r="S49" i="79"/>
  <c r="T48" i="79"/>
  <c r="S48" i="79"/>
  <c r="T47" i="79"/>
  <c r="S47" i="79"/>
  <c r="T46" i="79"/>
  <c r="S46" i="79"/>
  <c r="T45" i="79"/>
  <c r="S45" i="79"/>
  <c r="T44" i="79"/>
  <c r="S44" i="79"/>
  <c r="T43" i="79"/>
  <c r="S43" i="79"/>
  <c r="T42" i="79"/>
  <c r="S42" i="79"/>
  <c r="T41" i="79"/>
  <c r="S41" i="79"/>
  <c r="T40" i="79"/>
  <c r="S40" i="79"/>
  <c r="T39" i="79"/>
  <c r="S39" i="79"/>
  <c r="T38" i="79"/>
  <c r="S38" i="79"/>
  <c r="T37" i="79"/>
  <c r="S37" i="79"/>
  <c r="T36" i="79"/>
  <c r="S36" i="79"/>
  <c r="T35" i="79"/>
  <c r="S35" i="79"/>
  <c r="T34" i="79"/>
  <c r="S34" i="79"/>
  <c r="T33" i="79"/>
  <c r="S33" i="79"/>
  <c r="T32" i="79"/>
  <c r="S32" i="79"/>
  <c r="T31" i="79"/>
  <c r="S31" i="79"/>
  <c r="T30" i="79"/>
  <c r="S30" i="79"/>
  <c r="T29" i="79"/>
  <c r="S29" i="79"/>
  <c r="T28" i="79"/>
  <c r="S28" i="79"/>
  <c r="T27" i="79"/>
  <c r="S27" i="79"/>
  <c r="T26" i="79"/>
  <c r="S26" i="79"/>
  <c r="T25" i="79"/>
  <c r="S25" i="79"/>
  <c r="T24" i="79"/>
  <c r="S24" i="79"/>
  <c r="T23" i="79"/>
  <c r="S23" i="79"/>
  <c r="T22" i="79"/>
  <c r="S22" i="79"/>
  <c r="G21" i="79"/>
  <c r="G22" i="79"/>
  <c r="T21" i="79"/>
  <c r="S21" i="79"/>
  <c r="D21" i="79"/>
  <c r="T20" i="79"/>
  <c r="S20" i="79"/>
  <c r="D20" i="79"/>
  <c r="T19" i="79"/>
  <c r="S19" i="79"/>
  <c r="T18" i="79"/>
  <c r="S18" i="79"/>
  <c r="T17" i="79"/>
  <c r="S17" i="79"/>
  <c r="T16" i="79"/>
  <c r="S16" i="79"/>
  <c r="T15" i="79"/>
  <c r="S15" i="79"/>
  <c r="T14" i="79"/>
  <c r="S14" i="79"/>
  <c r="T13" i="79"/>
  <c r="S13" i="79"/>
  <c r="T12" i="79"/>
  <c r="S12" i="79"/>
  <c r="T11" i="79"/>
  <c r="S11" i="79"/>
  <c r="T10" i="79"/>
  <c r="S10" i="79"/>
  <c r="T9" i="79"/>
  <c r="S9" i="79"/>
  <c r="T8" i="79"/>
  <c r="S8" i="79"/>
  <c r="T7" i="79"/>
  <c r="S7" i="79"/>
  <c r="T6" i="79"/>
  <c r="S6" i="79"/>
  <c r="G6" i="79"/>
  <c r="G7" i="79"/>
  <c r="T5" i="79"/>
  <c r="S5" i="79"/>
  <c r="D5" i="79"/>
  <c r="D6" i="79"/>
  <c r="D7" i="79"/>
  <c r="G8" i="79"/>
  <c r="D22" i="79"/>
  <c r="G23" i="79"/>
  <c r="G9" i="79"/>
  <c r="D8" i="79"/>
  <c r="D23" i="79"/>
  <c r="G24" i="79"/>
  <c r="D24" i="79"/>
  <c r="G25" i="79"/>
  <c r="D9" i="79"/>
  <c r="G10" i="79"/>
  <c r="G11" i="79"/>
  <c r="D10" i="79"/>
  <c r="D25" i="79"/>
  <c r="G26" i="79"/>
  <c r="D26" i="79"/>
  <c r="G27" i="79"/>
  <c r="D11" i="79"/>
  <c r="G12" i="79"/>
  <c r="D27" i="79"/>
  <c r="G28" i="79"/>
  <c r="G13" i="79"/>
  <c r="D12" i="79"/>
  <c r="D28" i="79"/>
  <c r="G29" i="79"/>
  <c r="D13" i="79"/>
  <c r="G14" i="79"/>
  <c r="D29" i="79"/>
  <c r="G30" i="79"/>
  <c r="G15" i="79"/>
  <c r="D14" i="79"/>
  <c r="D15" i="79"/>
  <c r="G16" i="79"/>
  <c r="D30" i="79"/>
  <c r="G31" i="79"/>
  <c r="D31" i="79"/>
  <c r="G32" i="79"/>
  <c r="G17" i="79"/>
  <c r="D16" i="79"/>
  <c r="D17" i="79"/>
  <c r="G18" i="79"/>
  <c r="D32" i="79"/>
  <c r="G33" i="79"/>
  <c r="D33" i="79"/>
  <c r="G34" i="79"/>
  <c r="G19" i="79"/>
  <c r="D19" i="79"/>
  <c r="D18" i="79"/>
  <c r="D34" i="79"/>
  <c r="G35" i="79"/>
  <c r="D35" i="79"/>
  <c r="G36" i="79"/>
  <c r="D36" i="79"/>
  <c r="G37" i="79"/>
  <c r="D37" i="79"/>
  <c r="G38" i="79"/>
  <c r="D38" i="79"/>
  <c r="G39" i="79"/>
  <c r="D39" i="79"/>
  <c r="G40" i="79"/>
  <c r="D40" i="79"/>
  <c r="G41" i="79"/>
  <c r="D41" i="79"/>
  <c r="G42" i="79"/>
  <c r="D42" i="79"/>
  <c r="G43" i="79"/>
  <c r="D43" i="79"/>
  <c r="G44" i="79"/>
  <c r="D44" i="79"/>
  <c r="G45" i="79"/>
  <c r="D45" i="79"/>
  <c r="G46" i="79"/>
  <c r="D46" i="79"/>
  <c r="G47" i="79"/>
  <c r="D47" i="79"/>
  <c r="G48" i="79"/>
  <c r="D48" i="79"/>
  <c r="G49" i="79"/>
  <c r="D49" i="79"/>
  <c r="G50" i="79"/>
  <c r="D50" i="79"/>
  <c r="G51" i="79"/>
  <c r="D51" i="79"/>
  <c r="G52" i="79"/>
  <c r="D52" i="79"/>
  <c r="G53" i="79"/>
  <c r="D53" i="79"/>
  <c r="G54" i="79"/>
  <c r="D54" i="79"/>
  <c r="G55" i="79"/>
  <c r="D55" i="79"/>
  <c r="G56" i="79"/>
  <c r="D56" i="79"/>
  <c r="G57" i="79"/>
  <c r="D57" i="79"/>
  <c r="G58" i="79"/>
  <c r="D58" i="79"/>
  <c r="G59" i="79"/>
  <c r="D59" i="79"/>
  <c r="G60" i="79"/>
  <c r="D60" i="79"/>
  <c r="G61" i="79"/>
  <c r="D61" i="79"/>
  <c r="G62" i="79"/>
  <c r="G63" i="79"/>
  <c r="D62" i="79"/>
  <c r="D63" i="79"/>
  <c r="G64" i="79"/>
  <c r="G65" i="79"/>
  <c r="D64" i="79"/>
  <c r="D65" i="79"/>
  <c r="G66" i="79"/>
  <c r="D66" i="79"/>
  <c r="G67" i="79"/>
  <c r="D67" i="79"/>
  <c r="G68" i="79"/>
  <c r="D68" i="79"/>
  <c r="G69" i="79"/>
  <c r="D69" i="79"/>
  <c r="G70" i="79"/>
  <c r="G71" i="79"/>
  <c r="D70" i="79"/>
  <c r="D71" i="79"/>
  <c r="G72" i="79"/>
  <c r="G73" i="79"/>
  <c r="D72" i="79"/>
  <c r="D73" i="79"/>
  <c r="G74" i="79"/>
  <c r="D74" i="79"/>
  <c r="G75" i="79"/>
  <c r="D75" i="79"/>
  <c r="G76" i="79"/>
  <c r="D76" i="79"/>
  <c r="G77" i="79"/>
  <c r="D77" i="79"/>
  <c r="G78" i="79"/>
  <c r="G79" i="79"/>
  <c r="D78" i="79"/>
  <c r="D79" i="79"/>
  <c r="G80" i="79"/>
  <c r="D80" i="79"/>
  <c r="G81" i="79"/>
  <c r="D81" i="79"/>
  <c r="G82" i="79"/>
  <c r="D82" i="79"/>
  <c r="G83" i="79"/>
  <c r="D83" i="79"/>
  <c r="G84" i="79"/>
  <c r="D84" i="79"/>
  <c r="G85" i="79"/>
  <c r="G86" i="79"/>
  <c r="D85" i="79"/>
  <c r="D86" i="79"/>
  <c r="G87" i="79"/>
  <c r="D87" i="79"/>
  <c r="G88" i="79"/>
  <c r="D88" i="79"/>
  <c r="G89" i="79"/>
  <c r="D89" i="79"/>
  <c r="G90" i="79"/>
  <c r="D90" i="79"/>
  <c r="G91" i="79"/>
  <c r="D91" i="79"/>
  <c r="G92" i="79"/>
  <c r="D92" i="79"/>
  <c r="G93" i="79"/>
  <c r="G94" i="79"/>
  <c r="D93" i="79"/>
  <c r="D94" i="79"/>
  <c r="G95" i="79"/>
  <c r="G96" i="79"/>
  <c r="D95" i="79"/>
  <c r="D96" i="79"/>
  <c r="G97" i="79"/>
  <c r="D97" i="79"/>
  <c r="G98" i="79"/>
  <c r="D98" i="79"/>
  <c r="G99" i="79"/>
  <c r="D99" i="79"/>
  <c r="G100" i="79"/>
  <c r="D100" i="79"/>
  <c r="G101" i="79"/>
  <c r="G102" i="79"/>
  <c r="D101" i="79"/>
  <c r="D102" i="79"/>
  <c r="G103" i="79"/>
  <c r="G104" i="79"/>
  <c r="D103" i="79"/>
  <c r="D104" i="79"/>
  <c r="G105" i="79"/>
  <c r="D105" i="79"/>
  <c r="G106" i="79"/>
  <c r="D106" i="79"/>
  <c r="G107" i="79"/>
  <c r="D107" i="79"/>
  <c r="G108" i="79"/>
  <c r="D108" i="79"/>
  <c r="G109" i="79"/>
  <c r="G110" i="79"/>
  <c r="D109" i="79"/>
  <c r="D110" i="79"/>
  <c r="G111" i="79"/>
  <c r="G112" i="79"/>
  <c r="D111" i="79"/>
  <c r="D112" i="79"/>
  <c r="G113" i="79"/>
  <c r="D113" i="79"/>
  <c r="G114" i="79"/>
  <c r="D114" i="79"/>
  <c r="G115" i="79"/>
  <c r="D115" i="79"/>
  <c r="G116" i="79"/>
  <c r="D116" i="79"/>
  <c r="G117" i="79"/>
  <c r="G118" i="79"/>
  <c r="D117" i="79"/>
  <c r="D118" i="79"/>
  <c r="G119" i="79"/>
  <c r="G120" i="79"/>
  <c r="D119" i="79"/>
  <c r="D120" i="79"/>
  <c r="G121" i="79"/>
  <c r="D121" i="79"/>
  <c r="G122" i="79"/>
  <c r="D122" i="79"/>
  <c r="G123" i="79"/>
  <c r="D123" i="79"/>
  <c r="G124" i="79"/>
  <c r="D124" i="79"/>
  <c r="G125" i="79"/>
  <c r="G126" i="79"/>
  <c r="D125" i="79"/>
  <c r="D126" i="79"/>
  <c r="G127" i="79"/>
  <c r="G128" i="79"/>
  <c r="D127" i="79"/>
  <c r="D128" i="79"/>
  <c r="G129" i="79"/>
  <c r="D129" i="79"/>
  <c r="G130" i="79"/>
  <c r="D130" i="79"/>
  <c r="G131" i="79"/>
  <c r="D131" i="79"/>
  <c r="G132" i="79"/>
  <c r="D132" i="79"/>
  <c r="G133" i="79"/>
  <c r="G134" i="79"/>
  <c r="D133" i="79"/>
  <c r="G135" i="79"/>
  <c r="D134" i="79"/>
  <c r="D135" i="79"/>
  <c r="G136" i="79"/>
  <c r="G137" i="79"/>
  <c r="D136" i="79"/>
  <c r="D137" i="79"/>
  <c r="G138" i="79"/>
  <c r="D138" i="79"/>
  <c r="G139" i="79"/>
  <c r="D139" i="79"/>
  <c r="G140" i="79"/>
  <c r="D140" i="79"/>
  <c r="G141" i="79"/>
  <c r="D141" i="79"/>
  <c r="G142" i="79"/>
  <c r="G143" i="79"/>
  <c r="D142" i="79"/>
  <c r="D143" i="79"/>
  <c r="G144" i="79"/>
  <c r="G145" i="79"/>
  <c r="D144" i="79"/>
  <c r="D145" i="79"/>
  <c r="G146" i="79"/>
  <c r="D146" i="79"/>
  <c r="G147" i="79"/>
  <c r="D147" i="79"/>
  <c r="G148" i="79"/>
  <c r="D148" i="79"/>
  <c r="G149" i="79"/>
  <c r="D149" i="79"/>
  <c r="G150" i="79"/>
  <c r="G151" i="79"/>
  <c r="D150" i="79"/>
  <c r="D151" i="79"/>
  <c r="G152" i="79"/>
  <c r="G153" i="79"/>
  <c r="D152" i="79"/>
  <c r="D153" i="79"/>
  <c r="G154" i="79"/>
  <c r="D154" i="79"/>
  <c r="G155" i="79"/>
  <c r="D155" i="79"/>
  <c r="G156" i="79"/>
  <c r="D156" i="79"/>
  <c r="G157" i="79"/>
  <c r="D157" i="79"/>
  <c r="G158" i="79"/>
  <c r="G159" i="79"/>
  <c r="D158" i="79"/>
  <c r="D159" i="79"/>
  <c r="G160" i="79"/>
  <c r="G161" i="79"/>
  <c r="D160" i="79"/>
  <c r="D161" i="79"/>
  <c r="G162" i="79"/>
  <c r="D162" i="79"/>
  <c r="G163" i="79"/>
  <c r="D163" i="79"/>
  <c r="G164" i="79"/>
  <c r="D164" i="79"/>
  <c r="G165" i="79"/>
  <c r="D165" i="79"/>
  <c r="G166" i="79"/>
  <c r="G167" i="79"/>
  <c r="D166" i="79"/>
  <c r="D167" i="79"/>
  <c r="G168" i="79"/>
  <c r="G169" i="79"/>
  <c r="D168" i="79"/>
  <c r="D169" i="79"/>
  <c r="G170" i="79"/>
  <c r="D170" i="79"/>
  <c r="G171" i="79"/>
  <c r="D171" i="79"/>
  <c r="G172" i="79"/>
  <c r="D172" i="79"/>
  <c r="G173" i="79"/>
  <c r="D173" i="79"/>
  <c r="G174" i="79"/>
  <c r="G175" i="79"/>
  <c r="D174" i="79"/>
  <c r="D175" i="79"/>
  <c r="G176" i="79"/>
  <c r="G177" i="79"/>
  <c r="D176" i="79"/>
  <c r="D177" i="79"/>
  <c r="G178" i="79"/>
  <c r="D178" i="79"/>
  <c r="G179" i="79"/>
  <c r="D179" i="79"/>
  <c r="G180" i="79"/>
  <c r="D180" i="79"/>
  <c r="G181" i="79"/>
  <c r="D181" i="79"/>
  <c r="G182" i="79"/>
  <c r="G183" i="79"/>
  <c r="D182" i="79"/>
  <c r="D183" i="79"/>
  <c r="G184" i="79"/>
  <c r="G185" i="79"/>
  <c r="D184" i="79"/>
  <c r="D185" i="79"/>
  <c r="G186" i="79"/>
  <c r="D186" i="79"/>
  <c r="G187" i="79"/>
  <c r="D187" i="79"/>
  <c r="G188" i="79"/>
  <c r="D188" i="79"/>
  <c r="G189" i="79"/>
  <c r="D189" i="79"/>
  <c r="G190" i="79"/>
  <c r="G191" i="79"/>
  <c r="D190" i="79"/>
  <c r="D191" i="79"/>
  <c r="G192" i="79"/>
  <c r="G193" i="79"/>
  <c r="D192" i="79"/>
  <c r="D193" i="79"/>
  <c r="G194" i="79"/>
  <c r="D194" i="79"/>
  <c r="G195" i="79"/>
  <c r="D195" i="79"/>
  <c r="G196" i="79"/>
  <c r="D196" i="79"/>
  <c r="G197" i="79"/>
  <c r="D197" i="79"/>
  <c r="G198" i="79"/>
  <c r="G199" i="79"/>
  <c r="D198" i="79"/>
  <c r="D199" i="79"/>
  <c r="G200" i="79"/>
  <c r="G201" i="79"/>
  <c r="D200" i="79"/>
  <c r="D201" i="79"/>
  <c r="G202" i="79"/>
  <c r="D202" i="79"/>
  <c r="G203" i="79"/>
  <c r="D203" i="79"/>
  <c r="G204" i="79"/>
  <c r="D204" i="79"/>
  <c r="G205" i="79"/>
  <c r="D205" i="79"/>
  <c r="G206" i="79"/>
  <c r="G207" i="79"/>
  <c r="D206" i="79"/>
  <c r="D207" i="79"/>
  <c r="G208" i="79"/>
  <c r="G209" i="79"/>
  <c r="D208" i="79"/>
  <c r="D209" i="79"/>
  <c r="G210" i="79"/>
  <c r="D210" i="79"/>
  <c r="G211" i="79"/>
  <c r="D211" i="79"/>
  <c r="G212" i="79"/>
  <c r="D212" i="79"/>
  <c r="G213" i="79"/>
  <c r="D213" i="79"/>
  <c r="G214" i="79"/>
  <c r="G215" i="79"/>
  <c r="D214" i="79"/>
  <c r="D215" i="79"/>
  <c r="G216" i="79"/>
  <c r="G217" i="79"/>
  <c r="D216" i="79"/>
  <c r="D217" i="79"/>
  <c r="G218" i="79"/>
  <c r="D218" i="79"/>
  <c r="G219" i="79"/>
  <c r="D219" i="79"/>
  <c r="G220" i="79"/>
  <c r="D220" i="79"/>
  <c r="G221" i="79"/>
  <c r="D221" i="79"/>
  <c r="G222" i="79"/>
  <c r="G223" i="79"/>
  <c r="D222" i="79"/>
  <c r="D223" i="79"/>
  <c r="G224" i="79"/>
  <c r="G225" i="79"/>
  <c r="D224" i="79"/>
  <c r="D225" i="79"/>
  <c r="G226" i="79"/>
  <c r="D226" i="79"/>
  <c r="G227" i="79"/>
  <c r="D227" i="79"/>
  <c r="G228" i="79"/>
  <c r="D228" i="79"/>
  <c r="G229" i="79"/>
  <c r="D229" i="79"/>
  <c r="G230" i="79"/>
  <c r="G231" i="79"/>
  <c r="D230" i="79"/>
  <c r="D231" i="79"/>
  <c r="G232" i="79"/>
  <c r="G233" i="79"/>
  <c r="D232" i="79"/>
  <c r="D233" i="79"/>
  <c r="G234" i="79"/>
  <c r="D234" i="79"/>
  <c r="G235" i="79"/>
  <c r="D235" i="79"/>
  <c r="G236" i="79"/>
  <c r="D236" i="79"/>
  <c r="G237" i="79"/>
  <c r="D237" i="79"/>
  <c r="G238" i="79"/>
  <c r="G239" i="79"/>
  <c r="D238" i="79"/>
  <c r="H6" i="66"/>
  <c r="J6" i="66"/>
  <c r="H11" i="66"/>
  <c r="J11" i="66"/>
  <c r="E2" i="66"/>
  <c r="G2" i="66"/>
  <c r="H2" i="66"/>
  <c r="J2" i="66"/>
  <c r="E3" i="66"/>
  <c r="G3" i="66"/>
  <c r="H3" i="66"/>
  <c r="J3" i="66"/>
  <c r="E4" i="66"/>
  <c r="G4" i="66"/>
  <c r="H4" i="66"/>
  <c r="J4" i="66"/>
  <c r="E5" i="66"/>
  <c r="G5" i="66"/>
  <c r="H5" i="66"/>
  <c r="J5" i="66"/>
  <c r="E6" i="66"/>
  <c r="G6" i="66"/>
  <c r="E8" i="66"/>
  <c r="H8" i="66"/>
  <c r="J8" i="66"/>
  <c r="E9" i="66"/>
  <c r="G9" i="66"/>
  <c r="H9" i="66"/>
  <c r="J9" i="66"/>
  <c r="E10" i="66"/>
  <c r="G10" i="66"/>
  <c r="H10" i="66"/>
  <c r="J10" i="66"/>
  <c r="E11" i="66"/>
  <c r="E12" i="66"/>
  <c r="H12" i="66"/>
  <c r="J12" i="66"/>
  <c r="E13" i="66"/>
  <c r="H13" i="66"/>
  <c r="J13" i="66"/>
  <c r="C15" i="66"/>
  <c r="D15" i="66"/>
  <c r="G15" i="66"/>
  <c r="H15" i="66"/>
  <c r="B19" i="66"/>
  <c r="C12" i="43"/>
  <c r="C53" i="43"/>
  <c r="D53" i="43"/>
  <c r="D49" i="43"/>
  <c r="D36" i="43"/>
  <c r="D51" i="43"/>
  <c r="D39" i="43"/>
  <c r="D34" i="43"/>
  <c r="D48" i="43"/>
  <c r="D44" i="43"/>
  <c r="D50" i="43"/>
  <c r="D35" i="43"/>
  <c r="D52" i="43"/>
  <c r="D32" i="43"/>
  <c r="D11" i="43"/>
  <c r="D46" i="43"/>
  <c r="D41" i="43"/>
  <c r="D47" i="43"/>
  <c r="D6" i="43"/>
  <c r="D9" i="43"/>
  <c r="D33" i="43"/>
  <c r="D7" i="43"/>
  <c r="D38" i="43"/>
  <c r="D239" i="79"/>
  <c r="G240" i="79"/>
  <c r="J15" i="66"/>
  <c r="J17" i="66"/>
  <c r="D42" i="43"/>
  <c r="D43" i="43"/>
  <c r="D8" i="43"/>
  <c r="D12" i="43"/>
  <c r="D45" i="43"/>
  <c r="D10" i="43"/>
  <c r="D40" i="43"/>
  <c r="D37" i="43"/>
  <c r="E15" i="66"/>
  <c r="G241" i="79"/>
  <c r="D240" i="79"/>
  <c r="D241" i="79"/>
  <c r="G242" i="79"/>
  <c r="D242" i="79"/>
  <c r="G243" i="79"/>
  <c r="D243" i="79"/>
  <c r="G244" i="79"/>
  <c r="D244" i="79"/>
  <c r="G245" i="79"/>
  <c r="D245" i="79"/>
  <c r="G246" i="79"/>
  <c r="G247" i="79"/>
  <c r="D246" i="79"/>
  <c r="D247" i="79"/>
  <c r="G248" i="79"/>
  <c r="G249" i="79"/>
  <c r="D248" i="79"/>
  <c r="D249" i="79"/>
  <c r="G250" i="79"/>
  <c r="D250" i="79"/>
  <c r="G251" i="79"/>
  <c r="D251" i="79"/>
  <c r="G252" i="79"/>
  <c r="D252" i="79"/>
  <c r="G253" i="79"/>
  <c r="D253" i="79"/>
  <c r="G254" i="79"/>
  <c r="G255" i="79"/>
  <c r="D254" i="79"/>
  <c r="D255" i="79"/>
  <c r="G256" i="79"/>
  <c r="G257" i="79"/>
  <c r="D256" i="79"/>
  <c r="D257" i="79"/>
  <c r="G258" i="79"/>
  <c r="D258" i="79"/>
  <c r="G259" i="79"/>
  <c r="D259" i="79"/>
  <c r="G260" i="79"/>
  <c r="D260" i="79"/>
  <c r="G261" i="79"/>
  <c r="D261" i="79"/>
  <c r="G262" i="79"/>
  <c r="G263" i="79"/>
  <c r="D262" i="79"/>
  <c r="D263" i="79"/>
  <c r="G264" i="79"/>
  <c r="G265" i="79"/>
  <c r="D264" i="79"/>
  <c r="D265" i="79"/>
  <c r="G266" i="79"/>
  <c r="D266" i="79"/>
  <c r="G267" i="79"/>
  <c r="D267" i="79"/>
  <c r="G268" i="79"/>
  <c r="D268" i="79"/>
  <c r="G269" i="79"/>
  <c r="D269" i="79"/>
  <c r="G270" i="79"/>
  <c r="G271" i="79"/>
  <c r="D270" i="79"/>
  <c r="D271" i="79"/>
  <c r="G272" i="79"/>
  <c r="G273" i="79"/>
  <c r="D272" i="79"/>
  <c r="D273" i="79"/>
  <c r="G274" i="79"/>
  <c r="D274" i="79"/>
  <c r="G275" i="79"/>
  <c r="D275" i="79"/>
  <c r="G276" i="79"/>
  <c r="D276" i="79"/>
  <c r="G277" i="79"/>
  <c r="G278" i="79"/>
  <c r="D277" i="79"/>
  <c r="G279" i="79"/>
  <c r="D278" i="79"/>
  <c r="G280" i="79"/>
  <c r="D279" i="79"/>
  <c r="D280" i="79"/>
  <c r="G281" i="79"/>
  <c r="G282" i="79"/>
  <c r="D281" i="79"/>
  <c r="D282" i="79"/>
  <c r="G283" i="79"/>
  <c r="G284" i="79"/>
  <c r="D283" i="79"/>
  <c r="G285" i="79"/>
  <c r="D284" i="79"/>
  <c r="G286" i="79"/>
  <c r="D285" i="79"/>
  <c r="G287" i="79"/>
  <c r="D286" i="79"/>
  <c r="G288" i="79"/>
  <c r="D287" i="79"/>
  <c r="G289" i="79"/>
  <c r="D288" i="79"/>
  <c r="G290" i="79"/>
  <c r="D289" i="79"/>
  <c r="D290" i="79"/>
  <c r="G291" i="79"/>
  <c r="G292" i="79"/>
  <c r="D291" i="79"/>
  <c r="G293" i="79"/>
  <c r="D292" i="79"/>
  <c r="G294" i="79"/>
  <c r="D293" i="79"/>
  <c r="G295" i="79"/>
  <c r="D294" i="79"/>
  <c r="G296" i="79"/>
  <c r="D295" i="79"/>
  <c r="G297" i="79"/>
  <c r="D296" i="79"/>
  <c r="G298" i="79"/>
  <c r="D297" i="79"/>
  <c r="D298" i="79"/>
  <c r="G299" i="79"/>
  <c r="G300" i="79"/>
  <c r="D299" i="79"/>
  <c r="G301" i="79"/>
  <c r="D300" i="79"/>
  <c r="G302" i="79"/>
  <c r="D301" i="79"/>
  <c r="G303" i="79"/>
  <c r="D302" i="79"/>
  <c r="G304" i="79"/>
  <c r="D303" i="79"/>
  <c r="D304" i="79"/>
  <c r="G305" i="79"/>
  <c r="G306" i="79"/>
  <c r="D305" i="79"/>
  <c r="D306" i="79"/>
  <c r="G307" i="79"/>
  <c r="G308" i="79"/>
  <c r="D307" i="79"/>
  <c r="D308" i="79"/>
  <c r="G309" i="79"/>
  <c r="G310" i="79"/>
  <c r="D309" i="79"/>
  <c r="G311" i="79"/>
  <c r="D310" i="79"/>
  <c r="G312" i="79"/>
  <c r="D311" i="79"/>
  <c r="D312" i="79"/>
  <c r="G313" i="79"/>
  <c r="G314" i="79"/>
  <c r="D313" i="79"/>
  <c r="D314" i="79"/>
  <c r="G315" i="79"/>
  <c r="D315" i="79"/>
  <c r="G316" i="79"/>
  <c r="D316" i="79"/>
  <c r="G317" i="79"/>
  <c r="D317" i="79"/>
  <c r="G318" i="79"/>
  <c r="D318" i="79"/>
  <c r="G319" i="79"/>
  <c r="G320" i="79"/>
  <c r="D319" i="79"/>
  <c r="D320" i="79"/>
  <c r="G321" i="79"/>
  <c r="G322" i="79"/>
  <c r="D321" i="79"/>
  <c r="D322" i="79"/>
  <c r="G323" i="79"/>
  <c r="G324" i="79"/>
  <c r="D323" i="79"/>
  <c r="D324" i="79"/>
  <c r="G325" i="79"/>
  <c r="D325" i="79"/>
  <c r="G326" i="79"/>
  <c r="D326" i="79"/>
  <c r="G327" i="79"/>
  <c r="G328" i="79"/>
  <c r="D327" i="79"/>
  <c r="D328" i="79"/>
  <c r="G329" i="79"/>
  <c r="G330" i="79"/>
  <c r="D329" i="79"/>
  <c r="D330" i="79"/>
  <c r="G331" i="79"/>
  <c r="G332" i="79"/>
  <c r="D331" i="79"/>
  <c r="D332" i="79"/>
  <c r="G333" i="79"/>
  <c r="D333" i="79"/>
  <c r="G334" i="79"/>
  <c r="D334" i="79"/>
  <c r="G335" i="79"/>
  <c r="D335" i="79"/>
  <c r="G336" i="79"/>
  <c r="D336" i="79"/>
  <c r="G337" i="79"/>
  <c r="G338" i="79"/>
  <c r="D337" i="79"/>
  <c r="D338" i="79"/>
  <c r="G339" i="79"/>
  <c r="D339" i="79"/>
  <c r="G340" i="79"/>
  <c r="D340" i="79"/>
  <c r="G341" i="79"/>
  <c r="D341" i="79"/>
  <c r="G342" i="79"/>
  <c r="D342" i="79"/>
  <c r="G343" i="79"/>
  <c r="G344" i="79"/>
  <c r="D343" i="79"/>
  <c r="D344" i="79"/>
  <c r="G345" i="79"/>
  <c r="G346" i="79"/>
  <c r="D345" i="79"/>
  <c r="D346" i="79"/>
  <c r="G347" i="79"/>
  <c r="G348" i="79"/>
  <c r="D347" i="79"/>
  <c r="D348" i="79"/>
  <c r="G349" i="79"/>
  <c r="D349" i="79"/>
  <c r="G350" i="79"/>
  <c r="D350" i="79"/>
  <c r="G351" i="79"/>
  <c r="G352" i="79"/>
  <c r="D351" i="79"/>
  <c r="D352" i="79"/>
  <c r="G353" i="79"/>
  <c r="G354" i="79"/>
  <c r="D353" i="79"/>
  <c r="D354" i="79"/>
  <c r="G355" i="79"/>
  <c r="G356" i="79"/>
  <c r="D355" i="79"/>
  <c r="D356" i="79"/>
  <c r="G357" i="79"/>
  <c r="D357" i="79"/>
  <c r="G358" i="79"/>
  <c r="D358" i="79"/>
  <c r="G359" i="79"/>
  <c r="G360" i="79"/>
  <c r="D359" i="79"/>
  <c r="D360" i="79"/>
  <c r="G361" i="79"/>
  <c r="G362" i="79"/>
  <c r="D361" i="79"/>
  <c r="D362" i="79"/>
  <c r="G363" i="79"/>
  <c r="D363" i="79"/>
  <c r="G364" i="79"/>
  <c r="D364" i="79"/>
  <c r="G365" i="79"/>
  <c r="D365" i="79"/>
  <c r="G366" i="79"/>
  <c r="D366" i="79"/>
  <c r="G367" i="79"/>
  <c r="D367" i="79"/>
  <c r="G368" i="79"/>
  <c r="D368" i="79"/>
  <c r="G369" i="79"/>
  <c r="G370" i="79"/>
  <c r="D369" i="79"/>
  <c r="D370" i="79"/>
  <c r="G371" i="79"/>
  <c r="D371" i="79"/>
  <c r="G372" i="79"/>
  <c r="D372" i="79"/>
  <c r="G373" i="79"/>
  <c r="D373" i="79"/>
  <c r="G374" i="79"/>
  <c r="D374" i="79"/>
  <c r="G375" i="79"/>
  <c r="D375" i="79"/>
  <c r="G376" i="79"/>
  <c r="D376" i="79"/>
  <c r="G377" i="79"/>
  <c r="D377" i="79"/>
  <c r="G378" i="79"/>
  <c r="G379" i="79"/>
  <c r="D378" i="79"/>
  <c r="D379" i="79"/>
  <c r="G380" i="79"/>
  <c r="D380" i="79"/>
  <c r="G381" i="79"/>
  <c r="D381" i="79"/>
  <c r="G382" i="79"/>
  <c r="D382" i="79"/>
  <c r="G383" i="79"/>
  <c r="D383" i="79"/>
  <c r="G384" i="79"/>
  <c r="D384" i="79"/>
  <c r="G385" i="79"/>
  <c r="D385" i="79"/>
  <c r="G386" i="79"/>
  <c r="G387" i="79"/>
  <c r="D386" i="79"/>
  <c r="D387" i="79"/>
  <c r="G388" i="79"/>
  <c r="D388" i="79"/>
  <c r="G389" i="79"/>
  <c r="D389" i="79"/>
  <c r="G390" i="79"/>
  <c r="D390" i="79"/>
  <c r="G391" i="79"/>
  <c r="D391" i="79"/>
  <c r="G392" i="79"/>
  <c r="G393" i="79"/>
  <c r="D392" i="79"/>
  <c r="D393" i="79"/>
  <c r="G394" i="79"/>
  <c r="G395" i="79"/>
  <c r="D394" i="79"/>
  <c r="D395" i="79"/>
  <c r="G396" i="79"/>
  <c r="G397" i="79"/>
  <c r="D396" i="79"/>
  <c r="D397" i="79"/>
  <c r="G398" i="79"/>
  <c r="D398" i="79"/>
  <c r="G399" i="79"/>
  <c r="D399" i="79"/>
  <c r="G400" i="79"/>
  <c r="G401" i="79"/>
  <c r="D400" i="79"/>
  <c r="D401" i="79"/>
  <c r="G402" i="79"/>
  <c r="G403" i="79"/>
  <c r="D402" i="79"/>
  <c r="D403" i="79"/>
  <c r="G404" i="79"/>
  <c r="D404" i="79"/>
  <c r="G405" i="79"/>
  <c r="D405" i="79"/>
  <c r="G406" i="79"/>
  <c r="D406" i="79"/>
  <c r="G407" i="79"/>
  <c r="D407" i="79"/>
  <c r="G408" i="79"/>
  <c r="D408" i="79"/>
  <c r="G409" i="79"/>
  <c r="D409" i="79"/>
  <c r="G410" i="79"/>
  <c r="G411" i="79"/>
  <c r="D410" i="79"/>
  <c r="D411" i="79"/>
  <c r="G412" i="79"/>
  <c r="D412" i="79"/>
  <c r="G413" i="79"/>
  <c r="D413" i="79"/>
  <c r="G414" i="79"/>
  <c r="D414" i="79"/>
  <c r="G415" i="79"/>
  <c r="D415" i="79"/>
  <c r="G416" i="79"/>
  <c r="G417" i="79"/>
  <c r="D416" i="79"/>
  <c r="D417" i="79"/>
  <c r="G418" i="79"/>
  <c r="G419" i="79"/>
  <c r="D418" i="79"/>
  <c r="D419" i="79"/>
  <c r="G420" i="79"/>
  <c r="G421" i="79"/>
  <c r="D420" i="79"/>
  <c r="D421" i="79"/>
  <c r="G422" i="79"/>
  <c r="D422" i="79"/>
  <c r="G423" i="79"/>
  <c r="D423" i="79"/>
  <c r="G424" i="79"/>
  <c r="G425" i="79"/>
  <c r="D424" i="79"/>
  <c r="D425" i="79"/>
  <c r="G426" i="79"/>
  <c r="G427" i="79"/>
  <c r="D426" i="79"/>
  <c r="D427" i="79"/>
  <c r="G428" i="79"/>
  <c r="G429" i="79"/>
  <c r="D428" i="79"/>
  <c r="D429" i="79"/>
  <c r="G430" i="79"/>
  <c r="D430" i="79"/>
  <c r="G431" i="79"/>
  <c r="D431" i="79"/>
  <c r="G432" i="79"/>
  <c r="G433" i="79"/>
  <c r="D432" i="79"/>
  <c r="D433" i="79"/>
  <c r="G434" i="79"/>
  <c r="D434" i="79"/>
  <c r="G435" i="79"/>
  <c r="D435" i="79"/>
  <c r="G436" i="79"/>
  <c r="G437" i="79"/>
  <c r="D436" i="79"/>
  <c r="D437" i="79"/>
  <c r="G438" i="79"/>
  <c r="D438" i="79"/>
  <c r="G439" i="79"/>
  <c r="D439" i="79"/>
  <c r="G440" i="79"/>
  <c r="G441" i="79"/>
  <c r="D440" i="79"/>
  <c r="D441" i="79"/>
  <c r="G442" i="79"/>
  <c r="G443" i="79"/>
  <c r="D442" i="79"/>
  <c r="D443" i="79"/>
  <c r="G444" i="79"/>
  <c r="G445" i="79"/>
  <c r="D444" i="79"/>
  <c r="D445" i="79"/>
  <c r="G446" i="79"/>
  <c r="D446" i="79"/>
  <c r="G447" i="79"/>
  <c r="D447" i="79"/>
  <c r="G448" i="79"/>
  <c r="D448" i="79"/>
  <c r="G449" i="79"/>
  <c r="D449" i="79"/>
  <c r="G450" i="79"/>
  <c r="G451" i="79"/>
  <c r="D450" i="79"/>
  <c r="D451" i="79"/>
  <c r="G452" i="79"/>
  <c r="D452" i="79"/>
  <c r="G453" i="79"/>
  <c r="D453" i="79"/>
  <c r="G454" i="79"/>
  <c r="D454" i="79"/>
  <c r="G455" i="79"/>
  <c r="D455" i="79"/>
  <c r="G456" i="79"/>
  <c r="D456" i="79"/>
  <c r="G457" i="79"/>
  <c r="D457" i="79"/>
  <c r="G458" i="79"/>
  <c r="G459" i="79"/>
  <c r="D458" i="79"/>
  <c r="D459" i="79"/>
  <c r="G460" i="79"/>
  <c r="D460" i="79"/>
  <c r="G461" i="79"/>
  <c r="D461" i="79"/>
  <c r="G462" i="79"/>
  <c r="D462" i="79"/>
  <c r="G463" i="79"/>
  <c r="D463" i="79"/>
  <c r="G464" i="79"/>
  <c r="D464" i="79"/>
  <c r="G465" i="79"/>
  <c r="D465" i="79"/>
  <c r="G466" i="79"/>
  <c r="G467" i="79"/>
  <c r="D466" i="79"/>
  <c r="D467" i="79"/>
  <c r="G468" i="79"/>
  <c r="G469" i="79"/>
  <c r="D468" i="79"/>
  <c r="D469" i="79"/>
  <c r="G470" i="79"/>
  <c r="D470" i="79"/>
  <c r="G471" i="79"/>
  <c r="D471" i="79"/>
  <c r="G472" i="79"/>
  <c r="G473" i="79"/>
  <c r="D472" i="79"/>
  <c r="D473" i="79"/>
  <c r="G474" i="79"/>
  <c r="G475" i="79"/>
  <c r="D474" i="79"/>
  <c r="D475" i="79"/>
  <c r="G476" i="79"/>
  <c r="G477" i="79"/>
  <c r="D476" i="79"/>
  <c r="D477" i="79"/>
  <c r="G478" i="79"/>
  <c r="D478" i="79"/>
  <c r="G479" i="79"/>
  <c r="D479" i="79"/>
  <c r="G480" i="79"/>
  <c r="D480" i="79"/>
  <c r="G481" i="79"/>
  <c r="D481" i="79"/>
  <c r="G482" i="79"/>
  <c r="G483" i="79"/>
  <c r="D482" i="79"/>
  <c r="D483" i="79"/>
  <c r="G484" i="79"/>
  <c r="D484" i="79"/>
  <c r="G485" i="79"/>
  <c r="D485" i="79"/>
  <c r="G486" i="79"/>
  <c r="D486" i="79"/>
</calcChain>
</file>

<file path=xl/connections.xml><?xml version="1.0" encoding="utf-8"?>
<connections xmlns="http://schemas.openxmlformats.org/spreadsheetml/2006/main">
  <connection id="1" name="Names_GeoTIF111111" type="6" refreshedVersion="5" background="1" saveData="1">
    <textPr codePage="437" sourceFile="C:\Documents\CA_Methane_Survey\Plume_GeoTIFF\v3\Names_GeoTIF.txt" tab="0" delimiter="/">
      <textFields count="8">
        <textField/>
        <textField/>
        <textField/>
        <textField/>
        <textField/>
        <textField/>
        <textField/>
        <textField/>
      </textFields>
    </textPr>
  </connection>
  <connection id="2" name="Names_GeoTIF11211" type="6" refreshedVersion="5" background="1" saveData="1">
    <textPr codePage="437" sourceFile="C:\Documents\CA_Methane_Survey\Plume_GeoTIFF\v3\Names_GeoTIF.txt" tab="0" delimiter="/">
      <textFields count="8"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<sst xmlns="http://schemas.openxmlformats.org/spreadsheetml/2006/main" count="10404" uniqueCount="1841">
  <si>
    <t>Date of detection</t>
  </si>
  <si>
    <t>Line name</t>
  </si>
  <si>
    <t>a) Source plume is so strong as to be unambiguous with a single detection</t>
  </si>
  <si>
    <t>b) Plume clearly associated with surface infrastructure</t>
  </si>
  <si>
    <t>c) Plumes are detected multiple times at the same location/different wind conditions</t>
  </si>
  <si>
    <t>d) CH4 plume origin is co-located with plume of another species (e.g., NH3)</t>
  </si>
  <si>
    <t>e) Source is confirmed by follow up observations</t>
  </si>
  <si>
    <t>f) Source was previously known (e.g., controlled release or process emitter)</t>
  </si>
  <si>
    <t>ang20160914t202059-A</t>
  </si>
  <si>
    <t>ang20160914t202059-B</t>
  </si>
  <si>
    <t>Time of detection (UTC)</t>
  </si>
  <si>
    <t>ang20160910t185702</t>
  </si>
  <si>
    <t>ang20160910t191651</t>
  </si>
  <si>
    <t>ang20160910t192242</t>
  </si>
  <si>
    <t>ang20160910t193531</t>
  </si>
  <si>
    <t>ang20160910t195200</t>
  </si>
  <si>
    <t>ang20160910t201644</t>
  </si>
  <si>
    <t>ang20160910t204409</t>
  </si>
  <si>
    <t>ang20160910t205021</t>
  </si>
  <si>
    <t>ang20160910t214407</t>
  </si>
  <si>
    <t>ang20160911t174834</t>
  </si>
  <si>
    <t>ang20160911t182057</t>
  </si>
  <si>
    <t>ang20160911t213902</t>
  </si>
  <si>
    <t>ang20160912t195241</t>
  </si>
  <si>
    <t>ang20160912t201952</t>
  </si>
  <si>
    <t>ang20160912t202647</t>
  </si>
  <si>
    <t>ang20160912t204141</t>
  </si>
  <si>
    <t>ang20160912t204933</t>
  </si>
  <si>
    <t>ang20160912t205614</t>
  </si>
  <si>
    <t>ang20160912t210406</t>
  </si>
  <si>
    <t>ang20160912t220638</t>
  </si>
  <si>
    <t>ang20160912t225718</t>
  </si>
  <si>
    <t>ang20160913t190124</t>
  </si>
  <si>
    <t>ang20160913t195803</t>
  </si>
  <si>
    <t>ang20160913t201027</t>
  </si>
  <si>
    <t>ang20160913t202108</t>
  </si>
  <si>
    <t>ang20160913t203326</t>
  </si>
  <si>
    <t>ang20160913t204410</t>
  </si>
  <si>
    <t>ang20160913t205656</t>
  </si>
  <si>
    <t>ang20160913t210755</t>
  </si>
  <si>
    <t>ang20160913t212101</t>
  </si>
  <si>
    <t>ang20160913t213245</t>
  </si>
  <si>
    <t>ang20160913t214607</t>
  </si>
  <si>
    <t>ang20160913t215754</t>
  </si>
  <si>
    <t>ang20160913t221144</t>
  </si>
  <si>
    <t>ang20160913t222421</t>
  </si>
  <si>
    <t>ang20160914t184032</t>
  </si>
  <si>
    <t>ang20160914t185349</t>
  </si>
  <si>
    <t>ang20160914t192133</t>
  </si>
  <si>
    <t>ang20160914t193619</t>
  </si>
  <si>
    <t>ang20160914t195048</t>
  </si>
  <si>
    <t>ang20160914t202059</t>
  </si>
  <si>
    <t>ang20160914t203630</t>
  </si>
  <si>
    <t>ang20160914t205235</t>
  </si>
  <si>
    <t>ang20160914t210910</t>
  </si>
  <si>
    <t>ang20160914t212505</t>
  </si>
  <si>
    <t>ang20160914t214103</t>
  </si>
  <si>
    <t>ang20160915t180022</t>
  </si>
  <si>
    <t>ang20160915t185210</t>
  </si>
  <si>
    <t>ang20160915t190943</t>
  </si>
  <si>
    <t>ang20160916t185013</t>
  </si>
  <si>
    <t>ang20160916t193543</t>
  </si>
  <si>
    <t>ang20160916t195311</t>
  </si>
  <si>
    <t>ang20160916t200814</t>
  </si>
  <si>
    <t>ang20160916t202433</t>
  </si>
  <si>
    <t>ang20160916t204345</t>
  </si>
  <si>
    <t>ang20160916t205810</t>
  </si>
  <si>
    <t>ang20160916t211157</t>
  </si>
  <si>
    <t>ang20160916t212645</t>
  </si>
  <si>
    <t>ang20160916t221543</t>
  </si>
  <si>
    <t>ang20160917t181611</t>
  </si>
  <si>
    <t>ang20160917t185714</t>
  </si>
  <si>
    <t>ang20160917t191047</t>
  </si>
  <si>
    <t>ang20160917t192524</t>
  </si>
  <si>
    <t>ang20160917t193841</t>
  </si>
  <si>
    <t>ang20160917t200444</t>
  </si>
  <si>
    <t>ang20160917t210125</t>
  </si>
  <si>
    <t>ang20160917t211125</t>
  </si>
  <si>
    <t>ang20160917t213418</t>
  </si>
  <si>
    <t>ang20160917t224332</t>
  </si>
  <si>
    <t>ang20160919t174533</t>
  </si>
  <si>
    <t>ang20160919t182830</t>
  </si>
  <si>
    <t>ang20160919t193800</t>
  </si>
  <si>
    <t>ang20160919t203241</t>
  </si>
  <si>
    <t>ang20160919t204619</t>
  </si>
  <si>
    <t>ang20160919t205955</t>
  </si>
  <si>
    <t>ang20160919t211311</t>
  </si>
  <si>
    <t>ang20160922t183143</t>
  </si>
  <si>
    <t>ang20160922t184215</t>
  </si>
  <si>
    <t>ang20160922t185237</t>
  </si>
  <si>
    <t>ang20160922t191333</t>
  </si>
  <si>
    <t>ang20160922t192359</t>
  </si>
  <si>
    <t>ang20160922t193350</t>
  </si>
  <si>
    <t>ang20160922t194340</t>
  </si>
  <si>
    <t>ang20160922t195333</t>
  </si>
  <si>
    <t>ang20160922t200330</t>
  </si>
  <si>
    <t>ang20160922t201314</t>
  </si>
  <si>
    <t>ang20160922t202316</t>
  </si>
  <si>
    <t>ang20160922t203245</t>
  </si>
  <si>
    <t>ang20160922t204244</t>
  </si>
  <si>
    <t>ang20160922t205234</t>
  </si>
  <si>
    <t>ang20160922t211209</t>
  </si>
  <si>
    <t>ang20160922t212208</t>
  </si>
  <si>
    <t>ang20160922t213141</t>
  </si>
  <si>
    <t>ang20160922t214116</t>
  </si>
  <si>
    <t>ang20160925t170117</t>
  </si>
  <si>
    <t>ang20160925t201200</t>
  </si>
  <si>
    <t>ang20160930t211208</t>
  </si>
  <si>
    <t>ang20160930t213004</t>
  </si>
  <si>
    <t>ang20160930t221645</t>
  </si>
  <si>
    <t>ang20160930t223905</t>
  </si>
  <si>
    <t>ang20161001t181046</t>
  </si>
  <si>
    <t>ang20161001t184552</t>
  </si>
  <si>
    <t>ang20161001t185035</t>
  </si>
  <si>
    <t>ang20161001t185608</t>
  </si>
  <si>
    <t>ang20161001t191157</t>
  </si>
  <si>
    <t>ang20161001t192737</t>
  </si>
  <si>
    <t>ang20161001t205456</t>
  </si>
  <si>
    <t>ang20161001t205820</t>
  </si>
  <si>
    <t>ang20161001t213736</t>
  </si>
  <si>
    <t>ang20161003t193609</t>
  </si>
  <si>
    <t>ang20161003t200520</t>
  </si>
  <si>
    <t>ang20161003t201042</t>
  </si>
  <si>
    <t>ang20161003t213256</t>
  </si>
  <si>
    <t>ang20161005t182145</t>
  </si>
  <si>
    <t>ang20161005t184114</t>
  </si>
  <si>
    <t>ang20161005t194911</t>
  </si>
  <si>
    <t>ang20161006t175913</t>
  </si>
  <si>
    <t>ang20161006t180917</t>
  </si>
  <si>
    <t>ang20161006t181839</t>
  </si>
  <si>
    <t>ang20161006t184812</t>
  </si>
  <si>
    <t>ang20161006t200146</t>
  </si>
  <si>
    <t>ang20161008t202359</t>
  </si>
  <si>
    <t>ang20161008t203001</t>
  </si>
  <si>
    <t>ang20161008t204039</t>
  </si>
  <si>
    <t>ang20161008t204651</t>
  </si>
  <si>
    <t>ang20161008t205502</t>
  </si>
  <si>
    <t>ang20161008t210116</t>
  </si>
  <si>
    <t>ang20161008t210604</t>
  </si>
  <si>
    <t>ang20161008t211115</t>
  </si>
  <si>
    <t>ang20161008t211637</t>
  </si>
  <si>
    <t>ang20161008t212326</t>
  </si>
  <si>
    <t>ang20161008t212816</t>
  </si>
  <si>
    <t>ang20161008t213309</t>
  </si>
  <si>
    <t>ang20161008t213955</t>
  </si>
  <si>
    <t>ang20161008t220452</t>
  </si>
  <si>
    <t>ang20161011t175549</t>
  </si>
  <si>
    <t>ang20161011t222300</t>
  </si>
  <si>
    <t>ang20161011t222838</t>
  </si>
  <si>
    <t>ang20161012t193125</t>
  </si>
  <si>
    <t>ang20161012t193711</t>
  </si>
  <si>
    <t>ang20161012t220227</t>
  </si>
  <si>
    <t>ang20161025t182854</t>
  </si>
  <si>
    <t>ang20161025t183759</t>
  </si>
  <si>
    <t>ang20161025t184653</t>
  </si>
  <si>
    <t>ang20161025t191331</t>
  </si>
  <si>
    <t>ang20161025t192103</t>
  </si>
  <si>
    <t>ang20161025t192916</t>
  </si>
  <si>
    <t>ang20161025t193700</t>
  </si>
  <si>
    <t>ang20161025t195150</t>
  </si>
  <si>
    <t>ang20161025t195642</t>
  </si>
  <si>
    <t>ang20161025t230649</t>
  </si>
  <si>
    <t>ang20161026t173255</t>
  </si>
  <si>
    <t>ang20161026t180214</t>
  </si>
  <si>
    <t>ang20161026t182549</t>
  </si>
  <si>
    <t>ang20161026t201138</t>
  </si>
  <si>
    <t>ang20161029t185045</t>
  </si>
  <si>
    <t>ang20161029t195217</t>
  </si>
  <si>
    <t>ang20161029t200719</t>
  </si>
  <si>
    <t>ang20161029t201950</t>
  </si>
  <si>
    <t>ang20161029t204732</t>
  </si>
  <si>
    <t>ang20161029t205722</t>
  </si>
  <si>
    <t>ang20161029t215438</t>
  </si>
  <si>
    <t>high</t>
  </si>
  <si>
    <t>medium</t>
  </si>
  <si>
    <t>Sunshine Canyon Landfill</t>
  </si>
  <si>
    <t>ang20160910t192242-A</t>
  </si>
  <si>
    <t>ang20160910t191651-A</t>
  </si>
  <si>
    <t>El Segundo</t>
  </si>
  <si>
    <t>ang20160910t193531-B</t>
  </si>
  <si>
    <t>ang20160910t193531-C</t>
  </si>
  <si>
    <t>ang20160910t193531-F</t>
  </si>
  <si>
    <t>ang20160910t195200-D</t>
  </si>
  <si>
    <t>ang20160910t201644-A</t>
  </si>
  <si>
    <t>Harbor City</t>
  </si>
  <si>
    <t>ang20160910t201644-C</t>
  </si>
  <si>
    <t>ang20160910t201644-D</t>
  </si>
  <si>
    <t>ang20160910t204409-A</t>
  </si>
  <si>
    <t>Wilmington</t>
  </si>
  <si>
    <t>ang20160910t204409-C</t>
  </si>
  <si>
    <t>ang20160910t214407-A</t>
  </si>
  <si>
    <t>Chino Hills</t>
  </si>
  <si>
    <t>Chino</t>
  </si>
  <si>
    <t>Bell Mountain</t>
  </si>
  <si>
    <t>ang20160911t174834-C</t>
  </si>
  <si>
    <t>landfill</t>
  </si>
  <si>
    <t>Newberry</t>
  </si>
  <si>
    <t>ang20160911t182057-A</t>
  </si>
  <si>
    <t>ang20160912t201952-A</t>
  </si>
  <si>
    <t>ang20160912t201952-B</t>
  </si>
  <si>
    <t>ang20160912t201952-C</t>
  </si>
  <si>
    <t>ang20160912t201952-D</t>
  </si>
  <si>
    <t>ang20160912t201952-E</t>
  </si>
  <si>
    <t>ang20160912t202647-B</t>
  </si>
  <si>
    <t>ang20160912t202647-F</t>
  </si>
  <si>
    <t>ang20160912t202647-G</t>
  </si>
  <si>
    <t>ang20160912t204141-A</t>
  </si>
  <si>
    <t>ang20160912t204933-A</t>
  </si>
  <si>
    <t>ang20160912t204933-B</t>
  </si>
  <si>
    <t>ang20160912t204933-C</t>
  </si>
  <si>
    <t>ang20160912t210406-A</t>
  </si>
  <si>
    <t>ang20160912t220638-A</t>
  </si>
  <si>
    <t>Honor Rancho</t>
  </si>
  <si>
    <t>ang20160912t225718-B</t>
  </si>
  <si>
    <t>ang20160913t201027-A</t>
  </si>
  <si>
    <t>Tulare</t>
  </si>
  <si>
    <t>ang20160913t222421-A</t>
  </si>
  <si>
    <t>ang20160913t222421-C</t>
  </si>
  <si>
    <t>ang20160913t221144-A</t>
  </si>
  <si>
    <t>ang20160913t221144-C</t>
  </si>
  <si>
    <t>ang20160913t221144-D</t>
  </si>
  <si>
    <t>ang20160913t221144-F</t>
  </si>
  <si>
    <t>ang20160914t184032-A</t>
  </si>
  <si>
    <t>ang20160914t184032-B</t>
  </si>
  <si>
    <t>ang20160914t185349-A</t>
  </si>
  <si>
    <t>ang20160914t185349-B</t>
  </si>
  <si>
    <t>ang20160914t192133-A</t>
  </si>
  <si>
    <t>ang20160914t193619-A</t>
  </si>
  <si>
    <t>ang20160914t212505-A</t>
  </si>
  <si>
    <t>ang20160914t212505-B</t>
  </si>
  <si>
    <t>ang20160914t210910-A</t>
  </si>
  <si>
    <t>ang20160914t210910-B</t>
  </si>
  <si>
    <t>ang20160914t210910-C</t>
  </si>
  <si>
    <t>ang20160914t210910-D</t>
  </si>
  <si>
    <t>ang20160914t210910-F</t>
  </si>
  <si>
    <t>ang20160914t210910-G</t>
  </si>
  <si>
    <t>ang20160914t205235-B</t>
  </si>
  <si>
    <t>ang20160914t205235-D</t>
  </si>
  <si>
    <t>ang20160914t205235-E</t>
  </si>
  <si>
    <t>ang20160914t203630-A</t>
  </si>
  <si>
    <t>ang20160914t203630-C</t>
  </si>
  <si>
    <t>ang20160914t203630-D</t>
  </si>
  <si>
    <t>ang20160914t202059-C</t>
  </si>
  <si>
    <t>ang20160914t202059-D</t>
  </si>
  <si>
    <t>ang20160914t202059-E</t>
  </si>
  <si>
    <t>ang20160914t202059-F</t>
  </si>
  <si>
    <t>ang20160914t20061-A</t>
  </si>
  <si>
    <t>ang20160914t20061-H</t>
  </si>
  <si>
    <t>ang20160914t195048-C</t>
  </si>
  <si>
    <t>medum</t>
  </si>
  <si>
    <t>ang20160914t193619-D</t>
  </si>
  <si>
    <t>ang20160914t192133-B</t>
  </si>
  <si>
    <t>Placerita oil field</t>
  </si>
  <si>
    <t>ang20160915t180022-B</t>
  </si>
  <si>
    <t>ang20160915t185210-A</t>
  </si>
  <si>
    <t>ang20160915t190943-A</t>
  </si>
  <si>
    <t>ang20160916t195311-B</t>
  </si>
  <si>
    <t>ang20160914t214103-A</t>
  </si>
  <si>
    <t>ang20160914t214103-B</t>
  </si>
  <si>
    <t>ang20160914t214103-C</t>
  </si>
  <si>
    <t>ang20160914t214103-D</t>
  </si>
  <si>
    <t>ang20160917t224332-A</t>
  </si>
  <si>
    <t>ang20160917t224332-B</t>
  </si>
  <si>
    <t>ang20160917t200444-A</t>
  </si>
  <si>
    <t>ang20160919t174533-A</t>
  </si>
  <si>
    <t>ang20160925t201200-A</t>
  </si>
  <si>
    <t>ang20160925t201200-C</t>
  </si>
  <si>
    <t>Ventura</t>
  </si>
  <si>
    <t>Toland Road Landfill</t>
  </si>
  <si>
    <t>ang20160930t211208-B</t>
  </si>
  <si>
    <t>ang20160930t221645-A</t>
  </si>
  <si>
    <t>Goleta</t>
  </si>
  <si>
    <t>Tajiguas Landfill</t>
  </si>
  <si>
    <t>ang20161001t181046-A</t>
  </si>
  <si>
    <t>ang20161001t213736-A</t>
  </si>
  <si>
    <t>ang20161001t191157-A</t>
  </si>
  <si>
    <t>ang20161001t192737-C</t>
  </si>
  <si>
    <t>ang20161003t193609-A</t>
  </si>
  <si>
    <t>Placerita Canyon</t>
  </si>
  <si>
    <t>ang20161003t193609-B</t>
  </si>
  <si>
    <t>Placerita Canyon oil field</t>
  </si>
  <si>
    <t>Martinez</t>
  </si>
  <si>
    <t>Rodeo</t>
  </si>
  <si>
    <t>ang20161005t184114-L</t>
  </si>
  <si>
    <t>Richmond</t>
  </si>
  <si>
    <t>ang20161005t194911-B</t>
  </si>
  <si>
    <t>ang20161005t194911-C</t>
  </si>
  <si>
    <t>ang20161006t181839-A</t>
  </si>
  <si>
    <t>ang20161006t181839-B</t>
  </si>
  <si>
    <t>ang20161006t184812-A</t>
  </si>
  <si>
    <t>Commerce</t>
  </si>
  <si>
    <t>ang20161006t200146-A</t>
  </si>
  <si>
    <t>Baldwin hills</t>
  </si>
  <si>
    <t>ang20161012t193125-A</t>
  </si>
  <si>
    <t>ang20161025t192916-A</t>
  </si>
  <si>
    <t>ang20161029t200719-A</t>
  </si>
  <si>
    <t>ang20161029t200719-B</t>
  </si>
  <si>
    <t>ang20161029t201950-A</t>
  </si>
  <si>
    <t>ang20161012t193711-A</t>
  </si>
  <si>
    <t>ang20161025t192916-B</t>
  </si>
  <si>
    <t>ang20161025t192916-D</t>
  </si>
  <si>
    <t>ang20161025t192916-E</t>
  </si>
  <si>
    <t>ang20161025t192916-F</t>
  </si>
  <si>
    <t>ang20161025t192916-J</t>
  </si>
  <si>
    <t>ang20161025t192916-K</t>
  </si>
  <si>
    <t>ang20161025t192916-L</t>
  </si>
  <si>
    <t>ang20161025t192916-M</t>
  </si>
  <si>
    <t>ang20161029t201950-B</t>
  </si>
  <si>
    <t>ang20161029t201950-C</t>
  </si>
  <si>
    <t>ang20161029t201950-D</t>
  </si>
  <si>
    <t>ang20161029t201950-E</t>
  </si>
  <si>
    <t>ang20161029t201950-F</t>
  </si>
  <si>
    <t>ang20161029t200719-C</t>
  </si>
  <si>
    <t>ang20161029t200719-D</t>
  </si>
  <si>
    <t>ang20161029t200719-E</t>
  </si>
  <si>
    <t>ang20161104t185742-A</t>
  </si>
  <si>
    <t>ang20161104t190838-A</t>
  </si>
  <si>
    <t>ang20161104t190838-B</t>
  </si>
  <si>
    <t>ang20161104t190838-C</t>
  </si>
  <si>
    <t>ang20161104t185742-B</t>
  </si>
  <si>
    <t>ang20161104t185742-C</t>
  </si>
  <si>
    <t>ang20161104t190838-D</t>
  </si>
  <si>
    <t>ang20161104t190838-E</t>
  </si>
  <si>
    <t>ang20161104t190838-H</t>
  </si>
  <si>
    <t>ang20161104t190838-I</t>
  </si>
  <si>
    <t>Image analyst confidence</t>
  </si>
  <si>
    <t>ang20161104t185742</t>
  </si>
  <si>
    <t>ang20161104t190838</t>
  </si>
  <si>
    <t>ang20161006t180917-A</t>
  </si>
  <si>
    <t>at</t>
  </si>
  <si>
    <t>ang20160913t210755-A</t>
  </si>
  <si>
    <t>ang20160913t210755-B</t>
  </si>
  <si>
    <t>ang20160913t210755-C</t>
  </si>
  <si>
    <t>ang20160913t210755-D</t>
  </si>
  <si>
    <t>ang20160916t221543-C</t>
  </si>
  <si>
    <t>ang20160916t221543-D</t>
  </si>
  <si>
    <t>ang20160922t194340-A</t>
  </si>
  <si>
    <t>a</t>
  </si>
  <si>
    <t>tr</t>
  </si>
  <si>
    <t>unknown</t>
  </si>
  <si>
    <t>refinery</t>
  </si>
  <si>
    <t>Instument abbreviation (ANG, AVC, HYT)</t>
  </si>
  <si>
    <t>Gas (CH4, CO2, NH3)</t>
  </si>
  <si>
    <t>ANG</t>
  </si>
  <si>
    <t>CH4</t>
  </si>
  <si>
    <t>Can be hidden</t>
  </si>
  <si>
    <t>Number</t>
  </si>
  <si>
    <t>Plume identifier (unique for each plume)</t>
  </si>
  <si>
    <t>gas distribution line</t>
  </si>
  <si>
    <t>Chevron refinery</t>
  </si>
  <si>
    <t>Olinda Alpha landfill</t>
  </si>
  <si>
    <t xml:space="preserve">Olinda Alpha </t>
  </si>
  <si>
    <t>Sectors (IPCC)</t>
  </si>
  <si>
    <t>1A3 Transport</t>
  </si>
  <si>
    <t>IPCC sectors (bold in Vista)</t>
  </si>
  <si>
    <t>1C1 Transport of CO2</t>
  </si>
  <si>
    <t>1C3 Other</t>
  </si>
  <si>
    <t xml:space="preserve">LEVEL 1 </t>
  </si>
  <si>
    <t>LEVEL 2</t>
  </si>
  <si>
    <t>LEVEL 3</t>
  </si>
  <si>
    <t>1 Energy</t>
  </si>
  <si>
    <t>1A Fuel Combustion Activities</t>
  </si>
  <si>
    <t>1A1 Energy Industries</t>
  </si>
  <si>
    <t>1A2 Manufacuturing Industries &amp; Construction</t>
  </si>
  <si>
    <t>1A4 Other Sectors</t>
  </si>
  <si>
    <t>1A5 Non-Specified</t>
  </si>
  <si>
    <t>1B Fugitive Emissions From Fuels</t>
  </si>
  <si>
    <t>1B1 Solid Fuels</t>
  </si>
  <si>
    <t>1B2 Oil &amp; Natural Gas</t>
  </si>
  <si>
    <t>1B3 Other Emissions from Energy Production</t>
  </si>
  <si>
    <t>1C Carbon Dioxide Transport &amp; Storage</t>
  </si>
  <si>
    <t>1C2 Injections &amp; Storage</t>
  </si>
  <si>
    <t>2 Industries Processes 
&amp; Product Use</t>
  </si>
  <si>
    <t>2A Mineral Industry*</t>
  </si>
  <si>
    <t>2B Chemical Industry*</t>
  </si>
  <si>
    <t xml:space="preserve">2C Metal Industry* </t>
  </si>
  <si>
    <t>2D Non-Energy Products from Fuel &amp; Solvent Use*</t>
  </si>
  <si>
    <t>2E Electronics Industry*</t>
  </si>
  <si>
    <t>2F Product Uses as Substitutes for Ozone Depletion*</t>
  </si>
  <si>
    <t>2G Other Product Manufacture &amp; Use*</t>
  </si>
  <si>
    <t>2H Other*</t>
  </si>
  <si>
    <t xml:space="preserve">3 Agriculture, 
Forestry &amp; Other 
Land Use </t>
  </si>
  <si>
    <t>3A Livestock</t>
  </si>
  <si>
    <t>3A1 Enteric Fermentation</t>
  </si>
  <si>
    <t>3A2 Manure Management</t>
  </si>
  <si>
    <t>3B Land</t>
  </si>
  <si>
    <t>3B1 Forest Land</t>
  </si>
  <si>
    <t>3B2 Cropland</t>
  </si>
  <si>
    <t>3B3 Grassland</t>
  </si>
  <si>
    <t>3B4 Wetlands</t>
  </si>
  <si>
    <t>3B5 Settlements</t>
  </si>
  <si>
    <t>3B6 Other Land</t>
  </si>
  <si>
    <t>3C Aggregate Sources &amp; Non-CO2 Emissions*</t>
  </si>
  <si>
    <t>3D Other*</t>
  </si>
  <si>
    <t>4 Waste</t>
  </si>
  <si>
    <t>4A Solid Waste Disposal</t>
  </si>
  <si>
    <t>4A1 Managed Waste Disposal Sites</t>
  </si>
  <si>
    <t>4A2 Unmanaged Waste Disposal Sites</t>
  </si>
  <si>
    <t>4A3 Uncategorized Waste Disposal Sites</t>
  </si>
  <si>
    <t>4B Biological Treatment of Solid Waste*</t>
  </si>
  <si>
    <t>4C Incineration &amp; Open Burning of Waste*</t>
  </si>
  <si>
    <t>4D Wastewater Treatment &amp; Discharge</t>
  </si>
  <si>
    <t>4D1 Domestic Wastewater Treatment &amp; Discharge</t>
  </si>
  <si>
    <t>4D2 Domestic Wastewater Treatment &amp; Discharge</t>
  </si>
  <si>
    <t>4E Other*</t>
  </si>
  <si>
    <t>5 Other</t>
  </si>
  <si>
    <t>5A Indirect N2O Emissions from the Atmospheric 
Deposition of Nitrogen Nox and NH3*</t>
  </si>
  <si>
    <t>5B Other*</t>
  </si>
  <si>
    <t>IPCC sectors (most relevant from table)</t>
  </si>
  <si>
    <t>gas storage facility</t>
  </si>
  <si>
    <t>Uknown landfill (not in Vista)</t>
  </si>
  <si>
    <t>Chino Hills neighborhood</t>
  </si>
  <si>
    <t>Newberry compressor</t>
  </si>
  <si>
    <t>comperssor part of main facility</t>
  </si>
  <si>
    <t>Placerita Canyon pipes?</t>
  </si>
  <si>
    <t>oil/gas unknown infrastucture</t>
  </si>
  <si>
    <t>Inglewood oil &amp; gas field</t>
  </si>
  <si>
    <t>Coalinga</t>
  </si>
  <si>
    <t>oil/gas possible pipeline</t>
  </si>
  <si>
    <t>Coalinga oil &amp; gas field</t>
  </si>
  <si>
    <t>oil/gas waste lagoon</t>
  </si>
  <si>
    <t>oil/gas drill rig</t>
  </si>
  <si>
    <t>Kern River oil &amp; gas field</t>
  </si>
  <si>
    <t>Midway Sunset oil &amp; gas field</t>
  </si>
  <si>
    <t>Midway Sunset</t>
  </si>
  <si>
    <t>Kern River</t>
  </si>
  <si>
    <t>oil/gas tank</t>
  </si>
  <si>
    <t>oil/gas pumpjack</t>
  </si>
  <si>
    <t>Cymric</t>
  </si>
  <si>
    <t>Cymric oil &amp; gas field</t>
  </si>
  <si>
    <t>Possible farm/ranch</t>
  </si>
  <si>
    <t>farm/ranch</t>
  </si>
  <si>
    <t>Sunshine Canyon</t>
  </si>
  <si>
    <t>Victorville Sanitary Landfill</t>
  </si>
  <si>
    <t>Carlos Echeverria &amp; Sons Dairy</t>
  </si>
  <si>
    <t>Lakeview Farm Dairy</t>
  </si>
  <si>
    <t>agricultural field</t>
  </si>
  <si>
    <t>Hilarides dairy</t>
  </si>
  <si>
    <t>ang20160917t213418-C</t>
  </si>
  <si>
    <t>Possible top soil distributor</t>
  </si>
  <si>
    <t>Phillips 66 refinery</t>
  </si>
  <si>
    <t>ang20160910t185702-A</t>
  </si>
  <si>
    <t>Valero refinery</t>
  </si>
  <si>
    <t>ang20160910t205021-A</t>
  </si>
  <si>
    <t>ang20160910t205021-E</t>
  </si>
  <si>
    <t>Tesoro refinery</t>
  </si>
  <si>
    <t>gas compressor</t>
  </si>
  <si>
    <t>water treatment plant</t>
  </si>
  <si>
    <t>other livestock</t>
  </si>
  <si>
    <t>ang20160911t213902-A</t>
  </si>
  <si>
    <t>ang20160912t205614-A</t>
  </si>
  <si>
    <t>ang20160912t205614-B</t>
  </si>
  <si>
    <t>ang20160912t205614-C</t>
  </si>
  <si>
    <t>ang20160912t205614-D</t>
  </si>
  <si>
    <t>Hinkley PG&amp;E Compressor Station</t>
  </si>
  <si>
    <t>Hinkley</t>
  </si>
  <si>
    <t>ang20160913t190124-A</t>
  </si>
  <si>
    <t>ang20160913t195803-A</t>
  </si>
  <si>
    <t>ang20160913t202108-A</t>
  </si>
  <si>
    <t>ang20160913t202108-B</t>
  </si>
  <si>
    <t>ang20160913t202108-C</t>
  </si>
  <si>
    <t>ang20160913t202108-D</t>
  </si>
  <si>
    <t>ang20160913t203326-A</t>
  </si>
  <si>
    <t>ang20160913t203326-B</t>
  </si>
  <si>
    <t>ang20160913t204410-A</t>
  </si>
  <si>
    <t>ang20160913t204410-B</t>
  </si>
  <si>
    <t>ang20160913t204410-C</t>
  </si>
  <si>
    <t>ang20160913t204410-D</t>
  </si>
  <si>
    <t>ang20160913t205656-A</t>
  </si>
  <si>
    <t>ang20160913t205656-B</t>
  </si>
  <si>
    <t>ang20160913t212101-A</t>
  </si>
  <si>
    <t>ang20160913t212101-B</t>
  </si>
  <si>
    <t>ang20160913t212101-C</t>
  </si>
  <si>
    <t>ang20160913t212101-D</t>
  </si>
  <si>
    <t>ang20160913t212101-E</t>
  </si>
  <si>
    <t>ang20160913t212101-F</t>
  </si>
  <si>
    <t>ang20160913t212101-G</t>
  </si>
  <si>
    <t>ang20160913t212101-H</t>
  </si>
  <si>
    <t>ang20160913t212101-I</t>
  </si>
  <si>
    <t>ang20160913t213245-A</t>
  </si>
  <si>
    <t>ang20160913t213245-B</t>
  </si>
  <si>
    <t>ang20160913t213245-C</t>
  </si>
  <si>
    <t>ang20160913t213245-D</t>
  </si>
  <si>
    <t>ang20160913t213245-E</t>
  </si>
  <si>
    <t>ang20160913t213245-F</t>
  </si>
  <si>
    <t>ang20160913t214607-A</t>
  </si>
  <si>
    <t>ang20160913t214607-C</t>
  </si>
  <si>
    <t>Pacific Rim Dairy Digester</t>
  </si>
  <si>
    <t>ang20160913t214607-D</t>
  </si>
  <si>
    <t>ang20160913t214607-F</t>
  </si>
  <si>
    <t>ang20160913t214607-G</t>
  </si>
  <si>
    <t>ang20160913t215754-A</t>
  </si>
  <si>
    <t>ang20160913t215754-B</t>
  </si>
  <si>
    <t>ang20160914t184032-C</t>
  </si>
  <si>
    <t>ang20160914t185349-C</t>
  </si>
  <si>
    <t>ang20160914t185349-D</t>
  </si>
  <si>
    <t>ang20160919t205955-A</t>
  </si>
  <si>
    <t>b</t>
  </si>
  <si>
    <t>ang20160919t205955-B</t>
  </si>
  <si>
    <t>ang20160919t205955-C</t>
  </si>
  <si>
    <t>ang20160919t211311-A</t>
  </si>
  <si>
    <t>ang20160919t211311-B</t>
  </si>
  <si>
    <t>ang20160922t183143-B</t>
  </si>
  <si>
    <t>ang20160922t183143-C</t>
  </si>
  <si>
    <t>ang20160922t184215-A</t>
  </si>
  <si>
    <t>c</t>
  </si>
  <si>
    <t>ang20160922t184215-D</t>
  </si>
  <si>
    <t>ang20160922t185237-A</t>
  </si>
  <si>
    <t>ang20160922t185237-B</t>
  </si>
  <si>
    <t>ang20160922t191333-A</t>
  </si>
  <si>
    <t>ang20160922t191333-B</t>
  </si>
  <si>
    <t>ang20160922t192359-B</t>
  </si>
  <si>
    <t>ang20160922t192359-E</t>
  </si>
  <si>
    <t>ang20160922t192359-G</t>
  </si>
  <si>
    <t>ang20160922t193350-A</t>
  </si>
  <si>
    <t>ang20160922t193350-B</t>
  </si>
  <si>
    <t>ang20160922t193350-C</t>
  </si>
  <si>
    <t>ang20160922t195333-A</t>
  </si>
  <si>
    <t>ang20160922t200330-B</t>
  </si>
  <si>
    <t>ang20160922t200330-E</t>
  </si>
  <si>
    <t>ang20160922t200330-F</t>
  </si>
  <si>
    <t>ang20160922t200330-G</t>
  </si>
  <si>
    <t>ang20160922t200330-H</t>
  </si>
  <si>
    <t>ang20160922t201314-B</t>
  </si>
  <si>
    <t>ang20160922t201314-C</t>
  </si>
  <si>
    <t>ang20160922t201314-E</t>
  </si>
  <si>
    <t>ang20160922t202316-B</t>
  </si>
  <si>
    <t>ang20160922t202316-C</t>
  </si>
  <si>
    <t>ang20160922t203245-D</t>
  </si>
  <si>
    <t>ang20160922t203245-E</t>
  </si>
  <si>
    <t>ang20160922t203245-F</t>
  </si>
  <si>
    <t>ang20160922t204244-B</t>
  </si>
  <si>
    <t>ang20160922t204244-C</t>
  </si>
  <si>
    <t>ang20160922t194340-B</t>
  </si>
  <si>
    <t>ang20160922t205234-A</t>
  </si>
  <si>
    <t>ang20160922t211209-A</t>
  </si>
  <si>
    <t>ang20160922t211209-B</t>
  </si>
  <si>
    <t>ang20160922t183143-F</t>
  </si>
  <si>
    <t>ang20160922t212208-A</t>
  </si>
  <si>
    <t>ang20160922t212208-B</t>
  </si>
  <si>
    <t>ang20160922t212208-C</t>
  </si>
  <si>
    <t>ang20160922t213141-A</t>
  </si>
  <si>
    <t>ang20160922t213141-B</t>
  </si>
  <si>
    <t>ang20160922t213141-C</t>
  </si>
  <si>
    <t>ang20160922t213141-D</t>
  </si>
  <si>
    <t>ang20160922t213141-E</t>
  </si>
  <si>
    <t>ang20160922t201314-G</t>
  </si>
  <si>
    <t>ang20160922t213141-F</t>
  </si>
  <si>
    <t>ang20160922t214116-A</t>
  </si>
  <si>
    <t>ang20160922t214116-B</t>
  </si>
  <si>
    <t>Image analyst</t>
  </si>
  <si>
    <t>S00006</t>
  </si>
  <si>
    <t>S00007</t>
  </si>
  <si>
    <t>S00008</t>
  </si>
  <si>
    <t>S00009</t>
  </si>
  <si>
    <t>S00010</t>
  </si>
  <si>
    <t>S00011</t>
  </si>
  <si>
    <t>S00012</t>
  </si>
  <si>
    <t>S00013</t>
  </si>
  <si>
    <t>S00014</t>
  </si>
  <si>
    <t>S00016</t>
  </si>
  <si>
    <t>S00017</t>
  </si>
  <si>
    <t>S00018</t>
  </si>
  <si>
    <t>S00019</t>
  </si>
  <si>
    <t>S00022</t>
  </si>
  <si>
    <t>S00023</t>
  </si>
  <si>
    <t>S00024</t>
  </si>
  <si>
    <t>S00025</t>
  </si>
  <si>
    <t>S00026</t>
  </si>
  <si>
    <t>S00027</t>
  </si>
  <si>
    <t>S00028</t>
  </si>
  <si>
    <t>S00029</t>
  </si>
  <si>
    <t>S00030</t>
  </si>
  <si>
    <t>S00031</t>
  </si>
  <si>
    <t>S00032</t>
  </si>
  <si>
    <t>S00033</t>
  </si>
  <si>
    <t>S00034</t>
  </si>
  <si>
    <t>S00035</t>
  </si>
  <si>
    <t>S00036</t>
  </si>
  <si>
    <t>S00037</t>
  </si>
  <si>
    <t>S00038</t>
  </si>
  <si>
    <t>S00039</t>
  </si>
  <si>
    <t>S00040</t>
  </si>
  <si>
    <t>S00041</t>
  </si>
  <si>
    <t>S00042</t>
  </si>
  <si>
    <t>S00043</t>
  </si>
  <si>
    <t>S00044</t>
  </si>
  <si>
    <t>S00045</t>
  </si>
  <si>
    <t>S00047</t>
  </si>
  <si>
    <t>S00048</t>
  </si>
  <si>
    <t>S00049</t>
  </si>
  <si>
    <t>S00050</t>
  </si>
  <si>
    <t>S00051</t>
  </si>
  <si>
    <t>S00052</t>
  </si>
  <si>
    <t>S00053</t>
  </si>
  <si>
    <t>S00054</t>
  </si>
  <si>
    <t>S00055</t>
  </si>
  <si>
    <t>S00056</t>
  </si>
  <si>
    <t>S00057</t>
  </si>
  <si>
    <t>S00058</t>
  </si>
  <si>
    <t>S00060</t>
  </si>
  <si>
    <t>S00059</t>
  </si>
  <si>
    <t>S00061</t>
  </si>
  <si>
    <t>S00062</t>
  </si>
  <si>
    <t>S00063</t>
  </si>
  <si>
    <t>S00064</t>
  </si>
  <si>
    <t>S00065</t>
  </si>
  <si>
    <t>S00066</t>
  </si>
  <si>
    <t>S00067</t>
  </si>
  <si>
    <t>S00068</t>
  </si>
  <si>
    <t>S00069</t>
  </si>
  <si>
    <t>S00070</t>
  </si>
  <si>
    <t>S00071</t>
  </si>
  <si>
    <t>S00072</t>
  </si>
  <si>
    <t>S00073</t>
  </si>
  <si>
    <t>S00074</t>
  </si>
  <si>
    <t>S00075</t>
  </si>
  <si>
    <t>S00076</t>
  </si>
  <si>
    <t>S00077</t>
  </si>
  <si>
    <t>S00078</t>
  </si>
  <si>
    <t>S00079</t>
  </si>
  <si>
    <t>S00080</t>
  </si>
  <si>
    <t>S00081</t>
  </si>
  <si>
    <t>S00082</t>
  </si>
  <si>
    <t>S00083</t>
  </si>
  <si>
    <t>S00084</t>
  </si>
  <si>
    <t>S00086</t>
  </si>
  <si>
    <t>S00087</t>
  </si>
  <si>
    <t>S00088</t>
  </si>
  <si>
    <t>S00089</t>
  </si>
  <si>
    <t>S00090</t>
  </si>
  <si>
    <t>S00091</t>
  </si>
  <si>
    <t>S00092</t>
  </si>
  <si>
    <t>S00094</t>
  </si>
  <si>
    <t>S00098</t>
  </si>
  <si>
    <t>S00099</t>
  </si>
  <si>
    <t>S00100</t>
  </si>
  <si>
    <t>S00101</t>
  </si>
  <si>
    <t>S00102</t>
  </si>
  <si>
    <t>S00103</t>
  </si>
  <si>
    <t>S00104</t>
  </si>
  <si>
    <t>S00105</t>
  </si>
  <si>
    <t>S00106</t>
  </si>
  <si>
    <t>S00107</t>
  </si>
  <si>
    <t>S00109</t>
  </si>
  <si>
    <t>S00110</t>
  </si>
  <si>
    <t>S00111</t>
  </si>
  <si>
    <t>S00115</t>
  </si>
  <si>
    <t>S00116</t>
  </si>
  <si>
    <t>S00117</t>
  </si>
  <si>
    <t>S00118</t>
  </si>
  <si>
    <t>S00119</t>
  </si>
  <si>
    <t>S00120</t>
  </si>
  <si>
    <t>S00121</t>
  </si>
  <si>
    <t>S00122</t>
  </si>
  <si>
    <t>S00123</t>
  </si>
  <si>
    <t>S00124</t>
  </si>
  <si>
    <t>S00125</t>
  </si>
  <si>
    <t>S00126</t>
  </si>
  <si>
    <t>S00127</t>
  </si>
  <si>
    <t>S00128</t>
  </si>
  <si>
    <t>S00129</t>
  </si>
  <si>
    <t>S00130</t>
  </si>
  <si>
    <t>S00131</t>
  </si>
  <si>
    <t>S00132</t>
  </si>
  <si>
    <t>S00133</t>
  </si>
  <si>
    <t>S00134</t>
  </si>
  <si>
    <t>S00135</t>
  </si>
  <si>
    <t>S00136</t>
  </si>
  <si>
    <t>S00137</t>
  </si>
  <si>
    <t>S00141</t>
  </si>
  <si>
    <t>S00145</t>
  </si>
  <si>
    <t>S00147</t>
  </si>
  <si>
    <t>S00148</t>
  </si>
  <si>
    <t>S00149</t>
  </si>
  <si>
    <t>S00150</t>
  </si>
  <si>
    <t>S00151</t>
  </si>
  <si>
    <t>S00152</t>
  </si>
  <si>
    <t>S00154</t>
  </si>
  <si>
    <t>S00153</t>
  </si>
  <si>
    <t>S00155</t>
  </si>
  <si>
    <t>S00156</t>
  </si>
  <si>
    <t>S00157</t>
  </si>
  <si>
    <t>S00158</t>
  </si>
  <si>
    <t>S00159</t>
  </si>
  <si>
    <t>S00160</t>
  </si>
  <si>
    <t>S00161</t>
  </si>
  <si>
    <t>S00162</t>
  </si>
  <si>
    <t>S00163</t>
  </si>
  <si>
    <t>S00164</t>
  </si>
  <si>
    <t>S00165</t>
  </si>
  <si>
    <t>S00166</t>
  </si>
  <si>
    <t>S00167</t>
  </si>
  <si>
    <t>S00168</t>
  </si>
  <si>
    <t>S00169</t>
  </si>
  <si>
    <t>S00170</t>
  </si>
  <si>
    <t>S00171</t>
  </si>
  <si>
    <t>S00172</t>
  </si>
  <si>
    <t>S00173</t>
  </si>
  <si>
    <t>S00174</t>
  </si>
  <si>
    <t>S00175</t>
  </si>
  <si>
    <t>S00176</t>
  </si>
  <si>
    <t>S00177</t>
  </si>
  <si>
    <t>S00178</t>
  </si>
  <si>
    <t>S00179</t>
  </si>
  <si>
    <t>S00180</t>
  </si>
  <si>
    <t>S00181</t>
  </si>
  <si>
    <t>S00183</t>
  </si>
  <si>
    <t>S00184</t>
  </si>
  <si>
    <t>S00186</t>
  </si>
  <si>
    <t>S00187</t>
  </si>
  <si>
    <t>S00188</t>
  </si>
  <si>
    <t>S00190</t>
  </si>
  <si>
    <t>S00191</t>
  </si>
  <si>
    <t>S00192</t>
  </si>
  <si>
    <t>S00193</t>
  </si>
  <si>
    <t>S00194</t>
  </si>
  <si>
    <t>S00195</t>
  </si>
  <si>
    <t>S00196</t>
  </si>
  <si>
    <t>S00197</t>
  </si>
  <si>
    <t>S00198</t>
  </si>
  <si>
    <t>S00199</t>
  </si>
  <si>
    <t>S00200</t>
  </si>
  <si>
    <t>S00201</t>
  </si>
  <si>
    <t>S00202</t>
  </si>
  <si>
    <t>S00203</t>
  </si>
  <si>
    <t>S00205</t>
  </si>
  <si>
    <t>S00204</t>
  </si>
  <si>
    <t>S00206</t>
  </si>
  <si>
    <t>S00207</t>
  </si>
  <si>
    <t>S00208</t>
  </si>
  <si>
    <t>S00209</t>
  </si>
  <si>
    <t>S00210</t>
  </si>
  <si>
    <t>S00211</t>
  </si>
  <si>
    <t>S00212</t>
  </si>
  <si>
    <t>S00213</t>
  </si>
  <si>
    <t>S00214</t>
  </si>
  <si>
    <t>S00215</t>
  </si>
  <si>
    <t>S00216</t>
  </si>
  <si>
    <t>S00217</t>
  </si>
  <si>
    <t>S00218</t>
  </si>
  <si>
    <t>S00219</t>
  </si>
  <si>
    <t>S00220</t>
  </si>
  <si>
    <t>S00221</t>
  </si>
  <si>
    <t>S00222</t>
  </si>
  <si>
    <t>S00223</t>
  </si>
  <si>
    <t>S00224</t>
  </si>
  <si>
    <t>S00225</t>
  </si>
  <si>
    <t>S00226</t>
  </si>
  <si>
    <t>S00227</t>
  </si>
  <si>
    <t>S00228</t>
  </si>
  <si>
    <t>S00229</t>
  </si>
  <si>
    <t>S00230</t>
  </si>
  <si>
    <t>S00231</t>
  </si>
  <si>
    <t>S00232</t>
  </si>
  <si>
    <t>S00234</t>
  </si>
  <si>
    <t>S00233</t>
  </si>
  <si>
    <t>S00235</t>
  </si>
  <si>
    <t>ang20160916t185013-A</t>
  </si>
  <si>
    <t>ang20160916t193543-A</t>
  </si>
  <si>
    <t>ang20160916t200814-A</t>
  </si>
  <si>
    <t>ang20160916t200814-B</t>
  </si>
  <si>
    <t>ang20160916t200814-C</t>
  </si>
  <si>
    <t>ang20160916t202433-A</t>
  </si>
  <si>
    <t>ang20160916t202433-D</t>
  </si>
  <si>
    <t>ang20160916t202433-F</t>
  </si>
  <si>
    <t>ang20160916t202433-G</t>
  </si>
  <si>
    <t>ang20160916t202433-H</t>
  </si>
  <si>
    <t>ang20160916t202433-I</t>
  </si>
  <si>
    <t>ang20160916t204345-B</t>
  </si>
  <si>
    <t>ang20160916t205810-A</t>
  </si>
  <si>
    <t>ang20160916t211157-A</t>
  </si>
  <si>
    <t>ang20160916t211157-B</t>
  </si>
  <si>
    <t>ang20160916t211157-C</t>
  </si>
  <si>
    <t>ang20160916t211157-D</t>
  </si>
  <si>
    <t>ang20160916t211157-E</t>
  </si>
  <si>
    <t>ang20160916t211157-F</t>
  </si>
  <si>
    <t>ang20160916t212645-A</t>
  </si>
  <si>
    <t>ang20160916t212645-B</t>
  </si>
  <si>
    <t>ang20160917t181611-A</t>
  </si>
  <si>
    <t>ang20160917t181611-B</t>
  </si>
  <si>
    <t>ang20160917t185714-A</t>
  </si>
  <si>
    <t>ang20160917t191047-A</t>
  </si>
  <si>
    <t>ang20160917t192524-A</t>
  </si>
  <si>
    <t>ang20160917t193841-A</t>
  </si>
  <si>
    <t>ang20160917t193841-B</t>
  </si>
  <si>
    <t>ang20160917t210125-A</t>
  </si>
  <si>
    <t>ang20160917t211125-A</t>
  </si>
  <si>
    <t>ang20160917t211125-B</t>
  </si>
  <si>
    <t>ang20160917t211125-C</t>
  </si>
  <si>
    <t>ang20160919t182830-A</t>
  </si>
  <si>
    <t>ang20160919t182830-B</t>
  </si>
  <si>
    <t>ang20160919t193800-A</t>
  </si>
  <si>
    <t>ang20160919t203241-A</t>
  </si>
  <si>
    <t>ang20160919t204619-A</t>
  </si>
  <si>
    <t>ang20160919t204619-B</t>
  </si>
  <si>
    <t>ang20160919t204619-C</t>
  </si>
  <si>
    <t>ang20160919t204619-D</t>
  </si>
  <si>
    <t>ang20161025t230649-A</t>
  </si>
  <si>
    <t>Shafter</t>
  </si>
  <si>
    <t>ang20161026t173255-A</t>
  </si>
  <si>
    <t>ang20161026t173255-B</t>
  </si>
  <si>
    <t>ang20161026t180214-A</t>
  </si>
  <si>
    <t>ang20161026t180214-B</t>
  </si>
  <si>
    <t>ang20161026t182549-A</t>
  </si>
  <si>
    <t>Gill Ranch Gas storage</t>
  </si>
  <si>
    <t>Madera</t>
  </si>
  <si>
    <t>ang20161026t201138-A</t>
  </si>
  <si>
    <t>ang20161029t185045-A</t>
  </si>
  <si>
    <t>ang20161029t195217-A</t>
  </si>
  <si>
    <t>ang20161029t204732-A</t>
  </si>
  <si>
    <t>oil/gas stack</t>
  </si>
  <si>
    <t>McKittrick</t>
  </si>
  <si>
    <t>McKittrick oil &amp; gas field</t>
  </si>
  <si>
    <t>ang20161029t204732-B</t>
  </si>
  <si>
    <t>ang20161029t204732-C</t>
  </si>
  <si>
    <t>ang20161029t205722-A</t>
  </si>
  <si>
    <t>ang20161029t205722-B</t>
  </si>
  <si>
    <t>oil/gas compressor</t>
  </si>
  <si>
    <t>ang20161029t205722-C</t>
  </si>
  <si>
    <t>ang20161029t205722-E</t>
  </si>
  <si>
    <t>ang20161029t215438-A</t>
  </si>
  <si>
    <t>possible emission from well pad</t>
  </si>
  <si>
    <t>ang20161102211652-A</t>
  </si>
  <si>
    <t>El Monte</t>
  </si>
  <si>
    <t>possible LNG fueling station</t>
  </si>
  <si>
    <t>ang20161103221806-A</t>
  </si>
  <si>
    <t>ang20161103222451-A</t>
  </si>
  <si>
    <t>ang20161103222451-B</t>
  </si>
  <si>
    <t>ang20161103221806-B</t>
  </si>
  <si>
    <t>ang20161104183025-A</t>
  </si>
  <si>
    <t>ang20161104183025-B</t>
  </si>
  <si>
    <t>ang20161104195416-A</t>
  </si>
  <si>
    <t>Fillmore</t>
  </si>
  <si>
    <t>Frank R. Bowerman</t>
  </si>
  <si>
    <t>Bay Point</t>
  </si>
  <si>
    <t>ang20160925t170117-A</t>
  </si>
  <si>
    <t>ang20160930t213004-A</t>
  </si>
  <si>
    <t>ang20160930t223905-A</t>
  </si>
  <si>
    <t>ang20160930t223905-B</t>
  </si>
  <si>
    <t>ang20161001t184552-A</t>
  </si>
  <si>
    <t>ang20161001t184552-B</t>
  </si>
  <si>
    <t>ang20161001t184552-C</t>
  </si>
  <si>
    <t>ang20161001t185035-A</t>
  </si>
  <si>
    <t>ang20161001t185608-A</t>
  </si>
  <si>
    <t>ang20161001t205456-A</t>
  </si>
  <si>
    <t>ang20161001t205820-A</t>
  </si>
  <si>
    <t>ang20161003t200520-A</t>
  </si>
  <si>
    <t>ang20161003t200520-B</t>
  </si>
  <si>
    <t>ang20161003t201042-A</t>
  </si>
  <si>
    <t>ang20161003t201042-B</t>
  </si>
  <si>
    <t>ang20161003t213256-A</t>
  </si>
  <si>
    <t>ang20161005t182145-A</t>
  </si>
  <si>
    <t>ang20161005t182145-B</t>
  </si>
  <si>
    <t>S00236</t>
  </si>
  <si>
    <t>S00237</t>
  </si>
  <si>
    <t>S00238</t>
  </si>
  <si>
    <t>S00239</t>
  </si>
  <si>
    <t>S00240</t>
  </si>
  <si>
    <t>S00241</t>
  </si>
  <si>
    <t>S00244</t>
  </si>
  <si>
    <t>S00246</t>
  </si>
  <si>
    <t>S00247</t>
  </si>
  <si>
    <t>S00248</t>
  </si>
  <si>
    <t>S00249</t>
  </si>
  <si>
    <t>S00251</t>
  </si>
  <si>
    <t>S00252</t>
  </si>
  <si>
    <t>S00253</t>
  </si>
  <si>
    <t>S00254</t>
  </si>
  <si>
    <t>S00255</t>
  </si>
  <si>
    <t>S00256</t>
  </si>
  <si>
    <t>S00257</t>
  </si>
  <si>
    <t>S00258</t>
  </si>
  <si>
    <t>S00259</t>
  </si>
  <si>
    <t>S00260</t>
  </si>
  <si>
    <t>S00264</t>
  </si>
  <si>
    <t>S00265</t>
  </si>
  <si>
    <t>S00267</t>
  </si>
  <si>
    <t>S00268</t>
  </si>
  <si>
    <t>S00269</t>
  </si>
  <si>
    <t>S00270</t>
  </si>
  <si>
    <t>S00271</t>
  </si>
  <si>
    <t>S00272</t>
  </si>
  <si>
    <t>S00273</t>
  </si>
  <si>
    <t>S00276</t>
  </si>
  <si>
    <t>S00277</t>
  </si>
  <si>
    <t>S00278</t>
  </si>
  <si>
    <t>S00280</t>
  </si>
  <si>
    <t>S00281</t>
  </si>
  <si>
    <t>S00282</t>
  </si>
  <si>
    <t>S00283</t>
  </si>
  <si>
    <t>S00284</t>
  </si>
  <si>
    <t>S00286</t>
  </si>
  <si>
    <t>S00288</t>
  </si>
  <si>
    <t>S00290</t>
  </si>
  <si>
    <t>S00291</t>
  </si>
  <si>
    <t>S00293</t>
  </si>
  <si>
    <t>S00295</t>
  </si>
  <si>
    <t>S00296</t>
  </si>
  <si>
    <t>S00298</t>
  </si>
  <si>
    <t>S00299</t>
  </si>
  <si>
    <t>S00300</t>
  </si>
  <si>
    <t>S00301</t>
  </si>
  <si>
    <t>S00302</t>
  </si>
  <si>
    <t>S00303</t>
  </si>
  <si>
    <t>S00304</t>
  </si>
  <si>
    <t>S00305</t>
  </si>
  <si>
    <t>S00306</t>
  </si>
  <si>
    <t>ang20160930t211208-C</t>
  </si>
  <si>
    <t>ang20160930t211208-D</t>
  </si>
  <si>
    <t>S00307</t>
  </si>
  <si>
    <t>S00309</t>
  </si>
  <si>
    <t>S00310</t>
  </si>
  <si>
    <t>S00311</t>
  </si>
  <si>
    <t>S00312</t>
  </si>
  <si>
    <t>S00314</t>
  </si>
  <si>
    <t>S00315</t>
  </si>
  <si>
    <t>S00316</t>
  </si>
  <si>
    <t>S00317</t>
  </si>
  <si>
    <t>S00318</t>
  </si>
  <si>
    <t>East Whittier</t>
  </si>
  <si>
    <t>ang20161006t175913-A</t>
  </si>
  <si>
    <t>Olinda Alpha</t>
  </si>
  <si>
    <t>gas LNG station</t>
  </si>
  <si>
    <t>ang20161008t202359-A</t>
  </si>
  <si>
    <t>ang20161008t202359-B</t>
  </si>
  <si>
    <t>ang20161008t202359-C</t>
  </si>
  <si>
    <t>ang20161008t202359-D</t>
  </si>
  <si>
    <t>Bakersfield</t>
  </si>
  <si>
    <t>ang20161008t203001-A</t>
  </si>
  <si>
    <t>ang20161008t203001-B</t>
  </si>
  <si>
    <t>ang20161008t204039-A</t>
  </si>
  <si>
    <t>ang20161008t204039-B</t>
  </si>
  <si>
    <t>ang20161008t204039-C</t>
  </si>
  <si>
    <t>ang20161008t204039-D</t>
  </si>
  <si>
    <t>ang20161008t204651-A</t>
  </si>
  <si>
    <t>ang20161008t204651-B</t>
  </si>
  <si>
    <t>ang20161008t205502-A</t>
  </si>
  <si>
    <t>ang20161008t205502-B</t>
  </si>
  <si>
    <t>ang20161008t205502-C</t>
  </si>
  <si>
    <t>ang20161008t205502-D</t>
  </si>
  <si>
    <t>ang20161008t202359-E</t>
  </si>
  <si>
    <t>ang20161008t204039-E</t>
  </si>
  <si>
    <t>ang20161008t205502-E</t>
  </si>
  <si>
    <t>ang20161008t210116-A</t>
  </si>
  <si>
    <t>ang20161008t210604-A</t>
  </si>
  <si>
    <t>ang20161008t210604-B</t>
  </si>
  <si>
    <t>ang20161008t211115-A</t>
  </si>
  <si>
    <t>ang20161008t211115-B</t>
  </si>
  <si>
    <t>ang20161008t211115-C</t>
  </si>
  <si>
    <t>ang20161008t211115-D</t>
  </si>
  <si>
    <t>ang20161008t211637-A</t>
  </si>
  <si>
    <t>ang20161008t211637-B</t>
  </si>
  <si>
    <t>ang20161008t212326-A</t>
  </si>
  <si>
    <t>ang20161008t212326-B</t>
  </si>
  <si>
    <t>ang20161008t212816-A</t>
  </si>
  <si>
    <t>ang20161008t213309-A</t>
  </si>
  <si>
    <t>ang20161008t213309-B</t>
  </si>
  <si>
    <t>ang20161008t213955-A</t>
  </si>
  <si>
    <t>ang20161008t213955-B</t>
  </si>
  <si>
    <t>ang20161008t213955-C</t>
  </si>
  <si>
    <t>ang20161008t213955-D</t>
  </si>
  <si>
    <t>ang20161008t213955-E</t>
  </si>
  <si>
    <t>ang20161008t220452-A</t>
  </si>
  <si>
    <t>ang20161011t175549-A</t>
  </si>
  <si>
    <t>ExxonMobil Oil Refinery</t>
  </si>
  <si>
    <t>ang20161011t222300-A</t>
  </si>
  <si>
    <t>ang20161011t222838-A</t>
  </si>
  <si>
    <t>ang20161012t220227-A</t>
  </si>
  <si>
    <t>ang20161025t182854-A</t>
  </si>
  <si>
    <t>ang20161025t183759-A</t>
  </si>
  <si>
    <t>ang20161025t184653-A</t>
  </si>
  <si>
    <t>ang20161025t184653-B</t>
  </si>
  <si>
    <t>ang20161025t184653-C</t>
  </si>
  <si>
    <t>ang20161025t184653-D</t>
  </si>
  <si>
    <t>ang20161025t191331-A</t>
  </si>
  <si>
    <t>ang20161025t191331-B</t>
  </si>
  <si>
    <t>ang20161025t191331-C</t>
  </si>
  <si>
    <t>ang20161025t191331-D</t>
  </si>
  <si>
    <t>ang20161025t192103-A</t>
  </si>
  <si>
    <t>ang20161025t192103-B</t>
  </si>
  <si>
    <t>ang20161025t193700-A</t>
  </si>
  <si>
    <t>ang20161025t193700-B</t>
  </si>
  <si>
    <t>ang20161025t193700-C</t>
  </si>
  <si>
    <t>ang20161025t193700-D</t>
  </si>
  <si>
    <t>ang20161025t195150-A</t>
  </si>
  <si>
    <t>ang20161025t195150-B</t>
  </si>
  <si>
    <t>ang20161025t195642-A</t>
  </si>
  <si>
    <t>ang20161025t195642-B</t>
  </si>
  <si>
    <t xml:space="preserve">emanating off of street </t>
  </si>
  <si>
    <t>S00320</t>
  </si>
  <si>
    <t>S00321</t>
  </si>
  <si>
    <t>S00323</t>
  </si>
  <si>
    <t>S00324</t>
  </si>
  <si>
    <t>S00322</t>
  </si>
  <si>
    <t>S00325</t>
  </si>
  <si>
    <t>S00326</t>
  </si>
  <si>
    <t>S00327</t>
  </si>
  <si>
    <t>S00329</t>
  </si>
  <si>
    <t>S00328</t>
  </si>
  <si>
    <t>S00330</t>
  </si>
  <si>
    <t>S00331</t>
  </si>
  <si>
    <t>S00332</t>
  </si>
  <si>
    <t>S00333</t>
  </si>
  <si>
    <t>S00337</t>
  </si>
  <si>
    <t>S00338</t>
  </si>
  <si>
    <t>S00342</t>
  </si>
  <si>
    <t>S00343</t>
  </si>
  <si>
    <t>S00344</t>
  </si>
  <si>
    <t>S00345</t>
  </si>
  <si>
    <t>S00346</t>
  </si>
  <si>
    <t>S00347</t>
  </si>
  <si>
    <t>S00348</t>
  </si>
  <si>
    <t>S00349</t>
  </si>
  <si>
    <t>S00350</t>
  </si>
  <si>
    <t>S00351</t>
  </si>
  <si>
    <t>S00352</t>
  </si>
  <si>
    <t>S00353</t>
  </si>
  <si>
    <t>S00354</t>
  </si>
  <si>
    <t>S00355</t>
  </si>
  <si>
    <t>S00356</t>
  </si>
  <si>
    <t>S00357</t>
  </si>
  <si>
    <t>c, e</t>
  </si>
  <si>
    <t>S00358</t>
  </si>
  <si>
    <t>S00360</t>
  </si>
  <si>
    <t>S00363</t>
  </si>
  <si>
    <t>Percentage</t>
  </si>
  <si>
    <t>Palos Verdes</t>
  </si>
  <si>
    <t>T &amp; W Farms Dairy</t>
  </si>
  <si>
    <t>Richmar Farms Dairy</t>
  </si>
  <si>
    <t>Trilogy Dairy</t>
  </si>
  <si>
    <t>dairy/manure - digester</t>
  </si>
  <si>
    <t>dairy/manure</t>
  </si>
  <si>
    <t>ConocoPhillips Refinery</t>
  </si>
  <si>
    <t>Phillips</t>
  </si>
  <si>
    <t>ang20161103t221806</t>
  </si>
  <si>
    <t>ang20161103t222451</t>
  </si>
  <si>
    <t>ang20161103t224501</t>
  </si>
  <si>
    <t>ang20161104t183025</t>
  </si>
  <si>
    <t>ang20161104t195416</t>
  </si>
  <si>
    <t>ang20160914t200611</t>
  </si>
  <si>
    <t>ang20161102t201413</t>
  </si>
  <si>
    <t>ang20161102t211652</t>
  </si>
  <si>
    <t>ang20161103t173708</t>
  </si>
  <si>
    <t>Elk Hills</t>
  </si>
  <si>
    <t>Elk Hills oil &amp; gas field</t>
  </si>
  <si>
    <t>Torrance</t>
  </si>
  <si>
    <t>Mount Poso</t>
  </si>
  <si>
    <t>Mount Poso oil &amp; gas field</t>
  </si>
  <si>
    <t>Round Mountain</t>
  </si>
  <si>
    <t>Round Mountain oil &amp; gas field</t>
  </si>
  <si>
    <t>Alon Refinery</t>
  </si>
  <si>
    <t>ang20161025t192916-P</t>
  </si>
  <si>
    <t>MacDonald Island</t>
  </si>
  <si>
    <t>ang20161008t172923</t>
  </si>
  <si>
    <t>ang20161008t172923-A</t>
  </si>
  <si>
    <t>Candidate ID</t>
  </si>
  <si>
    <t>Bidart Dairy No. 2</t>
  </si>
  <si>
    <t>Bear Mountain Dairy</t>
  </si>
  <si>
    <t>Brian Wind &amp; Maynard Troost Dairy</t>
  </si>
  <si>
    <t>Palla Rosa Farm BV Dairy</t>
  </si>
  <si>
    <t>DG Farms</t>
  </si>
  <si>
    <t>Meadowlake Dairy</t>
  </si>
  <si>
    <t>D &amp; V Dairy</t>
  </si>
  <si>
    <t>Scheenstra Dairy</t>
  </si>
  <si>
    <t>Brian and James Jongsma Dairy</t>
  </si>
  <si>
    <t>G.J. Te Velde Ranch Dairy</t>
  </si>
  <si>
    <t>Aukeman Farms Dairy</t>
  </si>
  <si>
    <t>Dykstra Dairy</t>
  </si>
  <si>
    <t>Curti Family Inc.</t>
  </si>
  <si>
    <t>Felicita Dairy</t>
  </si>
  <si>
    <t>Pacheco &amp; Fagundes Dairy</t>
  </si>
  <si>
    <t>Cloverdale Dairy</t>
  </si>
  <si>
    <t>Four Star Dairy</t>
  </si>
  <si>
    <t>Wreden Ranch Dairy</t>
  </si>
  <si>
    <t>Mattos Brothers Dairy</t>
  </si>
  <si>
    <t>Hollandia Farms North Dairy</t>
  </si>
  <si>
    <t>Kansas Holstein Dairy</t>
  </si>
  <si>
    <t>Hamstra Dairy Complex</t>
  </si>
  <si>
    <t>Valadao Dairy</t>
  </si>
  <si>
    <t>Manuel &amp; Alda Lawrence Dairy</t>
  </si>
  <si>
    <t>Valley View Dairy #2</t>
  </si>
  <si>
    <t>River Ranch Dairy</t>
  </si>
  <si>
    <t>S &amp; S Dairy</t>
  </si>
  <si>
    <t>Diamond D LLC Dairy</t>
  </si>
  <si>
    <t>High Roller Dairy</t>
  </si>
  <si>
    <t>Lone Oak Farms Dairy #1</t>
  </si>
  <si>
    <t>De Groot Dairies-North</t>
  </si>
  <si>
    <t>Frank S. Brown Co. Dairy</t>
  </si>
  <si>
    <t>Triple H Dairy #1</t>
  </si>
  <si>
    <t>Marvo Holsteins Dairy</t>
  </si>
  <si>
    <t>Bellanave Dairy</t>
  </si>
  <si>
    <t>MC Moo Farms Dairy</t>
  </si>
  <si>
    <t>South Creek Dairy</t>
  </si>
  <si>
    <t>John Vander Poel Dairy</t>
  </si>
  <si>
    <t>K &amp; M Visser Dairy</t>
  </si>
  <si>
    <t>Louie De Groot Dairy</t>
  </si>
  <si>
    <t>Will De Groot Dairy</t>
  </si>
  <si>
    <t>Robert Vander Eyk Dairy</t>
  </si>
  <si>
    <t>Jer-Z- Boys Dairy #1</t>
  </si>
  <si>
    <t>South Lakes Dairy</t>
  </si>
  <si>
    <t>Chris &amp; John Jongsma Dairy</t>
  </si>
  <si>
    <t>Northstar Dairy</t>
  </si>
  <si>
    <t>Schott Dairy</t>
  </si>
  <si>
    <t>Van Beek Brothers Dairy</t>
  </si>
  <si>
    <t>Chris De Jong Dairy</t>
  </si>
  <si>
    <t>Little Rock Too Dairy</t>
  </si>
  <si>
    <t>Dick Vanderham Dairy</t>
  </si>
  <si>
    <t>Fern Oak Farms Dairy</t>
  </si>
  <si>
    <t>Bosman Dairy</t>
  </si>
  <si>
    <t>Bosma Milk Company Dairy</t>
  </si>
  <si>
    <t>De Boer Dairy</t>
  </si>
  <si>
    <t>Dairyland Farms Dairy</t>
  </si>
  <si>
    <t>AC Enterprises Dairy</t>
  </si>
  <si>
    <t>P &amp; M Dairy</t>
  </si>
  <si>
    <t>Elk Creek Dairy</t>
  </si>
  <si>
    <t>Melvin Simoes Dairy #3</t>
  </si>
  <si>
    <t>Triple V Dairy</t>
  </si>
  <si>
    <t>Airoso Dairy</t>
  </si>
  <si>
    <t>Bos Dairy</t>
  </si>
  <si>
    <t>Faust Family Dairy</t>
  </si>
  <si>
    <t>Vista Verde Dairy</t>
  </si>
  <si>
    <t>Sousa &amp; Sousa III Dairy</t>
  </si>
  <si>
    <t>F &amp; L Barcellos Dairy</t>
  </si>
  <si>
    <t>Hilarides Dairy</t>
  </si>
  <si>
    <t>Riverbend Dairy</t>
  </si>
  <si>
    <t>Oakbend Dairy</t>
  </si>
  <si>
    <t>El Monte Dairy</t>
  </si>
  <si>
    <t>Ribeiro Dairy</t>
  </si>
  <si>
    <t>FM Ranch #4 Dairy</t>
  </si>
  <si>
    <t>Pete Vander Poel Dairy</t>
  </si>
  <si>
    <t>Rancho Teresita Dairy</t>
  </si>
  <si>
    <t>DEL - ARCO Dairy</t>
  </si>
  <si>
    <t>Oak Creek Jerseys</t>
  </si>
  <si>
    <t>Degroot Dairies-South</t>
  </si>
  <si>
    <t>Mellema Dairy</t>
  </si>
  <si>
    <t>Rancho Sierra Vista Dairy</t>
  </si>
  <si>
    <t>Flint Dairy</t>
  </si>
  <si>
    <t>Double J Dairy</t>
  </si>
  <si>
    <t>Rob Van Grouw Dairy</t>
  </si>
  <si>
    <t>Milk River Dairy</t>
  </si>
  <si>
    <t>Milky Way Dairy</t>
  </si>
  <si>
    <t>David Te Velde Dairy</t>
  </si>
  <si>
    <t>Alvaro Machado Dairy</t>
  </si>
  <si>
    <t>Dover Dairy</t>
  </si>
  <si>
    <t>Gerben Leyendekker Dairy #1</t>
  </si>
  <si>
    <t>Milk Maid Dairy</t>
  </si>
  <si>
    <t>De Jong Dairy Farms Inc.</t>
  </si>
  <si>
    <t>Gerrit Griffioen Dairy</t>
  </si>
  <si>
    <t>Dennis Boertje &amp; Son Dairy</t>
  </si>
  <si>
    <t>Elkhorn Dairy</t>
  </si>
  <si>
    <t>River Oaks Dairy</t>
  </si>
  <si>
    <t>Maple Dairy</t>
  </si>
  <si>
    <t>Zonneveld Dairies Complex</t>
  </si>
  <si>
    <t>J &amp; D Wilson &amp; Sons Dairy</t>
  </si>
  <si>
    <t>Shady Acres Dairy #2</t>
  </si>
  <si>
    <t>L&amp; J Vanderham Dairy</t>
  </si>
  <si>
    <t>Lone Oak Farms Dairy # 2</t>
  </si>
  <si>
    <t>Sweet Haven Dairy</t>
  </si>
  <si>
    <t>Meirinho Holsteins, LP</t>
  </si>
  <si>
    <t>Hoogendam Dairy</t>
  </si>
  <si>
    <t>De Jager Dairy So</t>
  </si>
  <si>
    <t>West-Star North Dairy</t>
  </si>
  <si>
    <t>John Weststeyn Cattle - Pine/Falloncrest
Farms</t>
  </si>
  <si>
    <t>Jemdale Holsteins</t>
  </si>
  <si>
    <t>Kern Lake (Kern County)</t>
  </si>
  <si>
    <t>Taft (Kern County)</t>
  </si>
  <si>
    <t>Tulare (Tulare County)</t>
  </si>
  <si>
    <t>Tipton (Tulare Complex)</t>
  </si>
  <si>
    <t>Tipton (Tulare County)</t>
  </si>
  <si>
    <t>Tulare (Tulare Complex)</t>
  </si>
  <si>
    <t>Visalia (Tulare County)</t>
  </si>
  <si>
    <t>Kingsburg (Fresno County)</t>
  </si>
  <si>
    <t>Helm (Fresno County)</t>
  </si>
  <si>
    <t>Lakeview (Riverside County)</t>
  </si>
  <si>
    <t>Gill Ranch (Fresno County)</t>
  </si>
  <si>
    <t>Hazelton (Kern County)</t>
  </si>
  <si>
    <t>Chowchilla (Merced County)</t>
  </si>
  <si>
    <t>Merced (Merced County)</t>
  </si>
  <si>
    <t>Angiola (Tulare Complex)</t>
  </si>
  <si>
    <t>Lindsay (Tulare Complex)</t>
  </si>
  <si>
    <t>Shafter (Kern County)</t>
  </si>
  <si>
    <t>Eastvale (Chino/Ontario Complex)</t>
  </si>
  <si>
    <t>Turlock (Stanislaus County)</t>
  </si>
  <si>
    <t>crop irrigation</t>
  </si>
  <si>
    <t>adjacent dairy waste water?</t>
  </si>
  <si>
    <t>Total sources</t>
  </si>
  <si>
    <t>ang20161003t192244-A</t>
  </si>
  <si>
    <t>ang20161003t192244</t>
  </si>
  <si>
    <t>TBD</t>
  </si>
  <si>
    <t>TBD dairy</t>
  </si>
  <si>
    <t>3B2 Cropland (adjacent to dairies)</t>
  </si>
  <si>
    <t>Source occurrence</t>
  </si>
  <si>
    <t xml:space="preserve">4D1 Wastewater Treatment </t>
  </si>
  <si>
    <t>Visalia DS</t>
  </si>
  <si>
    <t>Harris Ranch  meat plant</t>
  </si>
  <si>
    <t>Shafter-Wasco SLF</t>
  </si>
  <si>
    <t>Source types</t>
  </si>
  <si>
    <t>oil/gas gathering lines (TBD)</t>
  </si>
  <si>
    <t>Kern County</t>
  </si>
  <si>
    <t>ang20161008t202359-F</t>
  </si>
  <si>
    <t>ang20161008t202359-G</t>
  </si>
  <si>
    <t>ang20161008t202359-H</t>
  </si>
  <si>
    <t>ang20161025t190448-A</t>
  </si>
  <si>
    <t>ang20161025t190448</t>
  </si>
  <si>
    <t>ang20161025t192103-C</t>
  </si>
  <si>
    <t>ang20161025t192103-D</t>
  </si>
  <si>
    <t>ang20161025t192103-E</t>
  </si>
  <si>
    <t>ang20161025t192103-F</t>
  </si>
  <si>
    <t>ang20161025t192103-G</t>
  </si>
  <si>
    <t>ang20161025t192103-H</t>
  </si>
  <si>
    <t>ang20161008t204039-G</t>
  </si>
  <si>
    <t>ang20161008t205502-F</t>
  </si>
  <si>
    <t>ang20161008t205502-G</t>
  </si>
  <si>
    <t>ang20161008t210116-B</t>
  </si>
  <si>
    <t>ang20161008t210604-C</t>
  </si>
  <si>
    <t>ang20161008t211115-E</t>
  </si>
  <si>
    <t>ang20161008t211115-F</t>
  </si>
  <si>
    <t>ang20161008t211115-G</t>
  </si>
  <si>
    <t>ang20161008t211637-C</t>
  </si>
  <si>
    <t>ang20161008t211637-D</t>
  </si>
  <si>
    <t>ang20161008t211637-E</t>
  </si>
  <si>
    <t>ang20161008t211637-F</t>
  </si>
  <si>
    <t>ang20161008t211637-G</t>
  </si>
  <si>
    <t>ang20161008t211637-H</t>
  </si>
  <si>
    <t>ang20161008t213309-C</t>
  </si>
  <si>
    <t>ang20161008t213309-D</t>
  </si>
  <si>
    <t>ang20161008t213309-E</t>
  </si>
  <si>
    <t>ang20161008t213309-F</t>
  </si>
  <si>
    <t>ang20161008t213309-G</t>
  </si>
  <si>
    <t>ang20161008t213955-F</t>
  </si>
  <si>
    <t>ang20161008t213955-H</t>
  </si>
  <si>
    <t>ang20161008t213955-I</t>
  </si>
  <si>
    <t>ang20161008t213955-J</t>
  </si>
  <si>
    <t>ang20161008t213955-K</t>
  </si>
  <si>
    <t>ang20161008t213955-L</t>
  </si>
  <si>
    <t>ang20161008t213955-M</t>
  </si>
  <si>
    <t>ang20161029t193022-A</t>
  </si>
  <si>
    <t>ang20161029t193022</t>
  </si>
  <si>
    <t>S00364</t>
  </si>
  <si>
    <t>S00365</t>
  </si>
  <si>
    <t>S00366</t>
  </si>
  <si>
    <t>S00367</t>
  </si>
  <si>
    <t>S00368</t>
  </si>
  <si>
    <t>S00369</t>
  </si>
  <si>
    <t>S00370</t>
  </si>
  <si>
    <t>S00371</t>
  </si>
  <si>
    <t>S00372</t>
  </si>
  <si>
    <t>S00373</t>
  </si>
  <si>
    <t>S00374</t>
  </si>
  <si>
    <t>S00375</t>
  </si>
  <si>
    <t>S00376</t>
  </si>
  <si>
    <t>S00377</t>
  </si>
  <si>
    <t>S00378</t>
  </si>
  <si>
    <t>S00379</t>
  </si>
  <si>
    <t>S00380</t>
  </si>
  <si>
    <t>S00381</t>
  </si>
  <si>
    <t>S00382</t>
  </si>
  <si>
    <t>S00383</t>
  </si>
  <si>
    <t>S00384</t>
  </si>
  <si>
    <t>S00385</t>
  </si>
  <si>
    <t>S00386</t>
  </si>
  <si>
    <t>S00387</t>
  </si>
  <si>
    <t>S00388</t>
  </si>
  <si>
    <t>S00389</t>
  </si>
  <si>
    <t>S00390</t>
  </si>
  <si>
    <t>S00391</t>
  </si>
  <si>
    <t>S00392</t>
  </si>
  <si>
    <t>Selection crieria</t>
  </si>
  <si>
    <t>Mean IME (kg CH4)</t>
  </si>
  <si>
    <t>gas CNG station</t>
  </si>
  <si>
    <t xml:space="preserve">Source identifier </t>
  </si>
  <si>
    <t>Area (region or town)</t>
  </si>
  <si>
    <t>Nearest facility (best estimate)</t>
  </si>
  <si>
    <t xml:space="preserve">Honor Rancho </t>
  </si>
  <si>
    <t>Mean plume length (m)</t>
  </si>
  <si>
    <t>Source type (best estimate)</t>
  </si>
  <si>
    <t>Source Latitude (deg)</t>
  </si>
  <si>
    <t>Source Longitude (deg)</t>
  </si>
  <si>
    <t>Poso Creek oil &amp; gas field</t>
  </si>
  <si>
    <t>Kern Front oil &amp; gas field</t>
  </si>
  <si>
    <t>Lost Hills oil &amp; gas field</t>
  </si>
  <si>
    <t>Bellridge oil &amp; gas field</t>
  </si>
  <si>
    <t>Martinez refinery</t>
  </si>
  <si>
    <t xml:space="preserve">Eastvale </t>
  </si>
  <si>
    <t>John Weststeyn Cattle - Pine/Falloncrest Farms</t>
  </si>
  <si>
    <t xml:space="preserve">Percentage </t>
  </si>
  <si>
    <t>Sources Detected</t>
  </si>
  <si>
    <t>Sources detected</t>
  </si>
  <si>
    <t>Percentage of California area covered by 
the Fall 2016 AV-NG flights</t>
  </si>
  <si>
    <t>Total Area (square miles) 
of California</t>
  </si>
  <si>
    <t>Total Area (square miles) covered by 2016 AV-NG Flight Lines (900m width for each line)</t>
  </si>
  <si>
    <t>Totals</t>
  </si>
  <si>
    <t>Wastewater Treatment Plants</t>
  </si>
  <si>
    <t>Landfills (top emitters)</t>
  </si>
  <si>
    <t>Dairies, digesters, other livestock</t>
  </si>
  <si>
    <t>Oil &amp; Gas Production</t>
  </si>
  <si>
    <t>LNG Stations</t>
  </si>
  <si>
    <t>CNG Stations</t>
  </si>
  <si>
    <t>Distibution pipelines</t>
  </si>
  <si>
    <t>Gas Storage Fields</t>
  </si>
  <si>
    <t>Compressor Stations (excluding gas storage)</t>
  </si>
  <si>
    <t>Transmission Pipelines (miles)</t>
  </si>
  <si>
    <t>1B2 Oil and Natural Gas</t>
  </si>
  <si>
    <t>Powerplants</t>
  </si>
  <si>
    <t>Petroleum Refineries</t>
  </si>
  <si>
    <t>Projected total sources in CA</t>
  </si>
  <si>
    <t>Population Scalar</t>
  </si>
  <si>
    <t>Methane Emitting Sector</t>
  </si>
  <si>
    <t>IPCC Sectors</t>
  </si>
  <si>
    <t>Source selection criteria</t>
  </si>
  <si>
    <t>Persistence scalar</t>
  </si>
  <si>
    <t xml:space="preserve">Total Features in 
Vista-CA </t>
  </si>
  <si>
    <t>Features surveyed in phase 1</t>
  </si>
  <si>
    <t>Fractional completeness</t>
  </si>
  <si>
    <t xml:space="preserve">4A1 Managed Waste Disposal </t>
  </si>
  <si>
    <t>Fraction of Features with &gt;=1 CH4 source</t>
  </si>
  <si>
    <t>Number of CH4 sources</t>
  </si>
  <si>
    <t>total flux for 2 m/s wind (kg/hr)</t>
  </si>
  <si>
    <t>CARB 2014 total (kg/hr)</t>
  </si>
  <si>
    <t>Plume Latitude (deg)</t>
  </si>
  <si>
    <t>Plume Longitude (deg)</t>
  </si>
  <si>
    <t xml:space="preserve"> IME (kg CH4)</t>
  </si>
  <si>
    <t>Plume length (m)</t>
  </si>
  <si>
    <t>ang20160910t185702_S00006_r2536_c414_ctr.tif</t>
  </si>
  <si>
    <t>ang20160910t191651_S00006_r2550_c236_ctr.tif</t>
  </si>
  <si>
    <t>ang20160910t192242_S00006_r2606_c422_ctr.tif</t>
  </si>
  <si>
    <t>ang20160910t193531_S00007_r6607_c338_ctr.tif</t>
  </si>
  <si>
    <t>ang20160910t193531_S00008_r6638_c308_ctr.tif</t>
  </si>
  <si>
    <t>ang20160910t193531_S00009_r6689_c477_ctr.tif</t>
  </si>
  <si>
    <t>ang20160910t195200_S00010_r5692_c70_ctr.tif</t>
  </si>
  <si>
    <t>ang20160910t201644_S00011_r6051_c-78_ctr.tif</t>
  </si>
  <si>
    <t>ang20160910t201644_S00012_r6322_c-52_ctr.tif</t>
  </si>
  <si>
    <t>ang20160910t201644_S00013_r6427_c-387_ctr.tif</t>
  </si>
  <si>
    <t>ang20160910t204409_S00014_r4551_c-117_ctr.tif</t>
  </si>
  <si>
    <t>ang20160910t204409_S00016_r3899_c-257_ctr.tif</t>
  </si>
  <si>
    <t>ang20160910t205021_S00141_r5930_c-140_ctr.tif</t>
  </si>
  <si>
    <t>ang20160910t205021_S00145_r3667_c-143_ctr.tif</t>
  </si>
  <si>
    <t>ang20160910t214407_S00017_r4439_c2274_ctr.tif</t>
  </si>
  <si>
    <t>ang20160911t174834_S00018_r1958_c323_ctr.tif</t>
  </si>
  <si>
    <t>ang20160911t182057_S00019_r40656_c1359_ctr.tif</t>
  </si>
  <si>
    <t>ang20160911t213902_S00147_r1295_c-165_ctr.tif</t>
  </si>
  <si>
    <t>ang20160912t195241_S00006_r2329_c246_ctr.tif</t>
  </si>
  <si>
    <t>ang20160912t201952_S00022_r5582_c449_ctr.tif</t>
  </si>
  <si>
    <t>ang20160912t201952_S00023_r3737_c335_ctr.tif</t>
  </si>
  <si>
    <t>ang20160912t201952_S00024_r1769_c742_ctr.tif</t>
  </si>
  <si>
    <t>ang20160912t201952_S00025_r6288_c451_ctr.tif</t>
  </si>
  <si>
    <t>ang20160912t201952_S00026_r6257_c469_ctr.tif</t>
  </si>
  <si>
    <t>ang20160912t202647_S00023_r2720_c564_ctr.tif</t>
  </si>
  <si>
    <t>ang20160912t202647_S00027_r4598_c841_ctr.tif</t>
  </si>
  <si>
    <t>ang20160912t202647_S00028_r3646_c287_ctr.tif</t>
  </si>
  <si>
    <t>ang20160912t204141_S00029_r6406_c267_ctr.tif</t>
  </si>
  <si>
    <t>ang20160912t204933_S00030_r6602_c299_ctr.tif</t>
  </si>
  <si>
    <t>ang20160912t204933_S00031_r6669_c275_ctr.tif</t>
  </si>
  <si>
    <t>ang20160912t204933_S00032_r6293_c591_ctr.tif</t>
  </si>
  <si>
    <t>ang20160912t205614_S00148_r6044_c1046_ctr.tif</t>
  </si>
  <si>
    <t>ang20160912t205614_S00149_r5995_c1077_ctr.tif</t>
  </si>
  <si>
    <t>ang20160912t205614_S00150_r4068_c550_ctr.tif</t>
  </si>
  <si>
    <t>ang20160912t205614_S00151_r-48_c-48_ctr.tif</t>
  </si>
  <si>
    <t>ang20160912t210406_S00033_r1837_c126_ctr.tif</t>
  </si>
  <si>
    <t>ang20160912t220638_S00152_r9851_c380_ctr.tif</t>
  </si>
  <si>
    <t>ang20160912t225718_S00006_r2055_c340_ctr.tif</t>
  </si>
  <si>
    <t>ang20160913t190124_S00153_r133_c637_ctr.tif</t>
  </si>
  <si>
    <t>ang20160913t195803_S00154_r10467_c664_ctr.tif</t>
  </si>
  <si>
    <t>ang20160913t201027_S00034_r7065_c745_ctr.tif</t>
  </si>
  <si>
    <t>ang20160913t202108_S00155_r13661_c952_ctr.tif</t>
  </si>
  <si>
    <t>ang20160913t202108_S00156_r10722_c519_ctr.tif</t>
  </si>
  <si>
    <t>ang20160913t202108_S00157_r6903_c808_ctr.tif</t>
  </si>
  <si>
    <t>ang20160913t202108_S00158_r6720_c721_ctr.tif</t>
  </si>
  <si>
    <t>ang20160913t203326_S00159_r10685_c361_ctr.tif</t>
  </si>
  <si>
    <t>ang20160913t203326_S00160_r9773_c211_ctr.tif</t>
  </si>
  <si>
    <t>ang20160913t203326_S00161_r6569_c575_ctr.tif</t>
  </si>
  <si>
    <t>ang20160913t204410_S00162_r12655_c866_ctr.tif</t>
  </si>
  <si>
    <t>ang20160913t204410_S00163_r12651_c854_ctr.tif</t>
  </si>
  <si>
    <t>ang20160913t204410_S00164_r12616_c767_ctr.tif</t>
  </si>
  <si>
    <t>ang20160913t204410_S00165_r6256_c408_ctr.tif</t>
  </si>
  <si>
    <t>ang20160913t205656_S00166_r12360_c728_ctr.tif</t>
  </si>
  <si>
    <t>ang20160913t205656_S00167_r7301_c1203_ctr.tif</t>
  </si>
  <si>
    <t>ang20160913t210755_S00035_r14265_c583_ctr.tif</t>
  </si>
  <si>
    <t>ang20160913t210755_S00036_r14046_c970_ctr.tif</t>
  </si>
  <si>
    <t>ang20160913t210755_S00037_r11662_c267_ctr.tif</t>
  </si>
  <si>
    <t>ang20160913t210755_S00038_r5849_c395_ctr.tif</t>
  </si>
  <si>
    <t>ang20160913t212101_S00037_r11900_c279_ctr.tif</t>
  </si>
  <si>
    <t>ang20160913t212101_S00168_r14191_c187_ctr.tif</t>
  </si>
  <si>
    <t>ang20160913t212101_S00169_r13926_c202_ctr.tif</t>
  </si>
  <si>
    <t>ang20160913t212101_S00170_r9882_c175_ctr.tif</t>
  </si>
  <si>
    <t>ang20160913t212101_S00171_r9390_c789_ctr.tif</t>
  </si>
  <si>
    <t>ang20160913t212101_S00172_r6139_c227_ctr.tif</t>
  </si>
  <si>
    <t>ang20160913t212101_S00173_r5966_c767_ctr.tif</t>
  </si>
  <si>
    <t>ang20160913t212101_S00174_r5316_c361_ctr.tif</t>
  </si>
  <si>
    <t>ang20160913t212101_S00175_r5300_c379_ctr.tif</t>
  </si>
  <si>
    <t>ang20160913t213245_S00176_r14841_c975_ctr.tif</t>
  </si>
  <si>
    <t>ang20160913t213245_S00177_r14338_c435_ctr.tif</t>
  </si>
  <si>
    <t>ang20160913t213245_S00178_r10941_c622_ctr.tif</t>
  </si>
  <si>
    <t>ang20160913t213245_S00179_r7863_c516_ctr.tif</t>
  </si>
  <si>
    <t>ang20160913t213245_S00180_r5833_c687_ctr.tif</t>
  </si>
  <si>
    <t>ang20160913t213245_S00181_r4936_c310_ctr.tif</t>
  </si>
  <si>
    <t>ang20160913t214607_S00177_r14541_c284_ctr.tif</t>
  </si>
  <si>
    <t>ang20160913t214607_S00183_r12813_c47_ctr.tif</t>
  </si>
  <si>
    <t>ang20160913t214607_S00184_r7087_c433_ctr.tif</t>
  </si>
  <si>
    <t>ang20160913t214607_S00186_r6131_c160_ctr.tif</t>
  </si>
  <si>
    <t>ang20160913t214607_S00187_r5803_c577_ctr.tif</t>
  </si>
  <si>
    <t>ang20160913t215754_S00188_r11218_c641_ctr.tif</t>
  </si>
  <si>
    <t>ang20160913t215754_S00190_r9599_c524_ctr.tif</t>
  </si>
  <si>
    <t>ang20160913t221144_S00039_r9177_c348_ctr.tif</t>
  </si>
  <si>
    <t>ang20160913t221144_S00040_r11666_c239_ctr.tif</t>
  </si>
  <si>
    <t>ang20160913t221144_S00041_r12298_c385_ctr.tif</t>
  </si>
  <si>
    <t>ang20160913t221144_S00043_r12285_c201_ctr.tif</t>
  </si>
  <si>
    <t>ang20160913t222421_S00044_r9831_c516_ctr.tif</t>
  </si>
  <si>
    <t>ang20160913t222421_S00045_r11112_c372_ctr.tif</t>
  </si>
  <si>
    <t>ang20160914t184032_S00191_r9671_c912_ctr.tif</t>
  </si>
  <si>
    <t>ang20160914t184032_S00192_r8918_c552_ctr.tif</t>
  </si>
  <si>
    <t>ang20160914t184032_S00193_r8837_c1011_ctr.tif</t>
  </si>
  <si>
    <t>ang20160914t185349_S00194_r11392_c25_ctr.tif</t>
  </si>
  <si>
    <t>ang20160914t185349_S00195_r5627_c318_ctr.tif</t>
  </si>
  <si>
    <t>ang20160914t185349_S00196_r4921_c281_ctr.tif</t>
  </si>
  <si>
    <t>ang20160914t185349_S00197_r4900_c240_ctr.tif</t>
  </si>
  <si>
    <t>ang20160914t192133_S00047_r13372_c-7_ctr.tif</t>
  </si>
  <si>
    <t>ang20160914t192133_S00048_r14489_c-36_ctr.tif</t>
  </si>
  <si>
    <t>ang20160914t193619_S00049_r3087_c33_ctr.tif</t>
  </si>
  <si>
    <t>ang20160914t193619_S00050_r3807_c302_ctr.tif</t>
  </si>
  <si>
    <t>ang20160914t195048_S00051_r8889_c137_ctr.tif</t>
  </si>
  <si>
    <t>ang20160914t200611_S00052_r3529_c687_ctr.tif</t>
  </si>
  <si>
    <t>ang20160914t200611_S00053_r19085_c938_ctr.tif</t>
  </si>
  <si>
    <t>ang20160914t202059_S00054_r18162_c80_ctr.tif</t>
  </si>
  <si>
    <t>ang20160914t202059_S00055_r14069_c279_ctr.tif</t>
  </si>
  <si>
    <t>ang20160914t202059_S00056_r19297_c472_ctr.tif</t>
  </si>
  <si>
    <t>ang20160914t202059_S00057_r16557_c144_ctr.tif</t>
  </si>
  <si>
    <t>ang20160914t202059_S00058_r15187_c296_ctr.tif</t>
  </si>
  <si>
    <t>ang20160914t202059_S00059_r14125_c277_ctr.tif</t>
  </si>
  <si>
    <t>ang20160914t203630_S00060_r13905_c799_ctr.tif</t>
  </si>
  <si>
    <t>ang20160914t203630_S00061_r16060_c969_ctr.tif</t>
  </si>
  <si>
    <t>ang20160914t205235_S00063_r19176_c135_ctr.tif</t>
  </si>
  <si>
    <t>ang20160914t205235_S00064_r18762_c433_ctr.tif</t>
  </si>
  <si>
    <t>ang20160914t205235_S00065_r16310_c202_ctr.tif</t>
  </si>
  <si>
    <t>ang20160914t210910_S00066_r9562_c421_ctr.tif</t>
  </si>
  <si>
    <t>ang20160914t210910_S00067_r12396_c656_ctr.tif</t>
  </si>
  <si>
    <t>ang20160914t210910_S00068_r15717_c671_ctr.tif</t>
  </si>
  <si>
    <t>ang20160914t210910_S00070_r18138_c911_ctr.tif</t>
  </si>
  <si>
    <t>ang20160914t212505_S00072_r14566_c409_ctr.tif</t>
  </si>
  <si>
    <t>ang20160914t212505_S00073_r9446_c768_ctr.tif</t>
  </si>
  <si>
    <t>ang20160914t214103_S00074_r10210_c663_ctr.tif</t>
  </si>
  <si>
    <t>ang20160914t214103_S00075_r15497_c423_ctr.tif</t>
  </si>
  <si>
    <t>ang20160914t214103_S00076_r14961_c820_ctr.tif</t>
  </si>
  <si>
    <t>ang20160914t214103_S00077_r12628_c311_ctr.tif</t>
  </si>
  <si>
    <t>ang20160915t180022_S00078_r1395_c146_ctr.tif</t>
  </si>
  <si>
    <t>ang20160915t185210_S00017_r2130_c517_ctr.tif</t>
  </si>
  <si>
    <t>ang20160915t190943_S00017_r2219_c11_ctr.tif</t>
  </si>
  <si>
    <t>ang20160916t185013_S00236_r15855_c1053_ctr.tif</t>
  </si>
  <si>
    <t>ang20160916t193543_S00237_r11314_c231_ctr.tif</t>
  </si>
  <si>
    <t>ang20160916t195311_S00079_r10579_c547_ctr.tif</t>
  </si>
  <si>
    <t>ang20160916t200814_S00238_r10017_c730_ctr.tif</t>
  </si>
  <si>
    <t>ang20160916t200814_S00239_r5873_c694_ctr.tif</t>
  </si>
  <si>
    <t>ang20160916t200814_S00240_r4954_c757_ctr.tif</t>
  </si>
  <si>
    <t>ang20160916t202433_S00241_r12351_c765_ctr.tif</t>
  </si>
  <si>
    <t>ang20160916t202433_S00244_r7306_c304_ctr.tif</t>
  </si>
  <si>
    <t>ang20160916t202433_S00246_r6624_c172_ctr.tif</t>
  </si>
  <si>
    <t>ang20160916t202433_S00247_r6581_c187_ctr.tif</t>
  </si>
  <si>
    <t>ang20160916t202433_S00248_r5915_c251_ctr.tif</t>
  </si>
  <si>
    <t>ang20160916t202433_S00249_r3449_c136_ctr.tif</t>
  </si>
  <si>
    <t>ang20160916t204345_S00251_r5201_c452_ctr.tif</t>
  </si>
  <si>
    <t>ang20160916t205810_S00252_r9812_c609_ctr.tif</t>
  </si>
  <si>
    <t>ang20160916t211157_S00253_r12506_c467_ctr.tif</t>
  </si>
  <si>
    <t>ang20160916t211157_S00254_r9832_c478_ctr.tif</t>
  </si>
  <si>
    <t>ang20160916t211157_S00255_r5297_c759_ctr.tif</t>
  </si>
  <si>
    <t>ang20160916t211157_S00256_r4334_c1016_ctr.tif</t>
  </si>
  <si>
    <t>ang20160916t211157_S00257_r4342_c1001_ctr.tif</t>
  </si>
  <si>
    <t>ang20160916t211157_S00258_r2133_c624_ctr.tif</t>
  </si>
  <si>
    <t>ang20160916t221543_S00006_r2558_c-179_ctr.tif</t>
  </si>
  <si>
    <t>ang20160916t221543_S00080_r2619_c-84_ctr.tif</t>
  </si>
  <si>
    <t>ang20160917t181611_S00006_r1858_c-2_ctr.tif</t>
  </si>
  <si>
    <t>ang20160917t181611_S00080_r1894_c58_ctr.tif</t>
  </si>
  <si>
    <t>ang20160917t185714_S00264_r3270_c322_ctr.tif</t>
  </si>
  <si>
    <t>ang20160917t191047_S00265_r14988_c128_ctr.tif</t>
  </si>
  <si>
    <t>ang20160917t192524_S00267_r18909_c1122_ctr.tif</t>
  </si>
  <si>
    <t>ang20160917t193841_S00268_r14900_c243_ctr.tif</t>
  </si>
  <si>
    <t>ang20160917t193841_S00269_r15590_c140_ctr.tif</t>
  </si>
  <si>
    <t>ang20160917t200444_S00081_r10137_c404_ctr.tif</t>
  </si>
  <si>
    <t>ang20160917t210125_S00270_r4528_c157_ctr.tif</t>
  </si>
  <si>
    <t>ang20160917t211125_S00271_r2644_c-32_ctr.tif</t>
  </si>
  <si>
    <t>ang20160917t211125_S00272_r2625_c-9_ctr.tif</t>
  </si>
  <si>
    <t>ang20160917t211125_S00273_r5709_c-109_ctr.tif</t>
  </si>
  <si>
    <t>ang20160917t213418_S00082_r10417_c34_ctr.tif</t>
  </si>
  <si>
    <t>ang20160917t224332_S00006_r1860_c14_ctr.tif</t>
  </si>
  <si>
    <t>ang20160917t224332_S00080_r1902_c84_ctr.tif</t>
  </si>
  <si>
    <t>ang20160919t174533_S00083_r5266_c111_ctr.tif</t>
  </si>
  <si>
    <t>ang20160919t182830_S00276_r4047_c258_ctr.tif</t>
  </si>
  <si>
    <t>ang20160919t182830_S00277_r7199_c-163_ctr.tif</t>
  </si>
  <si>
    <t>ang20160919t193800_S00278_r2089_c1199_ctr.tif</t>
  </si>
  <si>
    <t>ang20160919t203241_S00280_r4327_c389_ctr.tif</t>
  </si>
  <si>
    <t>ang20160919t204619_S00281_r3526_c1077_ctr.tif</t>
  </si>
  <si>
    <t>ang20160919t204619_S00282_r7101_c1149_ctr.tif</t>
  </si>
  <si>
    <t>ang20160919t204619_S00283_r7185_c1087_ctr.tif</t>
  </si>
  <si>
    <t>ang20160919t204619_S00284_r7069_c1109_ctr.tif</t>
  </si>
  <si>
    <t>ang20160919t205955_S00198_r9039_c249_ctr.tif</t>
  </si>
  <si>
    <t>ang20160919t205955_S00199_r7489_c523_ctr.tif</t>
  </si>
  <si>
    <t>ang20160919t205955_S00200_r4536_c254_ctr.tif</t>
  </si>
  <si>
    <t>ang20160919t211311_S00201_r6347_c628_ctr.tif</t>
  </si>
  <si>
    <t>ang20160919t211311_S00202_r6360_c612_ctr.tif</t>
  </si>
  <si>
    <t>ang20160922t183143_S00203_r17206_c169_ctr.tif</t>
  </si>
  <si>
    <t>ang20160922t183143_S00204_r16749_c154_ctr.tif</t>
  </si>
  <si>
    <t>ang20160922t183143_S00222_r6580_c254_ctr.tif</t>
  </si>
  <si>
    <t>ang20160922t184215_S00205_r17113_c505_ctr.tif</t>
  </si>
  <si>
    <t>ang20160922t184215_S00206_r1043_c395_ctr.tif</t>
  </si>
  <si>
    <t>ang20160922t185237_S00207_r8635_c355_ctr.tif</t>
  </si>
  <si>
    <t>ang20160922t185237_S00208_r3085_c232_ctr.tif</t>
  </si>
  <si>
    <t>ang20160922t191333_S00209_r12885_c-189_ctr.tif</t>
  </si>
  <si>
    <t>ang20160922t191333_S00210_r10174_c19_ctr.tif</t>
  </si>
  <si>
    <t>ang20160922t192359_S00205_r16965_c215_ctr.tif</t>
  </si>
  <si>
    <t>ang20160922t192359_S00211_r7782_c49_ctr.tif</t>
  </si>
  <si>
    <t>ang20160922t192359_S00212_r996_c238_ctr.tif</t>
  </si>
  <si>
    <t>ang20160922t193350_S00207_r8512_c438_ctr.tif</t>
  </si>
  <si>
    <t>ang20160922t193350_S00211_r7493_c572_ctr.tif</t>
  </si>
  <si>
    <t>ang20160922t193350_S00213_r1042_c538_ctr.tif</t>
  </si>
  <si>
    <t>ang20160922t194340_S00084_r7542_c-11_ctr.tif</t>
  </si>
  <si>
    <t>ang20160922t194340_S00224_r13948_c-73_ctr.tif</t>
  </si>
  <si>
    <t>ang20160922t194340_S00225_r7545_c16_ctr.tif</t>
  </si>
  <si>
    <t>ang20160922t195333_S00214_r2143_c659_ctr.tif</t>
  </si>
  <si>
    <t>ang20160922t200330_S00212_r981_c420_ctr.tif</t>
  </si>
  <si>
    <t>ang20160922t200330_S00213_r949_c194_ctr.tif</t>
  </si>
  <si>
    <t>ang20160922t200330_S00215_r13147_c570_ctr.tif</t>
  </si>
  <si>
    <t>ang20160922t200330_S00216_r1118_c550_ctr.tif</t>
  </si>
  <si>
    <t>ang20160922t200330_S00217_r1093_c525_ctr.tif</t>
  </si>
  <si>
    <t>ang20160922t201314_S00208_r2935_c375_ctr.tif</t>
  </si>
  <si>
    <t>ang20160922t201314_S00218_r10665_c652_ctr.tif</t>
  </si>
  <si>
    <t>ang20160922t201314_S00219_r8305_c352_ctr.tif</t>
  </si>
  <si>
    <t>ang20160922t201314_S00232_r1777_c490_ctr.tif</t>
  </si>
  <si>
    <t>ang20160922t202316_S00219_r8361_c166_ctr.tif</t>
  </si>
  <si>
    <t>ang20160922t202316_S00220_r14024_c-431_ctr.tif</t>
  </si>
  <si>
    <t>ang20160922t203245_S00210_r10011_c344_ctr.tif</t>
  </si>
  <si>
    <t>ang20160922t203245_S00221_r7949_c-85_ctr.tif</t>
  </si>
  <si>
    <t>ang20160922t203245_S00222_r6643_c283_ctr.tif</t>
  </si>
  <si>
    <t>ang20160922t204244_S00223_r1386_c736_ctr.tif</t>
  </si>
  <si>
    <t>ang20160922t204244_S00228_r1334_c646_ctr.tif</t>
  </si>
  <si>
    <t>ang20160922t205234_S00219_r8270_c219_ctr.tif</t>
  </si>
  <si>
    <t>ang20160922t211209_S00209_r12650_c66_ctr.tif</t>
  </si>
  <si>
    <t>ang20160922t211209_S00210_r9920_c256_ctr.tif</t>
  </si>
  <si>
    <t>ang20160922t212208_S00223_r1494_c967_ctr.tif</t>
  </si>
  <si>
    <t>ang20160922t212208_S00226_r7268_c197_ctr.tif</t>
  </si>
  <si>
    <t>ang20160922t212208_S00227_r4700_c712_ctr.tif</t>
  </si>
  <si>
    <t>ang20160922t213141_S00208_r3095_c332_ctr.tif</t>
  </si>
  <si>
    <t>ang20160922t213141_S00219_r8927_c469_ctr.tif</t>
  </si>
  <si>
    <t>ang20160922t213141_S00229_r16195_c439_ctr.tif</t>
  </si>
  <si>
    <t>ang20160922t213141_S00230_r15585_c178_ctr.tif</t>
  </si>
  <si>
    <t>ang20160922t213141_S00231_r15621_c129_ctr.tif</t>
  </si>
  <si>
    <t>ang20160922t213141_S00233_r1824_c349_ctr.tif</t>
  </si>
  <si>
    <t>ang20160922t214116_S00234_r8589_c379_ctr.tif</t>
  </si>
  <si>
    <t>ang20160922t214116_S00235_r8220_c9_ctr.tif</t>
  </si>
  <si>
    <t>ang20160925t170117_S00006_r2587_c-141_ctr.tif</t>
  </si>
  <si>
    <t>ang20160925t201200_S00006_r2161_c452_ctr.tif</t>
  </si>
  <si>
    <t>ang20160925t201200_S00080_r2173_c482_ctr.tif</t>
  </si>
  <si>
    <t>ang20160930t211208_S00086_r5097_c326_ctr.tif</t>
  </si>
  <si>
    <t>ang20160930t211208_S00305_r5057_c133_ctr.tif</t>
  </si>
  <si>
    <t>ang20160930t211208_S00306_r4975_c160_ctr.tif</t>
  </si>
  <si>
    <t>ang20160930t213004_S00306_r8283_c26_ctr.tif</t>
  </si>
  <si>
    <t>ang20160930t221645_S00087_r2720_c49_ctr.tif</t>
  </si>
  <si>
    <t>ang20160930t223905_S00305_r10102_c69_ctr.tif</t>
  </si>
  <si>
    <t>ang20160930t223905_S00306_r9932_c134_ctr.tif</t>
  </si>
  <si>
    <t>ang20161001t181046_S00088_r1726_c394_ctr.tif</t>
  </si>
  <si>
    <t>ang20161001t184552_S00309_r1203_c2_ctr.tif</t>
  </si>
  <si>
    <t>ang20161001t184552_S00310_r779_c185_ctr.tif</t>
  </si>
  <si>
    <t>ang20161001t184552_S00311_r807_c48_ctr.tif</t>
  </si>
  <si>
    <t>ang20161001t185035_S00309_r784_c278_ctr.tif</t>
  </si>
  <si>
    <t>ang20161001t185608_S00310_r714_c-54_ctr.tif</t>
  </si>
  <si>
    <t>ang20161001t191157_S00312_r4834_c263_ctr.tif</t>
  </si>
  <si>
    <t>ang20161001t192737_S00089_r3893_c138_ctr.tif</t>
  </si>
  <si>
    <t>ang20161001t205456_S00320_r-19_c-16_ctr.tif</t>
  </si>
  <si>
    <t>ang20161001t205820_S00320_r-29_c400_ctr.tif</t>
  </si>
  <si>
    <t>ang20161001t213736_S00090_r3564_c-26_ctr.tif</t>
  </si>
  <si>
    <t>ang20161003t192244_S00006_r2451_c287_ctr.tif</t>
  </si>
  <si>
    <t>ang20161003t193609_S00091_r5963_c-105_ctr.tif</t>
  </si>
  <si>
    <t>ang20161003t193609_S00092_r5853_c48_ctr.tif</t>
  </si>
  <si>
    <t>ang20161003t200520_S00314_r1501_c216_ctr.tif</t>
  </si>
  <si>
    <t>ang20161003t200520_S00315_r1424_c293_ctr.tif</t>
  </si>
  <si>
    <t>ang20161003t201042_S00315_r951_c-59_ctr.tif</t>
  </si>
  <si>
    <t>ang20161003t201042_S00316_r855_c57_ctr.tif</t>
  </si>
  <si>
    <t>ang20161003t213256_S00316_r1841_c-561_ctr.tif</t>
  </si>
  <si>
    <t>ang20161005t182145_S00317_r10343_c-160_ctr.tif</t>
  </si>
  <si>
    <t>ang20161005t182145_S00318_r10263_c-207_ctr.tif</t>
  </si>
  <si>
    <t>ang20161005t184114_S00094_r674_c403_ctr.tif</t>
  </si>
  <si>
    <t>ang20161005t194911_S00098_r1195_c-33_ctr.tif</t>
  </si>
  <si>
    <t>ang20161005t194911_S00099_r926_c435_ctr.tif</t>
  </si>
  <si>
    <t>ang20161006t175913_S00358_r5430_c339_ctr.tif</t>
  </si>
  <si>
    <t>ang20161006t180917_S00100_r8230_c358_ctr.tif</t>
  </si>
  <si>
    <t>ang20161006t180917_S00321_r8232_c350_ctr.tif</t>
  </si>
  <si>
    <t>ang20161006t181839_S00100_r8495_c-74_ctr.tif</t>
  </si>
  <si>
    <t>ang20161006t181839_S00101_r8354_c-39_ctr.tif</t>
  </si>
  <si>
    <t>ang20161006t181839_S00321_r8487_c-86_ctr.tif</t>
  </si>
  <si>
    <t>ang20161006t184812_S00102_r465_c334_ctr.tif</t>
  </si>
  <si>
    <t>ang20161006t200146_S00103_r681_c330_ctr.tif</t>
  </si>
  <si>
    <t>ang20161008t172923_S00042_r6867_c-236_ctr.tif</t>
  </si>
  <si>
    <t>ang20161008t202359_S00117_r1835_c565_ctr.tif</t>
  </si>
  <si>
    <t>ang20161008t202359_S00322_r1631_c570_ctr.tif</t>
  </si>
  <si>
    <t>ang20161008t202359_S00323_r1485_c532_ctr.tif</t>
  </si>
  <si>
    <t>ang20161008t202359_S00324_r1378_c466_ctr.tif</t>
  </si>
  <si>
    <t>ang20161008t202359_S00325_r743_c294_ctr.tif</t>
  </si>
  <si>
    <t>ang20161008t202359_S00364_r2130_c630_ctr.tif</t>
  </si>
  <si>
    <t>ang20161008t202359_S00365_r2045_c646_ctr.tif</t>
  </si>
  <si>
    <t>ang20161008t202359_S00366_r1981_c638_ctr.tif</t>
  </si>
  <si>
    <t>ang20161008t202359_S00367_r1984_c431_ctr.tif</t>
  </si>
  <si>
    <t>ang20161008t202359_S00368_r1916_c311_ctr.tif</t>
  </si>
  <si>
    <t>ang20161008t202359_S00369_r1393_c556_ctr.tif</t>
  </si>
  <si>
    <t>ang20161008t202359_S00370_r1233_c611_ctr.tif</t>
  </si>
  <si>
    <t>ang20161008t202359_S00371_r1127_c571_ctr.tif</t>
  </si>
  <si>
    <t>ang20161008t203001_S00326_r1621_c319_ctr.tif</t>
  </si>
  <si>
    <t>ang20161008t203001_S00327_r1673_c407_ctr.tif</t>
  </si>
  <si>
    <t>ang20161008t203001_S00352_r1095_c599_ctr.tif</t>
  </si>
  <si>
    <t>ang20161008t203001_S00353_r1533_c534_ctr.tif</t>
  </si>
  <si>
    <t>ang20161008t204039_S00116_r3152_c400_ctr.tif</t>
  </si>
  <si>
    <t>ang20161008t204039_S00117_r3062_c536_ctr.tif</t>
  </si>
  <si>
    <t>ang20161008t204039_S00118_r3010_c535_ctr.tif</t>
  </si>
  <si>
    <t>ang20161008t204039_S00322_r2838_c518_ctr.tif</t>
  </si>
  <si>
    <t>ang20161008t204039_S00323_r2710_c499_ctr.tif</t>
  </si>
  <si>
    <t>ang20161008t204039_S00324_r2600_c434_ctr.tif</t>
  </si>
  <si>
    <t>ang20161008t204039_S00325_r1973_c268_ctr.tif</t>
  </si>
  <si>
    <t>ang20161008t204039_S00364_r3211_c455_ctr.tif</t>
  </si>
  <si>
    <t>ang20161008t204039_S00366_r3028_c426_ctr.tif</t>
  </si>
  <si>
    <t>ang20161008t204039_S00367_r3212_c399_ctr.tif</t>
  </si>
  <si>
    <t>ang20161008t204039_S00370_r2458_c578_ctr.tif</t>
  </si>
  <si>
    <t>ang20161008t204651_S00326_r2396_c546_ctr.tif</t>
  </si>
  <si>
    <t>ang20161008t204651_S00328_r2484_c581_ctr.tif</t>
  </si>
  <si>
    <t>ang20161008t204651_S00352_r1869_c822_ctr.tif</t>
  </si>
  <si>
    <t>ang20161008t204651_S00353_r2306_c760_ctr.tif</t>
  </si>
  <si>
    <t>ang20161008t205502_S00117_r4628_c712_ctr.tif</t>
  </si>
  <si>
    <t>ang20161008t205502_S00118_r4600_c752_ctr.tif</t>
  </si>
  <si>
    <t>ang20161008t205502_S00298_r3822_c291_ctr.tif</t>
  </si>
  <si>
    <t>ang20161008t205502_S00322_r4295_c671_ctr.tif</t>
  </si>
  <si>
    <t>ang20161008t205502_S00323_r4095_c625_ctr.tif</t>
  </si>
  <si>
    <t>ang20161008t205502_S00325_r2807_c6_ctr.tif</t>
  </si>
  <si>
    <t>ang20161008t205502_S00367_r4928_c565_ctr.tif</t>
  </si>
  <si>
    <t>ang20161008t205502_S00370_r3719_c743_ctr.tif</t>
  </si>
  <si>
    <t>ang20161008t205502_S00371_r3560_c668_ctr.tif</t>
  </si>
  <si>
    <t>ang20161008t205502_S00381_r4747_c366_ctr.tif</t>
  </si>
  <si>
    <t>ang20161008t205502_S00382_r3339_c373_ctr.tif</t>
  </si>
  <si>
    <t>ang20161008t210116_S00326_r2819_c146_ctr.tif</t>
  </si>
  <si>
    <t>ang20161008t210116_S00332_r2945_c455_ctr.tif</t>
  </si>
  <si>
    <t>ang20161008t210116_S00382_r2174_c500_ctr.tif</t>
  </si>
  <si>
    <t>ang20161008t210604_S00304_r2308_c-13_ctr.tif</t>
  </si>
  <si>
    <t>ang20161008t210604_S00326_r2509_c277_ctr.tif</t>
  </si>
  <si>
    <t>ang20161008t210604_S00332_r2468_c425_ctr.tif</t>
  </si>
  <si>
    <t>ang20161008t210604_S00382_r1700_c471_ctr.tif</t>
  </si>
  <si>
    <t>ang20161008t210604_S00383_r734_c115_ctr.tif</t>
  </si>
  <si>
    <t>ang20161008t211115_S00117_r2820_c636_ctr.tif</t>
  </si>
  <si>
    <t>ang20161008t211115_S00118_r2728_c625_ctr.tif</t>
  </si>
  <si>
    <t>ang20161008t211115_S00322_r2355_c488_ctr.tif</t>
  </si>
  <si>
    <t>ang20161008t211115_S00323_r2327_c619_ctr.tif</t>
  </si>
  <si>
    <t>ang20161008t211115_S00325_r1044_c95_ctr.tif</t>
  </si>
  <si>
    <t>ang20161008t211115_S00367_r3074_c462_ctr.tif</t>
  </si>
  <si>
    <t>ang20161008t211115_S00368_r2969_c292_ctr.tif</t>
  </si>
  <si>
    <t>ang20161008t211115_S00370_r1924_c714_ctr.tif</t>
  </si>
  <si>
    <t>ang20161008t211115_S00371_r1782_c674_ctr.tif</t>
  </si>
  <si>
    <t>ang20161008t211115_S00383_r4260_c257_ctr.tif</t>
  </si>
  <si>
    <t>ang20161008t211115_S00384_r1099_c647_ctr.tif</t>
  </si>
  <si>
    <t>ang20161008t211637_S00323_r9395_c665_ctr.tif</t>
  </si>
  <si>
    <t>ang20161008t211637_S00324_r8139_c-508_ctr.tif</t>
  </si>
  <si>
    <t>ang20161008t211637_S00329_r7083_c-233_ctr.tif</t>
  </si>
  <si>
    <t>ang20161008t211637_S00333_r7104_c-442_ctr.tif</t>
  </si>
  <si>
    <t>ang20161008t211637_S00367_r10004_c-420_ctr.tif</t>
  </si>
  <si>
    <t>ang20161008t211637_S00368_r9825_c-792_ctr.tif</t>
  </si>
  <si>
    <t>ang20161008t211637_S00369_r8165_c-232_ctr.tif</t>
  </si>
  <si>
    <t>ang20161008t211637_S00371_r8052_c425_ctr.tif</t>
  </si>
  <si>
    <t>ang20161008t211637_S00382_r7240_c-524_ctr.tif</t>
  </si>
  <si>
    <t>ang20161008t211637_S00384_r6502_c60_ctr.tif</t>
  </si>
  <si>
    <t>ang20161008t211637_S00385_r8999_c-439_ctr.tif</t>
  </si>
  <si>
    <t>ang20161008t212326_S00330_r5593_c-468_ctr.tif</t>
  </si>
  <si>
    <t>ang20161008t212326_S00331_r5763_c-349_ctr.tif</t>
  </si>
  <si>
    <t>ang20161008t212326_S00332_r5328_c-293_ctr.tif</t>
  </si>
  <si>
    <t>ang20161008t212326_S00383_r2805_c35_ctr.tif</t>
  </si>
  <si>
    <t>ang20161008t212816_S00332_r5269_c-354_ctr.tif</t>
  </si>
  <si>
    <t>ang20161008t212816_S00382_r4584_c592_ctr.tif</t>
  </si>
  <si>
    <t>ang20161008t213309_S00323_r9562_c1723_ctr.tif</t>
  </si>
  <si>
    <t>ang20161008t213309_S00324_r9374_c1605_ctr.tif</t>
  </si>
  <si>
    <t>ang20161008t213309_S00367_r10439_c1539_ctr.tif</t>
  </si>
  <si>
    <t>ang20161008t213309_S00371_r8929_c1791_ctr.tif</t>
  </si>
  <si>
    <t>ang20161008t220452_S00006_r5594_c-58_ctr.tif</t>
  </si>
  <si>
    <t>ang20161011t222300_S00337_r2325_c20_ctr.tif</t>
  </si>
  <si>
    <t>ang20161011t222838_S00337_r2198_c-16_ctr.tif</t>
  </si>
  <si>
    <t>ang20161012t193711_S00105_r1774_c452_ctr.tif</t>
  </si>
  <si>
    <t>ang20161012t220227_S00338_r5430_c112_ctr.tif</t>
  </si>
  <si>
    <t>ang20161025t182854_S00342_r2270_c373_ctr.tif</t>
  </si>
  <si>
    <t>ang20161025t183759_S00343_r2504_c30_ctr.tif</t>
  </si>
  <si>
    <t>ang20161025t184653_S00344_r7174_c176_ctr.tif</t>
  </si>
  <si>
    <t>ang20161025t184653_S00345_r6874_c-85_ctr.tif</t>
  </si>
  <si>
    <t>ang20161025t184653_S00346_r6809_c-281_ctr.tif</t>
  </si>
  <si>
    <t>ang20161025t184653_S00347_r6732_c-236_ctr.tif</t>
  </si>
  <si>
    <t>ang20161025t184653_S00372_r6632_c-239_ctr.tif</t>
  </si>
  <si>
    <t>ang20161025t190448_S00373_r2270_c-24_ctr.tif</t>
  </si>
  <si>
    <t>ang20161025t191331_S00348_r2192_c532_ctr.tif</t>
  </si>
  <si>
    <t>ang20161025t191331_S00349_r2221_c554_ctr.tif</t>
  </si>
  <si>
    <t>ang20161025t191331_S00350_r583_c-121_ctr.tif</t>
  </si>
  <si>
    <t>ang20161025t191331_S00351_r-26_c225_ctr.tif</t>
  </si>
  <si>
    <t>ang20161025t191331_S00371_r1232_c-3_ctr.tif</t>
  </si>
  <si>
    <t>ang20161025t191331_S00374_r4904_c741_ctr.tif</t>
  </si>
  <si>
    <t>ang20161025t192103_S00118_r1691_c95_ctr.tif</t>
  </si>
  <si>
    <t>ang20161025t192916_S00106_r4500_c324_ctr.tif</t>
  </si>
  <si>
    <t>ang20161025t192916_S00107_r3346_c426_ctr.tif</t>
  </si>
  <si>
    <t>ang20161025t192916_S00109_r2818_c-7_ctr.tif</t>
  </si>
  <si>
    <t>ang20161025t192916_S00110_r2725_c403_ctr.tif</t>
  </si>
  <si>
    <t>ang20161025t192916_S00111_r2454_c343_ctr.tif</t>
  </si>
  <si>
    <t>ang20161025t192916_S00115_r2049_c550_ctr.tif</t>
  </si>
  <si>
    <t>ang20161025t192916_S00116_r1954_c448_ctr.tif</t>
  </si>
  <si>
    <t>ang20161025t192916_S00117_r1736_c599_ctr.tif</t>
  </si>
  <si>
    <t>ang20161025t192916_S00118_r1701_c633_ctr.tif</t>
  </si>
  <si>
    <t>ang20161025t192916_S00352_r2815_c-6_ctr.tif</t>
  </si>
  <si>
    <t>ang20161025t193700_S00326_r3236_c-18_ctr.tif</t>
  </si>
  <si>
    <t>ang20161025t193700_S00332_r3212_c73_ctr.tif</t>
  </si>
  <si>
    <t>ang20161025t193700_S00352_r2939_c548_ctr.tif</t>
  </si>
  <si>
    <t>ang20161025t193700_S00353_r3172_c213_ctr.tif</t>
  </si>
  <si>
    <t>ang20161025t193700_S00387_r3603_c328_ctr.tif</t>
  </si>
  <si>
    <t>ang20161025t193700_S00388_r2755_c658_ctr.tif</t>
  </si>
  <si>
    <t>ang20161025t195150_S00354_r2418_c231_ctr.tif</t>
  </si>
  <si>
    <t>ang20161025t195150_S00355_r2406_c209_ctr.tif</t>
  </si>
  <si>
    <t>ang20161025t195642_S00356_r2641_c21_ctr.tif</t>
  </si>
  <si>
    <t>ang20161025t195642_S00357_r2664_c-1_ctr.tif</t>
  </si>
  <si>
    <t>ang20161025t230649_S00286_r1921_c-115_ctr.tif</t>
  </si>
  <si>
    <t>ang20161026t180214_S00177_r8051_c308_ctr.tif</t>
  </si>
  <si>
    <t>ang20161026t180214_S00290_r6351_c103_ctr.tif</t>
  </si>
  <si>
    <t>ang20161026t201138_S00293_r4873_c136_ctr.tif</t>
  </si>
  <si>
    <t>ang20161029t200719_S00119_r8764_c396_ctr.tif</t>
  </si>
  <si>
    <t>ang20161029t200719_S00120_r13242_c734_ctr.tif</t>
  </si>
  <si>
    <t>ang20161029t200719_S00121_r8252_c596_ctr.tif</t>
  </si>
  <si>
    <t>ang20161029t200719_S00122_r3208_c20_ctr.tif</t>
  </si>
  <si>
    <t>ang20161029t200719_S00123_r1509_c277_ctr.tif</t>
  </si>
  <si>
    <t>ang20161029t200719_S00390_r4452_c515_ctr.tif</t>
  </si>
  <si>
    <t>ang20161029t201950_S00120_r12592_c238_ctr.tif</t>
  </si>
  <si>
    <t>ang20161029t201950_S00124_r13334_c651_ctr.tif</t>
  </si>
  <si>
    <t>ang20161029t201950_S00125_r12396_c650_ctr.tif</t>
  </si>
  <si>
    <t>ang20161029t201950_S00126_r12147_c573_ctr.tif</t>
  </si>
  <si>
    <t>ang20161029t201950_S00127_r8657_c310_ctr.tif</t>
  </si>
  <si>
    <t>ang20161029t201950_S00128_r5328_c415_ctr.tif</t>
  </si>
  <si>
    <t>ang20161029t204732_S00300_r4252_c423_ctr.tif</t>
  </si>
  <si>
    <t>ang20161029t204732_S00301_r5168_c638_ctr.tif</t>
  </si>
  <si>
    <t>ang20161029t204732_S00302_r7431_c470_ctr.tif</t>
  </si>
  <si>
    <t>ang20161029t205722_S00300_r4192_c-211_ctr.tif</t>
  </si>
  <si>
    <t>ang20161029t205722_S00303_r3839_c242_ctr.tif</t>
  </si>
  <si>
    <t>ang20161029t205722_S00307_r4122_c0_ctr.tif</t>
  </si>
  <si>
    <t>ang20161029t205722_S00360_r4042_c18_ctr.tif</t>
  </si>
  <si>
    <t>ang20161029t205722_S00391_r6859_c-178_ctr.tif</t>
  </si>
  <si>
    <t>GeoTIF name</t>
  </si>
  <si>
    <t>ang20161103t221806_S00006_r1951_c-78_ctr.tif</t>
  </si>
  <si>
    <t>ang20161103t222451_S00006_r2259_c-161_ctr.tif</t>
  </si>
  <si>
    <t>ang20161103t224501_S00006_r2197_c-124_ctr.tif</t>
  </si>
  <si>
    <t>ang20161104t183025_S00006_r2230_c-209_ctr.tif</t>
  </si>
  <si>
    <t>ang20161104t195416_S00006_r2230_c-156_ctr.tif</t>
  </si>
  <si>
    <t>ang20161029t185045_S00041_r3636_c-24_ctr.tif</t>
  </si>
  <si>
    <t>ang20161029t215438_S00041_r3891_c-50_ctr.tif</t>
  </si>
  <si>
    <t>ang20161103t221806_S00080_r1991_c-8_ctr.tif</t>
  </si>
  <si>
    <t>ang20161103t222451_S00080_r2312_c-85_ctr.tif</t>
  </si>
  <si>
    <t>ang20161103t224501_S00080_r2244_c-41_ctr.tif</t>
  </si>
  <si>
    <t>ang20161104t183025_S00080_r2271_c-120_ctr.tif</t>
  </si>
  <si>
    <t>ang20161012t193125_S00104_r3370_c712_ctr.tif</t>
  </si>
  <si>
    <t>ang20161008t213955_S00117_r2290_c482_ctr.tif</t>
  </si>
  <si>
    <t>ang20161008t213955_S00118_r2238_c478_ctr.tif</t>
  </si>
  <si>
    <t>ang20161104t185742_S00129_r4136_c25_ctr.tif</t>
  </si>
  <si>
    <t>ang20161104t185742_S00130_r5300_c616_ctr.tif</t>
  </si>
  <si>
    <t>ang20161104t190838_S00130_r5128_c79_ctr.tif</t>
  </si>
  <si>
    <t>ang20161104t185742_S00131_r9420_c237_ctr.tif</t>
  </si>
  <si>
    <t>ang20161104t190838_S00132_r10709_c415_ctr.tif</t>
  </si>
  <si>
    <t>ang20161104t190838_S00133_r8389_c164_ctr.tif</t>
  </si>
  <si>
    <t>ang20161104t190838_S00134_r10281_c361_ctr.tif</t>
  </si>
  <si>
    <t>ang20161104t190838_S00135_r9799_c602_ctr.tif</t>
  </si>
  <si>
    <t>ang20161104t190838_S00136_r4183_c164_ctr.tif</t>
  </si>
  <si>
    <t>ang20161104t190838_S00137_r4229_c121_ctr.tif</t>
  </si>
  <si>
    <t>ang20161026t173255_S00177_r5699_c579_ctr.tif</t>
  </si>
  <si>
    <t>ang20160916t212645_S00259_r27781_c12076_ctr.tif</t>
  </si>
  <si>
    <t>ang20160916t212645_S00260_r25623_c15304_ctr.tif</t>
  </si>
  <si>
    <t>ang20161026t173255_S00288_r4003_c369_ctr.tif</t>
  </si>
  <si>
    <t>ang20161026t182549_S00291_r1644_c-52_ctr.tif</t>
  </si>
  <si>
    <t>ang20161102t211652_S00295_r4335_c-226_ctr.tif</t>
  </si>
  <si>
    <t>ang20161103t173708_S00296_r1496_c214_ctr.tif</t>
  </si>
  <si>
    <t>ang20161103t173708-A</t>
  </si>
  <si>
    <t>ang20161029t195217_S00299_r9291_c585_ctr.tif</t>
  </si>
  <si>
    <t>ang20161011t175549_S00314_r3623_c10_ctr.tif</t>
  </si>
  <si>
    <t>ang20161008t213955_S00322_r2058_c443_ctr.tif</t>
  </si>
  <si>
    <t>ang20161025t192103_S00322_r1588_c210_ctr.tif</t>
  </si>
  <si>
    <t>ang20161008t213955_S00323_r1925_c408_ctr.tif</t>
  </si>
  <si>
    <t>ang20161025t192103_S00323_r1456_c281_ctr.tif</t>
  </si>
  <si>
    <t>ang20161025t192103_S00325_r752_c545_ctr.tif</t>
  </si>
  <si>
    <t>ang20161008t213955_S00333_r1310_c203_ctr.tif</t>
  </si>
  <si>
    <t>ang20161102t201413-A</t>
  </si>
  <si>
    <t>ang20161102t201413_S00363_r1535_c-258_ctr.tif</t>
  </si>
  <si>
    <t>ang20161008t213955_S00365_r2498_c581_ctr.tif</t>
  </si>
  <si>
    <t>ang20161008t213955_S00366_r2401_c535_ctr.tif</t>
  </si>
  <si>
    <t>ang20161008t213955_S00367_r2460_c359_ctr.tif</t>
  </si>
  <si>
    <t>ang20161008t213955_S00370_r1663_c471_ctr.tif</t>
  </si>
  <si>
    <t>ang20161008t213955_S00371_r1558_c422_ctr.tif</t>
  </si>
  <si>
    <t>ang20161025t192103_S00375_r5489_c243_ctr.tif</t>
  </si>
  <si>
    <t>ang20161025t192103_S00376_r1898_c101_ctr.tif</t>
  </si>
  <si>
    <t>ang20161008t213955_S00377_r2345_c591_ctr.tif</t>
  </si>
  <si>
    <t>ang20161025t192103_S00377_r1851_c96_ctr.tif</t>
  </si>
  <si>
    <t>ang20161025t192103_S00378_r461_c598_ctr.tif</t>
  </si>
  <si>
    <t>ang20161025t192103_S00379_r402_c656_ctr.tif</t>
  </si>
  <si>
    <t>ang20161025t192103_S00380_r359_c730_ctr.tif</t>
  </si>
  <si>
    <t>ang20161008t213309_S00382_r8651_c1488_ctr.tif</t>
  </si>
  <si>
    <t>ang20161008t213955_S00382_r1358_c175_ctr.tif</t>
  </si>
  <si>
    <t>ang20161008t213309_S00384_r8127_c1759_ctr.tif</t>
  </si>
  <si>
    <t>ang20161008t213955_S00384_r1090_c361_ctr.tif</t>
  </si>
  <si>
    <t>ang20161008t213309_S00385_r9850_c1579_ctr.tif</t>
  </si>
  <si>
    <t>ang20161008t213955_S00385_r2107_c344_ctr.tif</t>
  </si>
  <si>
    <t>ang20161008t213309_S00386_r8410_c1477_ctr.tif</t>
  </si>
  <si>
    <t>ang20161008t213309_S00387_r10339_c1646_ctr.tif</t>
  </si>
  <si>
    <t>ang20161029t193022_S00389_r6141_c307_ctr.tif</t>
  </si>
  <si>
    <t>ang20161008t213955_S00392_r2345_c478_ctr.tif</t>
  </si>
  <si>
    <t>Area (region or town; i.e. Honor Rancho or Taft)</t>
  </si>
  <si>
    <t>Candidate source type</t>
  </si>
  <si>
    <t>Candidate source details (if applicable)</t>
  </si>
  <si>
    <t>Mean fetch (plume length, m)</t>
  </si>
  <si>
    <t>linear mass density (g/m)</t>
  </si>
  <si>
    <t>flux (kg/hr)</t>
  </si>
  <si>
    <t>assumed wind speed (m/s)</t>
  </si>
  <si>
    <t>AKT: Links need to be updated</t>
  </si>
  <si>
    <t>cum flux (kgCH4/hr)</t>
  </si>
  <si>
    <t>cum IME  (kg)</t>
  </si>
  <si>
    <t>% of total</t>
  </si>
  <si>
    <t>cumulative (g/m)</t>
  </si>
  <si>
    <t>fraction point source (%)</t>
  </si>
  <si>
    <t>fraction CARB (%)</t>
  </si>
  <si>
    <t>flux 1A1 Energy Industries</t>
  </si>
  <si>
    <t>Unknown</t>
  </si>
  <si>
    <t>top facilities</t>
  </si>
  <si>
    <t>kg/hr</t>
  </si>
  <si>
    <t>fraction of point sources</t>
  </si>
  <si>
    <t>fraction of SoCAB</t>
  </si>
  <si>
    <t>fraction of state</t>
  </si>
  <si>
    <t>Richmond Refinery</t>
  </si>
  <si>
    <t>Kern River/Front oil &amp; gas field</t>
  </si>
  <si>
    <t>Curti Family Dairy</t>
  </si>
  <si>
    <t>Curti family dairy flux is suspect</t>
  </si>
  <si>
    <t>Felicita dairy flux is suspect</t>
  </si>
  <si>
    <t>Torrance Refinery</t>
  </si>
  <si>
    <t>appeared to spike to 3200 kg/hr during 10/11/2016t incident</t>
  </si>
  <si>
    <t>Pacific Rim Dairy (Digester)</t>
  </si>
  <si>
    <t>Visalia DS landfill</t>
  </si>
  <si>
    <t>Visalia flux is suspect</t>
  </si>
  <si>
    <t>Harris meat plant</t>
  </si>
  <si>
    <t>total from top facilities</t>
  </si>
  <si>
    <t>Bidart Dairy</t>
  </si>
  <si>
    <t>total</t>
  </si>
  <si>
    <t>Honor Rancho gas storage</t>
  </si>
  <si>
    <t>totals</t>
  </si>
  <si>
    <t>previous totals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</si>
</sst>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(* #,##0.00_);_(* \(#,##0.00\);_(* &quot;-&quot;??_);_(@_)"/>
    <numFmt numFmtId="164" formatCode="00000"/>
    <numFmt numFmtId="165" formatCode="0.000000"/>
    <numFmt numFmtId="166" formatCode="0.0%"/>
    <numFmt numFmtId="167" formatCode="0.00000"/>
    <numFmt numFmtId="168" formatCode="0.0E+00"/>
    <numFmt numFmtId="169" formatCode="0.000"/>
    <numFmt numFmtId="170" formatCode="_(* #,##0_);_(* \(#,##0\);_(* &quot;-&quot;??_);_(@_)"/>
  </numFmts>
  <fonts count="4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Cambria"/>
      <family val="1"/>
    </font>
    <font>
      <sz val="12"/>
      <color theme="1"/>
      <name val="Cambria"/>
      <family val="1"/>
    </font>
    <font>
      <b/>
      <sz val="12"/>
      <color theme="1"/>
      <name val="Cambria"/>
      <family val="1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4"/>
      <name val="Calibri"/>
      <family val="2"/>
      <scheme val="minor"/>
    </font>
    <font>
      <b/>
      <sz val="16"/>
      <color theme="1"/>
      <name val="Cambria"/>
      <family val="1"/>
    </font>
    <font>
      <sz val="16"/>
      <color theme="1"/>
      <name val="Cambria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8"/>
      <color rgb="FFFF0000"/>
      <name val="Times New Roman"/>
      <family val="1"/>
    </font>
    <font>
      <sz val="18"/>
      <color theme="1"/>
      <name val="Times New Roman"/>
      <family val="1"/>
    </font>
    <font>
      <sz val="18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u/>
      <sz val="14"/>
      <color rgb="FFFF0000"/>
      <name val="Calibri"/>
      <family val="2"/>
      <scheme val="minor"/>
    </font>
    <font>
      <i/>
      <sz val="14"/>
      <color rgb="FFFF0000"/>
      <name val="Calibri"/>
      <family val="2"/>
      <scheme val="minor"/>
    </font>
    <font>
      <b/>
      <sz val="28"/>
      <name val="Calibri"/>
      <family val="2"/>
      <scheme val="minor"/>
    </font>
    <font>
      <sz val="28"/>
      <name val="Calibri"/>
      <family val="2"/>
      <scheme val="minor"/>
    </font>
    <font>
      <sz val="2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34998626667073579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28">
    <xf numFmtId="0" fontId="0" fillId="0" borderId="0"/>
    <xf numFmtId="0" fontId="11" fillId="0" borderId="0"/>
    <xf numFmtId="0" fontId="10" fillId="0" borderId="0"/>
    <xf numFmtId="0" fontId="9" fillId="0" borderId="0"/>
    <xf numFmtId="0" fontId="8" fillId="0" borderId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7" fillId="0" borderId="0"/>
    <xf numFmtId="0" fontId="7" fillId="0" borderId="0"/>
    <xf numFmtId="0" fontId="6" fillId="0" borderId="0"/>
    <xf numFmtId="0" fontId="6" fillId="0" borderId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9" fontId="5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4" fillId="0" borderId="0"/>
    <xf numFmtId="0" fontId="4" fillId="0" borderId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9" fontId="4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" fillId="0" borderId="0"/>
    <xf numFmtId="0" fontId="2" fillId="0" borderId="0"/>
    <xf numFmtId="9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</cellStyleXfs>
  <cellXfs count="179">
    <xf numFmtId="0" fontId="0" fillId="0" borderId="0" xfId="0"/>
    <xf numFmtId="0" fontId="12" fillId="0" borderId="0" xfId="0" applyFont="1"/>
    <xf numFmtId="0" fontId="0" fillId="0" borderId="0" xfId="0" applyFont="1"/>
    <xf numFmtId="0" fontId="15" fillId="0" borderId="0" xfId="0" applyFont="1" applyFill="1" applyBorder="1" applyAlignment="1">
      <alignment wrapText="1"/>
    </xf>
    <xf numFmtId="0" fontId="15" fillId="0" borderId="0" xfId="0" applyFont="1" applyFill="1" applyBorder="1" applyAlignment="1">
      <alignment horizontal="left" wrapText="1"/>
    </xf>
    <xf numFmtId="0" fontId="14" fillId="0" borderId="0" xfId="0" applyFont="1"/>
    <xf numFmtId="0" fontId="17" fillId="0" borderId="1" xfId="0" applyFont="1" applyBorder="1" applyAlignment="1">
      <alignment horizontal="center"/>
    </xf>
    <xf numFmtId="0" fontId="17" fillId="2" borderId="1" xfId="0" applyFont="1" applyFill="1" applyBorder="1"/>
    <xf numFmtId="0" fontId="18" fillId="0" borderId="1" xfId="0" applyFont="1" applyBorder="1"/>
    <xf numFmtId="0" fontId="18" fillId="0" borderId="1" xfId="0" applyFont="1" applyBorder="1" applyAlignment="1">
      <alignment horizontal="left" vertical="top"/>
    </xf>
    <xf numFmtId="0" fontId="18" fillId="0" borderId="1" xfId="0" applyFont="1" applyBorder="1" applyAlignment="1">
      <alignment wrapText="1"/>
    </xf>
    <xf numFmtId="0" fontId="14" fillId="0" borderId="0" xfId="0" applyFont="1" applyFill="1"/>
    <xf numFmtId="165" fontId="14" fillId="0" borderId="0" xfId="0" applyNumberFormat="1" applyFont="1" applyFill="1"/>
    <xf numFmtId="0" fontId="19" fillId="0" borderId="0" xfId="0" applyFont="1" applyAlignment="1">
      <alignment wrapText="1"/>
    </xf>
    <xf numFmtId="0" fontId="20" fillId="0" borderId="0" xfId="0" applyFont="1"/>
    <xf numFmtId="10" fontId="20" fillId="0" borderId="0" xfId="0" applyNumberFormat="1" applyFont="1"/>
    <xf numFmtId="0" fontId="21" fillId="0" borderId="0" xfId="0" applyFont="1"/>
    <xf numFmtId="10" fontId="21" fillId="0" borderId="0" xfId="0" applyNumberFormat="1" applyFont="1"/>
    <xf numFmtId="0" fontId="18" fillId="0" borderId="1" xfId="0" applyFont="1" applyFill="1" applyBorder="1" applyAlignment="1">
      <alignment vertical="top"/>
    </xf>
    <xf numFmtId="0" fontId="14" fillId="0" borderId="0" xfId="0" applyFont="1" applyFill="1" applyAlignment="1">
      <alignment wrapText="1"/>
    </xf>
    <xf numFmtId="0" fontId="16" fillId="0" borderId="0" xfId="0" applyFont="1" applyFill="1" applyAlignment="1">
      <alignment wrapText="1"/>
    </xf>
    <xf numFmtId="0" fontId="14" fillId="3" borderId="0" xfId="0" applyFont="1" applyFill="1" applyAlignment="1">
      <alignment wrapText="1"/>
    </xf>
    <xf numFmtId="167" fontId="16" fillId="0" borderId="0" xfId="0" applyNumberFormat="1" applyFont="1" applyFill="1" applyAlignment="1">
      <alignment wrapText="1"/>
    </xf>
    <xf numFmtId="167" fontId="14" fillId="0" borderId="0" xfId="0" applyNumberFormat="1" applyFont="1" applyFill="1"/>
    <xf numFmtId="0" fontId="15" fillId="0" borderId="0" xfId="0" applyFont="1" applyFill="1" applyAlignment="1">
      <alignment horizontal="right"/>
    </xf>
    <xf numFmtId="2" fontId="16" fillId="0" borderId="0" xfId="0" applyNumberFormat="1" applyFont="1" applyFill="1" applyAlignment="1">
      <alignment wrapText="1"/>
    </xf>
    <xf numFmtId="2" fontId="14" fillId="0" borderId="0" xfId="0" applyNumberFormat="1" applyFont="1" applyFill="1"/>
    <xf numFmtId="2" fontId="15" fillId="0" borderId="0" xfId="0" applyNumberFormat="1" applyFont="1" applyFill="1"/>
    <xf numFmtId="2" fontId="0" fillId="0" borderId="0" xfId="0" applyNumberFormat="1" applyFill="1"/>
    <xf numFmtId="2" fontId="14" fillId="0" borderId="0" xfId="0" applyNumberFormat="1" applyFont="1" applyFill="1" applyAlignment="1">
      <alignment horizontal="right"/>
    </xf>
    <xf numFmtId="2" fontId="0" fillId="0" borderId="0" xfId="0" applyNumberFormat="1" applyFill="1" applyAlignment="1">
      <alignment horizontal="right"/>
    </xf>
    <xf numFmtId="0" fontId="26" fillId="0" borderId="0" xfId="0" applyFont="1" applyAlignment="1">
      <alignment wrapText="1"/>
    </xf>
    <xf numFmtId="0" fontId="26" fillId="0" borderId="0" xfId="0" applyFont="1"/>
    <xf numFmtId="0" fontId="27" fillId="0" borderId="0" xfId="0" applyFont="1"/>
    <xf numFmtId="0" fontId="26" fillId="0" borderId="0" xfId="0" applyFont="1" applyAlignment="1">
      <alignment horizontal="center" wrapText="1"/>
    </xf>
    <xf numFmtId="0" fontId="26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9" fontId="26" fillId="0" borderId="0" xfId="0" applyNumberFormat="1" applyFont="1" applyAlignment="1">
      <alignment horizontal="center"/>
    </xf>
    <xf numFmtId="166" fontId="27" fillId="0" borderId="0" xfId="0" applyNumberFormat="1" applyFont="1" applyAlignment="1">
      <alignment horizontal="center"/>
    </xf>
    <xf numFmtId="166" fontId="26" fillId="0" borderId="0" xfId="0" applyNumberFormat="1" applyFont="1" applyAlignment="1">
      <alignment horizontal="center"/>
    </xf>
    <xf numFmtId="0" fontId="28" fillId="0" borderId="0" xfId="89" applyFont="1" applyBorder="1" applyAlignment="1">
      <alignment horizontal="left" vertical="center"/>
    </xf>
    <xf numFmtId="4" fontId="28" fillId="0" borderId="1" xfId="89" applyNumberFormat="1" applyFont="1" applyBorder="1" applyAlignment="1">
      <alignment horizontal="center" vertical="center"/>
    </xf>
    <xf numFmtId="0" fontId="29" fillId="0" borderId="1" xfId="89" applyFont="1" applyBorder="1" applyAlignment="1">
      <alignment vertical="center" wrapText="1"/>
    </xf>
    <xf numFmtId="0" fontId="18" fillId="0" borderId="3" xfId="89" applyFont="1" applyFill="1" applyBorder="1" applyAlignment="1">
      <alignment horizontal="right" vertical="center"/>
    </xf>
    <xf numFmtId="0" fontId="21" fillId="0" borderId="0" xfId="0" applyFont="1" applyFill="1"/>
    <xf numFmtId="0" fontId="20" fillId="0" borderId="0" xfId="0" applyFont="1" applyFill="1"/>
    <xf numFmtId="0" fontId="30" fillId="0" borderId="1" xfId="89" applyFont="1" applyBorder="1" applyAlignment="1">
      <alignment horizontal="center" vertical="center" wrapText="1"/>
    </xf>
    <xf numFmtId="3" fontId="30" fillId="0" borderId="1" xfId="89" applyNumberFormat="1" applyFont="1" applyBorder="1" applyAlignment="1">
      <alignment horizontal="center" vertical="center" wrapText="1"/>
    </xf>
    <xf numFmtId="0" fontId="30" fillId="0" borderId="1" xfId="89" applyFont="1" applyFill="1" applyBorder="1" applyAlignment="1">
      <alignment horizontal="center" vertical="center" wrapText="1"/>
    </xf>
    <xf numFmtId="0" fontId="30" fillId="0" borderId="7" xfId="89" applyFont="1" applyFill="1" applyBorder="1" applyAlignment="1">
      <alignment horizontal="center" vertical="center" wrapText="1"/>
    </xf>
    <xf numFmtId="0" fontId="31" fillId="0" borderId="7" xfId="89" applyFont="1" applyFill="1" applyBorder="1" applyAlignment="1">
      <alignment horizontal="center" vertical="center" wrapText="1"/>
    </xf>
    <xf numFmtId="0" fontId="32" fillId="0" borderId="1" xfId="89" applyFont="1" applyBorder="1" applyAlignment="1">
      <alignment horizontal="left" vertical="center" wrapText="1"/>
    </xf>
    <xf numFmtId="0" fontId="32" fillId="0" borderId="6" xfId="89" applyFont="1" applyBorder="1" applyAlignment="1">
      <alignment horizontal="left" vertical="center" wrapText="1"/>
    </xf>
    <xf numFmtId="0" fontId="4" fillId="0" borderId="0" xfId="89" applyAlignment="1">
      <alignment vertical="center"/>
    </xf>
    <xf numFmtId="3" fontId="32" fillId="0" borderId="1" xfId="89" applyNumberFormat="1" applyFont="1" applyBorder="1" applyAlignment="1">
      <alignment horizontal="center" vertical="center" wrapText="1"/>
    </xf>
    <xf numFmtId="2" fontId="32" fillId="0" borderId="1" xfId="89" applyNumberFormat="1" applyFont="1" applyBorder="1" applyAlignment="1">
      <alignment horizontal="center" vertical="center" wrapText="1"/>
    </xf>
    <xf numFmtId="2" fontId="32" fillId="0" borderId="1" xfId="94" applyNumberFormat="1" applyFont="1" applyBorder="1" applyAlignment="1">
      <alignment horizontal="center" vertical="center" wrapText="1"/>
    </xf>
    <xf numFmtId="1" fontId="33" fillId="0" borderId="1" xfId="89" applyNumberFormat="1" applyFont="1" applyBorder="1" applyAlignment="1">
      <alignment horizontal="center" vertical="center" wrapText="1"/>
    </xf>
    <xf numFmtId="2" fontId="32" fillId="4" borderId="1" xfId="89" applyNumberFormat="1" applyFont="1" applyFill="1" applyBorder="1" applyAlignment="1">
      <alignment horizontal="center" vertical="center" wrapText="1"/>
    </xf>
    <xf numFmtId="168" fontId="32" fillId="4" borderId="1" xfId="94" applyNumberFormat="1" applyFont="1" applyFill="1" applyBorder="1" applyAlignment="1">
      <alignment horizontal="center" vertical="center" wrapText="1"/>
    </xf>
    <xf numFmtId="168" fontId="32" fillId="0" borderId="1" xfId="94" applyNumberFormat="1" applyFont="1" applyBorder="1" applyAlignment="1">
      <alignment horizontal="center" vertical="center" wrapText="1"/>
    </xf>
    <xf numFmtId="0" fontId="4" fillId="0" borderId="2" xfId="89" applyBorder="1" applyAlignment="1">
      <alignment vertical="center"/>
    </xf>
    <xf numFmtId="168" fontId="4" fillId="0" borderId="0" xfId="89" applyNumberFormat="1" applyAlignment="1">
      <alignment vertical="center"/>
    </xf>
    <xf numFmtId="168" fontId="30" fillId="0" borderId="1" xfId="94" applyNumberFormat="1" applyFont="1" applyBorder="1" applyAlignment="1">
      <alignment horizontal="center" vertical="center" wrapText="1"/>
    </xf>
    <xf numFmtId="0" fontId="4" fillId="0" borderId="0" xfId="89" applyFont="1" applyAlignment="1">
      <alignment vertical="center"/>
    </xf>
    <xf numFmtId="3" fontId="32" fillId="0" borderId="1" xfId="89" applyNumberFormat="1" applyFont="1" applyBorder="1" applyAlignment="1">
      <alignment horizontal="left" vertical="center" wrapText="1"/>
    </xf>
    <xf numFmtId="2" fontId="32" fillId="0" borderId="1" xfId="89" applyNumberFormat="1" applyFont="1" applyBorder="1" applyAlignment="1">
      <alignment horizontal="left" vertical="center" wrapText="1"/>
    </xf>
    <xf numFmtId="2" fontId="32" fillId="4" borderId="1" xfId="89" applyNumberFormat="1" applyFont="1" applyFill="1" applyBorder="1" applyAlignment="1">
      <alignment horizontal="left" vertical="center" wrapText="1"/>
    </xf>
    <xf numFmtId="3" fontId="30" fillId="0" borderId="1" xfId="89" applyNumberFormat="1" applyFont="1" applyBorder="1" applyAlignment="1">
      <alignment horizontal="left" vertical="center" wrapText="1"/>
    </xf>
    <xf numFmtId="2" fontId="30" fillId="0" borderId="1" xfId="89" applyNumberFormat="1" applyFont="1" applyBorder="1" applyAlignment="1">
      <alignment horizontal="left" vertical="center" wrapText="1"/>
    </xf>
    <xf numFmtId="0" fontId="30" fillId="0" borderId="1" xfId="89" applyFont="1" applyBorder="1" applyAlignment="1">
      <alignment horizontal="left" vertical="center" wrapText="1"/>
    </xf>
    <xf numFmtId="0" fontId="30" fillId="0" borderId="8" xfId="89" applyFont="1" applyBorder="1" applyAlignment="1">
      <alignment horizontal="left" vertical="center" wrapText="1"/>
    </xf>
    <xf numFmtId="0" fontId="34" fillId="0" borderId="0" xfId="89" applyFont="1" applyAlignment="1">
      <alignment horizontal="right" vertical="center"/>
    </xf>
    <xf numFmtId="0" fontId="34" fillId="0" borderId="0" xfId="89" applyFont="1" applyAlignment="1">
      <alignment horizontal="center" vertical="center"/>
    </xf>
    <xf numFmtId="0" fontId="34" fillId="0" borderId="0" xfId="89" applyFont="1" applyAlignment="1">
      <alignment vertical="center"/>
    </xf>
    <xf numFmtId="1" fontId="34" fillId="0" borderId="0" xfId="89" applyNumberFormat="1" applyFont="1" applyAlignment="1">
      <alignment horizontal="center" vertical="center"/>
    </xf>
    <xf numFmtId="165" fontId="24" fillId="0" borderId="0" xfId="0" applyNumberFormat="1" applyFont="1" applyFill="1" applyAlignment="1"/>
    <xf numFmtId="167" fontId="14" fillId="0" borderId="0" xfId="0" applyNumberFormat="1" applyFont="1" applyFill="1" applyAlignment="1">
      <alignment wrapText="1"/>
    </xf>
    <xf numFmtId="2" fontId="25" fillId="0" borderId="0" xfId="0" applyNumberFormat="1" applyFont="1" applyFill="1" applyAlignment="1">
      <alignment horizontal="center" wrapText="1"/>
    </xf>
    <xf numFmtId="1" fontId="25" fillId="0" borderId="0" xfId="0" applyNumberFormat="1" applyFont="1" applyFill="1" applyAlignment="1">
      <alignment horizontal="center" wrapText="1"/>
    </xf>
    <xf numFmtId="164" fontId="14" fillId="0" borderId="0" xfId="97" applyNumberFormat="1" applyFont="1" applyFill="1"/>
    <xf numFmtId="164" fontId="14" fillId="0" borderId="0" xfId="98" applyNumberFormat="1" applyFont="1" applyFill="1"/>
    <xf numFmtId="0" fontId="15" fillId="0" borderId="0" xfId="0" applyFont="1" applyFill="1"/>
    <xf numFmtId="167" fontId="15" fillId="0" borderId="0" xfId="0" applyNumberFormat="1" applyFont="1" applyFill="1" applyBorder="1" applyAlignment="1">
      <alignment wrapText="1"/>
    </xf>
    <xf numFmtId="167" fontId="15" fillId="0" borderId="0" xfId="0" applyNumberFormat="1" applyFont="1" applyFill="1"/>
    <xf numFmtId="164" fontId="15" fillId="0" borderId="0" xfId="97" applyNumberFormat="1" applyFont="1" applyFill="1"/>
    <xf numFmtId="0" fontId="35" fillId="0" borderId="0" xfId="0" applyFont="1" applyAlignment="1">
      <alignment wrapText="1"/>
    </xf>
    <xf numFmtId="2" fontId="35" fillId="0" borderId="0" xfId="0" applyNumberFormat="1" applyFont="1" applyAlignment="1">
      <alignment wrapText="1"/>
    </xf>
    <xf numFmtId="1" fontId="35" fillId="0" borderId="0" xfId="0" applyNumberFormat="1" applyFont="1" applyAlignment="1">
      <alignment wrapText="1"/>
    </xf>
    <xf numFmtId="0" fontId="15" fillId="0" borderId="0" xfId="0" applyFont="1" applyAlignment="1">
      <alignment wrapText="1"/>
    </xf>
    <xf numFmtId="170" fontId="14" fillId="5" borderId="0" xfId="0" applyNumberFormat="1" applyFont="1" applyFill="1"/>
    <xf numFmtId="0" fontId="14" fillId="6" borderId="0" xfId="0" applyFont="1" applyFill="1"/>
    <xf numFmtId="0" fontId="36" fillId="0" borderId="0" xfId="0" applyFont="1" applyFill="1" applyBorder="1" applyAlignment="1">
      <alignment horizontal="left" wrapText="1"/>
    </xf>
    <xf numFmtId="0" fontId="36" fillId="0" borderId="0" xfId="0" applyFont="1" applyFill="1" applyBorder="1" applyAlignment="1">
      <alignment wrapText="1"/>
    </xf>
    <xf numFmtId="2" fontId="36" fillId="0" borderId="0" xfId="0" applyNumberFormat="1" applyFont="1" applyFill="1"/>
    <xf numFmtId="0" fontId="36" fillId="3" borderId="0" xfId="0" applyFont="1" applyFill="1"/>
    <xf numFmtId="0" fontId="36" fillId="0" borderId="0" xfId="0" applyFont="1" applyFill="1"/>
    <xf numFmtId="0" fontId="36" fillId="0" borderId="0" xfId="0" applyFont="1" applyAlignment="1">
      <alignment wrapText="1"/>
    </xf>
    <xf numFmtId="0" fontId="36" fillId="0" borderId="0" xfId="0" applyFont="1"/>
    <xf numFmtId="0" fontId="37" fillId="6" borderId="0" xfId="0" applyNumberFormat="1" applyFont="1" applyFill="1" applyAlignment="1">
      <alignment wrapText="1"/>
    </xf>
    <xf numFmtId="170" fontId="37" fillId="6" borderId="0" xfId="0" applyNumberFormat="1" applyFont="1" applyFill="1" applyAlignment="1">
      <alignment wrapText="1"/>
    </xf>
    <xf numFmtId="0" fontId="38" fillId="0" borderId="1" xfId="0" applyFont="1" applyBorder="1"/>
    <xf numFmtId="0" fontId="38" fillId="0" borderId="1" xfId="0" applyFont="1" applyBorder="1" applyAlignment="1">
      <alignment horizontal="center"/>
    </xf>
    <xf numFmtId="0" fontId="37" fillId="0" borderId="1" xfId="0" applyFont="1" applyBorder="1" applyAlignment="1">
      <alignment horizontal="center" wrapText="1"/>
    </xf>
    <xf numFmtId="0" fontId="36" fillId="0" borderId="1" xfId="0" applyFont="1" applyBorder="1"/>
    <xf numFmtId="1" fontId="36" fillId="0" borderId="1" xfId="0" applyNumberFormat="1" applyFont="1" applyBorder="1" applyAlignment="1">
      <alignment horizontal="center"/>
    </xf>
    <xf numFmtId="0" fontId="39" fillId="0" borderId="1" xfId="0" applyFont="1" applyBorder="1"/>
    <xf numFmtId="1" fontId="39" fillId="0" borderId="1" xfId="0" applyNumberFormat="1" applyFont="1" applyBorder="1" applyAlignment="1">
      <alignment horizontal="center"/>
    </xf>
    <xf numFmtId="0" fontId="14" fillId="0" borderId="0" xfId="0" applyFont="1" applyFill="1" applyAlignment="1">
      <alignment horizontal="right"/>
    </xf>
    <xf numFmtId="1" fontId="15" fillId="0" borderId="0" xfId="0" applyNumberFormat="1" applyFont="1"/>
    <xf numFmtId="10" fontId="15" fillId="0" borderId="0" xfId="101" applyNumberFormat="1" applyFont="1"/>
    <xf numFmtId="2" fontId="15" fillId="0" borderId="0" xfId="0" applyNumberFormat="1" applyFont="1"/>
    <xf numFmtId="0" fontId="36" fillId="0" borderId="0" xfId="0" applyFont="1" applyBorder="1"/>
    <xf numFmtId="1" fontId="36" fillId="0" borderId="0" xfId="0" applyNumberFormat="1" applyFont="1" applyBorder="1" applyAlignment="1">
      <alignment horizontal="center"/>
    </xf>
    <xf numFmtId="1" fontId="14" fillId="0" borderId="0" xfId="0" applyNumberFormat="1" applyFont="1"/>
    <xf numFmtId="0" fontId="36" fillId="7" borderId="0" xfId="0" applyFont="1" applyFill="1" applyBorder="1"/>
    <xf numFmtId="1" fontId="36" fillId="7" borderId="0" xfId="0" applyNumberFormat="1" applyFont="1" applyFill="1" applyBorder="1"/>
    <xf numFmtId="1" fontId="36" fillId="0" borderId="0" xfId="0" applyNumberFormat="1" applyFont="1"/>
    <xf numFmtId="2" fontId="14" fillId="0" borderId="0" xfId="0" applyNumberFormat="1" applyFont="1"/>
    <xf numFmtId="165" fontId="14" fillId="0" borderId="0" xfId="0" applyNumberFormat="1" applyFont="1"/>
    <xf numFmtId="1" fontId="14" fillId="0" borderId="0" xfId="0" applyNumberFormat="1" applyFont="1" applyFill="1"/>
    <xf numFmtId="0" fontId="14" fillId="0" borderId="0" xfId="0" applyNumberFormat="1" applyFont="1"/>
    <xf numFmtId="0" fontId="14" fillId="3" borderId="0" xfId="0" applyFont="1" applyFill="1"/>
    <xf numFmtId="0" fontId="36" fillId="0" borderId="0" xfId="0" applyFont="1" applyFill="1" applyAlignment="1">
      <alignment horizontal="center"/>
    </xf>
    <xf numFmtId="2" fontId="36" fillId="0" borderId="0" xfId="0" applyNumberFormat="1" applyFont="1" applyFill="1" applyAlignment="1">
      <alignment horizontal="right"/>
    </xf>
    <xf numFmtId="170" fontId="36" fillId="0" borderId="0" xfId="0" applyNumberFormat="1" applyFont="1"/>
    <xf numFmtId="166" fontId="36" fillId="0" borderId="1" xfId="101" applyNumberFormat="1" applyFont="1" applyBorder="1" applyAlignment="1">
      <alignment horizontal="center"/>
    </xf>
    <xf numFmtId="0" fontId="36" fillId="0" borderId="0" xfId="0" applyFont="1" applyAlignment="1">
      <alignment horizontal="center"/>
    </xf>
    <xf numFmtId="0" fontId="14" fillId="0" borderId="0" xfId="0" applyFont="1" applyFill="1" applyAlignment="1">
      <alignment horizontal="center"/>
    </xf>
    <xf numFmtId="1" fontId="14" fillId="0" borderId="0" xfId="0" applyNumberFormat="1" applyFont="1" applyFill="1" applyAlignment="1">
      <alignment horizontal="right"/>
    </xf>
    <xf numFmtId="0" fontId="15" fillId="0" borderId="0" xfId="0" applyFont="1" applyFill="1" applyAlignment="1">
      <alignment horizontal="center"/>
    </xf>
    <xf numFmtId="170" fontId="14" fillId="0" borderId="0" xfId="101" applyNumberFormat="1" applyFont="1"/>
    <xf numFmtId="169" fontId="14" fillId="0" borderId="0" xfId="0" applyNumberFormat="1" applyFont="1"/>
    <xf numFmtId="9" fontId="14" fillId="0" borderId="0" xfId="101" applyFont="1"/>
    <xf numFmtId="0" fontId="15" fillId="0" borderId="0" xfId="0" applyFont="1" applyAlignment="1">
      <alignment horizontal="center"/>
    </xf>
    <xf numFmtId="166" fontId="36" fillId="0" borderId="0" xfId="101" applyNumberFormat="1" applyFont="1" applyBorder="1" applyAlignment="1">
      <alignment horizontal="center"/>
    </xf>
    <xf numFmtId="0" fontId="36" fillId="0" borderId="0" xfId="0" applyFont="1" applyBorder="1" applyAlignment="1">
      <alignment horizontal="center"/>
    </xf>
    <xf numFmtId="170" fontId="14" fillId="0" borderId="0" xfId="100" applyNumberFormat="1" applyFont="1"/>
    <xf numFmtId="170" fontId="14" fillId="0" borderId="0" xfId="0" applyNumberFormat="1" applyFont="1"/>
    <xf numFmtId="170" fontId="14" fillId="0" borderId="0" xfId="0" applyNumberFormat="1" applyFont="1" applyFill="1"/>
    <xf numFmtId="0" fontId="14" fillId="0" borderId="0" xfId="0" applyNumberFormat="1" applyFont="1" applyFill="1"/>
    <xf numFmtId="0" fontId="14" fillId="0" borderId="0" xfId="0" applyFont="1" applyAlignment="1">
      <alignment horizontal="right"/>
    </xf>
    <xf numFmtId="3" fontId="4" fillId="0" borderId="0" xfId="89" applyNumberFormat="1" applyAlignment="1">
      <alignment vertical="center"/>
    </xf>
    <xf numFmtId="0" fontId="40" fillId="0" borderId="0" xfId="0" applyFont="1" applyAlignment="1">
      <alignment horizontal="center" wrapText="1"/>
    </xf>
    <xf numFmtId="167" fontId="40" fillId="0" borderId="0" xfId="0" applyNumberFormat="1" applyFont="1" applyAlignment="1">
      <alignment horizontal="center" wrapText="1"/>
    </xf>
    <xf numFmtId="0" fontId="41" fillId="0" borderId="0" xfId="0" applyFont="1" applyAlignment="1">
      <alignment horizontal="center" wrapText="1"/>
    </xf>
    <xf numFmtId="0" fontId="41" fillId="0" borderId="0" xfId="0" applyFont="1" applyAlignment="1">
      <alignment horizontal="left"/>
    </xf>
    <xf numFmtId="167" fontId="41" fillId="0" borderId="0" xfId="0" applyNumberFormat="1" applyFont="1" applyAlignment="1">
      <alignment horizontal="left"/>
    </xf>
    <xf numFmtId="0" fontId="41" fillId="0" borderId="0" xfId="0" applyFont="1" applyFill="1" applyBorder="1" applyAlignment="1">
      <alignment horizontal="left" wrapText="1"/>
    </xf>
    <xf numFmtId="0" fontId="41" fillId="0" borderId="0" xfId="0" applyFont="1" applyFill="1" applyBorder="1" applyAlignment="1">
      <alignment wrapText="1"/>
    </xf>
    <xf numFmtId="0" fontId="42" fillId="0" borderId="0" xfId="0" applyFont="1" applyFill="1" applyAlignment="1">
      <alignment horizontal="center"/>
    </xf>
    <xf numFmtId="2" fontId="42" fillId="0" borderId="0" xfId="0" applyNumberFormat="1" applyFont="1" applyFill="1" applyAlignment="1">
      <alignment horizontal="right"/>
    </xf>
    <xf numFmtId="1" fontId="42" fillId="0" borderId="0" xfId="0" applyNumberFormat="1" applyFont="1" applyFill="1" applyAlignment="1">
      <alignment horizontal="right"/>
    </xf>
    <xf numFmtId="0" fontId="41" fillId="0" borderId="0" xfId="0" applyFont="1"/>
    <xf numFmtId="0" fontId="41" fillId="0" borderId="0" xfId="0" applyFont="1" applyFill="1" applyAlignment="1">
      <alignment horizontal="center"/>
    </xf>
    <xf numFmtId="0" fontId="41" fillId="0" borderId="0" xfId="0" applyFont="1" applyFill="1" applyAlignment="1">
      <alignment horizontal="left"/>
    </xf>
    <xf numFmtId="167" fontId="41" fillId="0" borderId="0" xfId="0" applyNumberFormat="1" applyFont="1" applyFill="1" applyAlignment="1">
      <alignment horizontal="left"/>
    </xf>
    <xf numFmtId="165" fontId="41" fillId="0" borderId="0" xfId="0" applyNumberFormat="1" applyFont="1"/>
    <xf numFmtId="0" fontId="41" fillId="0" borderId="0" xfId="0" applyFont="1" applyAlignment="1">
      <alignment horizontal="center"/>
    </xf>
    <xf numFmtId="167" fontId="41" fillId="0" borderId="0" xfId="0" applyNumberFormat="1" applyFont="1" applyFill="1" applyBorder="1" applyAlignment="1">
      <alignment horizontal="left" wrapText="1"/>
    </xf>
    <xf numFmtId="0" fontId="42" fillId="0" borderId="0" xfId="0" applyFont="1" applyAlignment="1">
      <alignment horizontal="left"/>
    </xf>
    <xf numFmtId="167" fontId="42" fillId="0" borderId="0" xfId="0" applyNumberFormat="1" applyFont="1" applyAlignment="1">
      <alignment horizontal="left"/>
    </xf>
    <xf numFmtId="0" fontId="42" fillId="0" borderId="0" xfId="0" applyFont="1"/>
    <xf numFmtId="0" fontId="42" fillId="0" borderId="0" xfId="0" applyFont="1" applyAlignment="1">
      <alignment horizontal="center"/>
    </xf>
    <xf numFmtId="1" fontId="42" fillId="0" borderId="0" xfId="0" applyNumberFormat="1" applyFont="1"/>
    <xf numFmtId="165" fontId="42" fillId="0" borderId="0" xfId="0" applyNumberFormat="1" applyFont="1"/>
    <xf numFmtId="0" fontId="42" fillId="0" borderId="0" xfId="0" applyFont="1" applyFill="1" applyAlignment="1">
      <alignment horizontal="left"/>
    </xf>
    <xf numFmtId="167" fontId="42" fillId="0" borderId="0" xfId="0" applyNumberFormat="1" applyFont="1" applyFill="1" applyAlignment="1">
      <alignment horizontal="left"/>
    </xf>
    <xf numFmtId="0" fontId="42" fillId="0" borderId="0" xfId="0" applyFont="1" applyFill="1"/>
    <xf numFmtId="165" fontId="42" fillId="0" borderId="0" xfId="0" applyNumberFormat="1" applyFont="1" applyFill="1"/>
    <xf numFmtId="0" fontId="17" fillId="2" borderId="1" xfId="0" applyFont="1" applyFill="1" applyBorder="1" applyAlignment="1">
      <alignment horizontal="left" vertical="top"/>
    </xf>
    <xf numFmtId="0" fontId="18" fillId="0" borderId="1" xfId="0" applyFont="1" applyBorder="1" applyAlignment="1">
      <alignment horizontal="left" vertical="top"/>
    </xf>
    <xf numFmtId="0" fontId="18" fillId="0" borderId="1" xfId="0" applyFont="1" applyBorder="1" applyAlignment="1">
      <alignment horizontal="left" vertical="top" wrapText="1"/>
    </xf>
    <xf numFmtId="0" fontId="17" fillId="2" borderId="1" xfId="0" applyFont="1" applyFill="1" applyBorder="1" applyAlignment="1">
      <alignment horizontal="left" vertical="top" wrapText="1"/>
    </xf>
    <xf numFmtId="0" fontId="18" fillId="2" borderId="1" xfId="0" applyFont="1" applyFill="1" applyBorder="1" applyAlignment="1">
      <alignment horizontal="left" vertical="top"/>
    </xf>
    <xf numFmtId="0" fontId="30" fillId="0" borderId="5" xfId="89" applyFont="1" applyBorder="1" applyAlignment="1">
      <alignment horizontal="left" vertical="center" wrapText="1"/>
    </xf>
    <xf numFmtId="0" fontId="30" fillId="0" borderId="4" xfId="89" applyFont="1" applyBorder="1" applyAlignment="1">
      <alignment horizontal="left" vertical="center" wrapText="1"/>
    </xf>
    <xf numFmtId="0" fontId="32" fillId="0" borderId="8" xfId="89" applyFont="1" applyBorder="1" applyAlignment="1">
      <alignment horizontal="left" vertical="center" wrapText="1"/>
    </xf>
    <xf numFmtId="0" fontId="32" fillId="0" borderId="7" xfId="89" applyFont="1" applyBorder="1" applyAlignment="1">
      <alignment horizontal="left" vertical="center" wrapText="1"/>
    </xf>
  </cellXfs>
  <cellStyles count="128">
    <cellStyle name="Comma" xfId="100" builtinId="3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3" builtinId="9" hidden="1"/>
    <cellStyle name="Followed Hyperlink" xfId="85" builtinId="9" hidden="1"/>
    <cellStyle name="Followed Hyperlink" xfId="87" builtinId="9" hidden="1"/>
    <cellStyle name="Followed Hyperlink" xfId="91" builtinId="9" hidden="1"/>
    <cellStyle name="Followed Hyperlink" xfId="93" builtinId="9" hidden="1"/>
    <cellStyle name="Followed Hyperlink" xfId="96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5" builtinId="8" hidden="1"/>
    <cellStyle name="Hyperlink" xfId="77" builtinId="8" hidden="1"/>
    <cellStyle name="Hyperlink" xfId="79" builtinId="8" hidden="1"/>
    <cellStyle name="Hyperlink" xfId="82" builtinId="8" hidden="1"/>
    <cellStyle name="Hyperlink" xfId="84" builtinId="8" hidden="1"/>
    <cellStyle name="Hyperlink" xfId="86" builtinId="8" hidden="1"/>
    <cellStyle name="Hyperlink" xfId="90" builtinId="8" hidden="1"/>
    <cellStyle name="Hyperlink" xfId="92" builtinId="8" hidden="1"/>
    <cellStyle name="Hyperlink" xfId="95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Normal" xfId="0" builtinId="0"/>
    <cellStyle name="Normal 2" xfId="1"/>
    <cellStyle name="Normal 2 2" xfId="2"/>
    <cellStyle name="Normal 2 2 2" xfId="4"/>
    <cellStyle name="Normal 2 2 3" xfId="72"/>
    <cellStyle name="Normal 2 2 4" xfId="74"/>
    <cellStyle name="Normal 2 2 4 2" xfId="89"/>
    <cellStyle name="Normal 2 2 4 3" xfId="98"/>
    <cellStyle name="Normal 2 3" xfId="3"/>
    <cellStyle name="Normal 2 4" xfId="71"/>
    <cellStyle name="Normal 2 5" xfId="73"/>
    <cellStyle name="Normal 2 5 2" xfId="88"/>
    <cellStyle name="Normal 2 5 3" xfId="97"/>
    <cellStyle name="Percent" xfId="101" builtinId="5"/>
    <cellStyle name="Percent 2" xfId="81"/>
    <cellStyle name="Percent 3" xfId="94"/>
    <cellStyle name="Percent 4" xfId="99"/>
  </cellStyles>
  <dxfs count="174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9" defaultPivotStyle="PivotStyleMedium7"/>
  <colors>
    <mruColors>
      <color rgb="FF9E480E"/>
      <color rgb="FFA9D18E"/>
      <color rgb="FFBEBEBE"/>
      <color rgb="FF9AC97B"/>
      <color rgb="FF385723"/>
      <color rgb="FFF1975A"/>
      <color rgb="FF9E7300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'Coverage stats'!$B$2:$B$14</c:f>
              <c:strCache>
                <c:ptCount val="13"/>
                <c:pt idx="0">
                  <c:v>Petroleum Refineries</c:v>
                </c:pt>
                <c:pt idx="1">
                  <c:v>Powerplants</c:v>
                </c:pt>
                <c:pt idx="2">
                  <c:v>Transmission Pipelines (miles)</c:v>
                </c:pt>
                <c:pt idx="3">
                  <c:v>Compressor Stations (excluding gas storage)</c:v>
                </c:pt>
                <c:pt idx="4">
                  <c:v>Gas Storage Fields</c:v>
                </c:pt>
                <c:pt idx="5">
                  <c:v>Distibution pipelines</c:v>
                </c:pt>
                <c:pt idx="6">
                  <c:v>CNG Stations</c:v>
                </c:pt>
                <c:pt idx="7">
                  <c:v>LNG Stations</c:v>
                </c:pt>
                <c:pt idx="8">
                  <c:v>Oil &amp; Gas Production</c:v>
                </c:pt>
                <c:pt idx="9">
                  <c:v>Dairies, digesters, other livestock</c:v>
                </c:pt>
                <c:pt idx="10">
                  <c:v>Landfills (top emitters)</c:v>
                </c:pt>
                <c:pt idx="11">
                  <c:v>Wastewater Treatment Plants</c:v>
                </c:pt>
                <c:pt idx="12">
                  <c:v>unknown</c:v>
                </c:pt>
              </c:strCache>
            </c:strRef>
          </c:cat>
          <c:val>
            <c:numRef>
              <c:f>'Coverage stats'!$E$2:$E$14</c:f>
              <c:numCache>
                <c:formatCode>0.00</c:formatCode>
                <c:ptCount val="13"/>
                <c:pt idx="0">
                  <c:v>0.94117647058823528</c:v>
                </c:pt>
                <c:pt idx="1">
                  <c:v>0.35470085470085472</c:v>
                </c:pt>
                <c:pt idx="2">
                  <c:v>0.2003954659228715</c:v>
                </c:pt>
                <c:pt idx="3">
                  <c:v>0.65625</c:v>
                </c:pt>
                <c:pt idx="4">
                  <c:v>1</c:v>
                </c:pt>
                <c:pt idx="6">
                  <c:v>0.27844311377245506</c:v>
                </c:pt>
                <c:pt idx="7">
                  <c:v>0.36956521739130432</c:v>
                </c:pt>
                <c:pt idx="8">
                  <c:v>0.77752160368890688</c:v>
                </c:pt>
                <c:pt idx="9">
                  <c:v>0.49795201872440026</c:v>
                </c:pt>
                <c:pt idx="10">
                  <c:v>0.36666666666666664</c:v>
                </c:pt>
                <c:pt idx="11">
                  <c:v>0.28289473684210525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F8F-4F65-8168-CF639A7B36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423023024"/>
        <c:axId val="423023416"/>
      </c:barChart>
      <c:catAx>
        <c:axId val="4230230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3023416"/>
        <c:crosses val="autoZero"/>
        <c:auto val="1"/>
        <c:lblAlgn val="ctr"/>
        <c:lblOffset val="100"/>
        <c:noMultiLvlLbl val="0"/>
      </c:catAx>
      <c:valAx>
        <c:axId val="423023416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30230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Cambria" panose="02040503050406030204" pitchFamily="18" charset="0"/>
              </a:rPr>
              <a:t>Source</a:t>
            </a:r>
            <a:r>
              <a:rPr lang="en-US" baseline="0">
                <a:latin typeface="Cambria" panose="02040503050406030204" pitchFamily="18" charset="0"/>
              </a:rPr>
              <a:t> occurence</a:t>
            </a:r>
            <a:r>
              <a:rPr lang="en-US">
                <a:latin typeface="Cambria" panose="02040503050406030204" pitchFamily="18" charset="0"/>
              </a:rPr>
              <a:t> by IPCC Sector</a:t>
            </a:r>
          </a:p>
        </c:rich>
      </c:tx>
      <c:layout>
        <c:manualLayout>
          <c:xMode val="edge"/>
          <c:yMode val="edge"/>
          <c:x val="0.52855684272530901"/>
          <c:y val="7.1124014239363599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2.5181158178340501E-2"/>
          <c:y val="1.93201124194157E-2"/>
          <c:w val="0.57530161037109195"/>
          <c:h val="0.86082547724807501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FFFF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526C-42DA-9A0A-64033BA13D8D}"/>
              </c:ext>
            </c:extLst>
          </c:dPt>
          <c:dPt>
            <c:idx val="1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526C-42DA-9A0A-64033BA13D8D}"/>
              </c:ext>
            </c:extLst>
          </c:dPt>
          <c:dPt>
            <c:idx val="2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526C-42DA-9A0A-64033BA13D8D}"/>
              </c:ext>
            </c:extLst>
          </c:dPt>
          <c:dPt>
            <c:idx val="3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526C-42DA-9A0A-64033BA13D8D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526C-42DA-9A0A-64033BA13D8D}"/>
              </c:ext>
            </c:extLst>
          </c:dPt>
          <c:dPt>
            <c:idx val="5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526C-42DA-9A0A-64033BA13D8D}"/>
              </c:ext>
            </c:extLst>
          </c:dPt>
          <c:cat>
            <c:strRef>
              <c:f>'Detection stats'!$B$6:$B$11</c:f>
              <c:strCache>
                <c:ptCount val="6"/>
                <c:pt idx="0">
                  <c:v>1A1 Energy Industries</c:v>
                </c:pt>
                <c:pt idx="1">
                  <c:v>1B2 Oil &amp; Natural Gas</c:v>
                </c:pt>
                <c:pt idx="2">
                  <c:v>3A2 Manure Management</c:v>
                </c:pt>
                <c:pt idx="3">
                  <c:v>4A1 Managed Waste Disposal Sites</c:v>
                </c:pt>
                <c:pt idx="4">
                  <c:v>4D1 Wastewater Treatment </c:v>
                </c:pt>
                <c:pt idx="5">
                  <c:v>unknown</c:v>
                </c:pt>
              </c:strCache>
            </c:strRef>
          </c:cat>
          <c:val>
            <c:numRef>
              <c:f>'Detection stats'!$C$6:$C$11</c:f>
              <c:numCache>
                <c:formatCode>General</c:formatCode>
                <c:ptCount val="6"/>
                <c:pt idx="0">
                  <c:v>15</c:v>
                </c:pt>
                <c:pt idx="1">
                  <c:v>105</c:v>
                </c:pt>
                <c:pt idx="2">
                  <c:v>186</c:v>
                </c:pt>
                <c:pt idx="3">
                  <c:v>19</c:v>
                </c:pt>
                <c:pt idx="4">
                  <c:v>0</c:v>
                </c:pt>
                <c:pt idx="5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526C-42DA-9A0A-64033BA13D8D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0-526C-42DA-9A0A-64033BA13D8D}"/>
              </c:ext>
            </c:extLst>
          </c:dPt>
          <c:dPt>
            <c:idx val="1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2-526C-42DA-9A0A-64033BA13D8D}"/>
              </c:ext>
            </c:extLst>
          </c:dPt>
          <c:dPt>
            <c:idx val="2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4-526C-42DA-9A0A-64033BA13D8D}"/>
              </c:ext>
            </c:extLst>
          </c:dPt>
          <c:dPt>
            <c:idx val="3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6-526C-42DA-9A0A-64033BA13D8D}"/>
              </c:ext>
            </c:extLst>
          </c:dPt>
          <c:dPt>
            <c:idx val="4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8-526C-42DA-9A0A-64033BA13D8D}"/>
              </c:ext>
            </c:extLst>
          </c:dPt>
          <c:dPt>
            <c:idx val="5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A-526C-42DA-9A0A-64033BA13D8D}"/>
              </c:ext>
            </c:extLst>
          </c:dPt>
          <c:cat>
            <c:strRef>
              <c:f>'Detection stats'!$B$6:$B$11</c:f>
              <c:strCache>
                <c:ptCount val="6"/>
                <c:pt idx="0">
                  <c:v>1A1 Energy Industries</c:v>
                </c:pt>
                <c:pt idx="1">
                  <c:v>1B2 Oil &amp; Natural Gas</c:v>
                </c:pt>
                <c:pt idx="2">
                  <c:v>3A2 Manure Management</c:v>
                </c:pt>
                <c:pt idx="3">
                  <c:v>4A1 Managed Waste Disposal Sites</c:v>
                </c:pt>
                <c:pt idx="4">
                  <c:v>4D1 Wastewater Treatment </c:v>
                </c:pt>
                <c:pt idx="5">
                  <c:v>unknown</c:v>
                </c:pt>
              </c:strCache>
            </c:strRef>
          </c:cat>
          <c:val>
            <c:numRef>
              <c:f>'Detection stats'!$D$6:$D$11</c:f>
              <c:numCache>
                <c:formatCode>0.0%</c:formatCode>
                <c:ptCount val="6"/>
                <c:pt idx="0">
                  <c:v>4.5592705167173252E-2</c:v>
                </c:pt>
                <c:pt idx="1">
                  <c:v>0.31914893617021278</c:v>
                </c:pt>
                <c:pt idx="2">
                  <c:v>0.56534954407294835</c:v>
                </c:pt>
                <c:pt idx="3">
                  <c:v>5.7750759878419454E-2</c:v>
                </c:pt>
                <c:pt idx="4">
                  <c:v>0</c:v>
                </c:pt>
                <c:pt idx="5">
                  <c:v>1.2158054711246201E-2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D-526C-42DA-9A0A-64033BA13D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4272797957981498"/>
          <c:y val="0.15221351093055699"/>
          <c:w val="0.35727196900213498"/>
          <c:h val="0.8072911635132690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Cambria" panose="02040503050406030204" pitchFamily="18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2066829743978697E-2"/>
          <c:y val="9.9724199259906901E-2"/>
          <c:w val="0.83656271539140903"/>
          <c:h val="0.81090050216226095"/>
        </c:manualLayout>
      </c:layout>
      <c:barChart>
        <c:barDir val="col"/>
        <c:grouping val="clustered"/>
        <c:varyColors val="0"/>
        <c:ser>
          <c:idx val="0"/>
          <c:order val="0"/>
          <c:tx>
            <c:v>Mean source IME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'IME plots'!$F$31:$F$335</c:f>
              <c:numCache>
                <c:formatCode>0.00</c:formatCode>
                <c:ptCount val="305"/>
                <c:pt idx="0">
                  <c:v>80.816155581700002</c:v>
                </c:pt>
                <c:pt idx="1">
                  <c:v>80.501200291800004</c:v>
                </c:pt>
                <c:pt idx="2">
                  <c:v>79</c:v>
                </c:pt>
                <c:pt idx="3">
                  <c:v>78.844898301399994</c:v>
                </c:pt>
                <c:pt idx="4">
                  <c:v>76.612577798800004</c:v>
                </c:pt>
                <c:pt idx="5">
                  <c:v>74.659745340699999</c:v>
                </c:pt>
                <c:pt idx="6">
                  <c:v>72.19017227545001</c:v>
                </c:pt>
                <c:pt idx="7">
                  <c:v>66.314182161600002</c:v>
                </c:pt>
                <c:pt idx="8">
                  <c:v>60.225837182299998</c:v>
                </c:pt>
                <c:pt idx="9">
                  <c:v>57.552922261399999</c:v>
                </c:pt>
                <c:pt idx="10">
                  <c:v>54.369130833582496</c:v>
                </c:pt>
                <c:pt idx="11">
                  <c:v>53.6202542447</c:v>
                </c:pt>
                <c:pt idx="12">
                  <c:v>53.184080897800001</c:v>
                </c:pt>
                <c:pt idx="13">
                  <c:v>40.478057788199997</c:v>
                </c:pt>
                <c:pt idx="14">
                  <c:v>38.71464760638667</c:v>
                </c:pt>
                <c:pt idx="15">
                  <c:v>38.551645536899997</c:v>
                </c:pt>
                <c:pt idx="16">
                  <c:v>38.551645436299999</c:v>
                </c:pt>
                <c:pt idx="17">
                  <c:v>37.4009475987</c:v>
                </c:pt>
                <c:pt idx="18">
                  <c:v>35.122408702000001</c:v>
                </c:pt>
                <c:pt idx="19">
                  <c:v>34.3436879753</c:v>
                </c:pt>
                <c:pt idx="20">
                  <c:v>33.439066981899998</c:v>
                </c:pt>
                <c:pt idx="21">
                  <c:v>33.317301252900002</c:v>
                </c:pt>
                <c:pt idx="22">
                  <c:v>32.4523070487</c:v>
                </c:pt>
                <c:pt idx="23">
                  <c:v>31.890437438199999</c:v>
                </c:pt>
                <c:pt idx="24">
                  <c:v>30.770526475699999</c:v>
                </c:pt>
                <c:pt idx="25">
                  <c:v>30.236043073200001</c:v>
                </c:pt>
                <c:pt idx="26">
                  <c:v>29.2308068052</c:v>
                </c:pt>
                <c:pt idx="27">
                  <c:v>29</c:v>
                </c:pt>
                <c:pt idx="28">
                  <c:v>26.734678938696824</c:v>
                </c:pt>
                <c:pt idx="29">
                  <c:v>25.7793039787</c:v>
                </c:pt>
                <c:pt idx="30">
                  <c:v>25.0772995809</c:v>
                </c:pt>
                <c:pt idx="31">
                  <c:v>24</c:v>
                </c:pt>
                <c:pt idx="32">
                  <c:v>23.8984882142</c:v>
                </c:pt>
                <c:pt idx="33">
                  <c:v>23.582157564799999</c:v>
                </c:pt>
                <c:pt idx="34">
                  <c:v>22.1303278245</c:v>
                </c:pt>
                <c:pt idx="35">
                  <c:v>21.734301798000001</c:v>
                </c:pt>
                <c:pt idx="36">
                  <c:v>20.822138209599999</c:v>
                </c:pt>
                <c:pt idx="37">
                  <c:v>20.717827247900001</c:v>
                </c:pt>
                <c:pt idx="38">
                  <c:v>19.841768698799999</c:v>
                </c:pt>
                <c:pt idx="39">
                  <c:v>19.662738510899999</c:v>
                </c:pt>
                <c:pt idx="40">
                  <c:v>19.531060258899998</c:v>
                </c:pt>
                <c:pt idx="41">
                  <c:v>19</c:v>
                </c:pt>
                <c:pt idx="42">
                  <c:v>18.973171432000001</c:v>
                </c:pt>
                <c:pt idx="43">
                  <c:v>18.874000153000001</c:v>
                </c:pt>
                <c:pt idx="44">
                  <c:v>18.028560861500001</c:v>
                </c:pt>
                <c:pt idx="45">
                  <c:v>17.840626715700001</c:v>
                </c:pt>
                <c:pt idx="46">
                  <c:v>17.2073267695</c:v>
                </c:pt>
                <c:pt idx="47">
                  <c:v>17.207326713400001</c:v>
                </c:pt>
                <c:pt idx="48">
                  <c:v>16.5839581983</c:v>
                </c:pt>
                <c:pt idx="49">
                  <c:v>16.369200255300001</c:v>
                </c:pt>
                <c:pt idx="50">
                  <c:v>16.190574866630001</c:v>
                </c:pt>
                <c:pt idx="51">
                  <c:v>16.1387566824</c:v>
                </c:pt>
                <c:pt idx="52">
                  <c:v>15.749015287500001</c:v>
                </c:pt>
                <c:pt idx="53">
                  <c:v>15.093445427100001</c:v>
                </c:pt>
                <c:pt idx="54">
                  <c:v>14.789923869900001</c:v>
                </c:pt>
                <c:pt idx="55">
                  <c:v>14.7268408667</c:v>
                </c:pt>
                <c:pt idx="56">
                  <c:v>14.508301156733333</c:v>
                </c:pt>
                <c:pt idx="57">
                  <c:v>14.067161905800001</c:v>
                </c:pt>
                <c:pt idx="58">
                  <c:v>13.510960925399999</c:v>
                </c:pt>
                <c:pt idx="59">
                  <c:v>13.0129750804</c:v>
                </c:pt>
                <c:pt idx="60">
                  <c:v>12.9638198726</c:v>
                </c:pt>
                <c:pt idx="61">
                  <c:v>12.765344667700001</c:v>
                </c:pt>
                <c:pt idx="62">
                  <c:v>12.741251698699999</c:v>
                </c:pt>
                <c:pt idx="63">
                  <c:v>12.6357615325</c:v>
                </c:pt>
                <c:pt idx="64">
                  <c:v>12.5433850173</c:v>
                </c:pt>
                <c:pt idx="65">
                  <c:v>12.504932160499999</c:v>
                </c:pt>
                <c:pt idx="66">
                  <c:v>12.4024033882</c:v>
                </c:pt>
                <c:pt idx="67">
                  <c:v>12.216893391199999</c:v>
                </c:pt>
                <c:pt idx="68">
                  <c:v>12.025998297099999</c:v>
                </c:pt>
                <c:pt idx="69">
                  <c:v>11.96885262901</c:v>
                </c:pt>
                <c:pt idx="70">
                  <c:v>11.935537320109999</c:v>
                </c:pt>
                <c:pt idx="71">
                  <c:v>11.815273400400001</c:v>
                </c:pt>
                <c:pt idx="72">
                  <c:v>10.1902607963</c:v>
                </c:pt>
                <c:pt idx="73">
                  <c:v>10.1820885157</c:v>
                </c:pt>
                <c:pt idx="74">
                  <c:v>10.1373993778</c:v>
                </c:pt>
                <c:pt idx="75">
                  <c:v>10.103941372245</c:v>
                </c:pt>
                <c:pt idx="76">
                  <c:v>10.074982692678335</c:v>
                </c:pt>
                <c:pt idx="77">
                  <c:v>9.8479982940500008</c:v>
                </c:pt>
                <c:pt idx="78">
                  <c:v>9.8470246980400002</c:v>
                </c:pt>
                <c:pt idx="79">
                  <c:v>9.3193436265000003</c:v>
                </c:pt>
                <c:pt idx="80">
                  <c:v>9.2319821080200004</c:v>
                </c:pt>
                <c:pt idx="81">
                  <c:v>8.9854418672600005</c:v>
                </c:pt>
                <c:pt idx="82">
                  <c:v>8.9550628159199999</c:v>
                </c:pt>
                <c:pt idx="83">
                  <c:v>8.8862343891499993</c:v>
                </c:pt>
                <c:pt idx="84">
                  <c:v>8.7515884712300007</c:v>
                </c:pt>
                <c:pt idx="85">
                  <c:v>8.6712539913099995</c:v>
                </c:pt>
                <c:pt idx="86">
                  <c:v>8.4172470280899994</c:v>
                </c:pt>
                <c:pt idx="87">
                  <c:v>8.3686974700499999</c:v>
                </c:pt>
                <c:pt idx="88">
                  <c:v>8.2926219124300005</c:v>
                </c:pt>
                <c:pt idx="89">
                  <c:v>7.9751119392278245</c:v>
                </c:pt>
                <c:pt idx="90">
                  <c:v>7.4708613632666676</c:v>
                </c:pt>
                <c:pt idx="91">
                  <c:v>7.4360096924899999</c:v>
                </c:pt>
                <c:pt idx="92">
                  <c:v>7.1987847732399999</c:v>
                </c:pt>
                <c:pt idx="93">
                  <c:v>7.1626201746999998</c:v>
                </c:pt>
                <c:pt idx="94">
                  <c:v>7.1142276278700001</c:v>
                </c:pt>
                <c:pt idx="95">
                  <c:v>7.0103268753699997</c:v>
                </c:pt>
                <c:pt idx="96">
                  <c:v>6.5942988125599999</c:v>
                </c:pt>
                <c:pt idx="97">
                  <c:v>6.5674399352900004</c:v>
                </c:pt>
                <c:pt idx="98">
                  <c:v>6.4399103561900004</c:v>
                </c:pt>
                <c:pt idx="99">
                  <c:v>6.2382655381200003</c:v>
                </c:pt>
                <c:pt idx="100">
                  <c:v>6.2266420992100002</c:v>
                </c:pt>
                <c:pt idx="101">
                  <c:v>5.9739325543600001</c:v>
                </c:pt>
                <c:pt idx="102">
                  <c:v>5.8996099861099998</c:v>
                </c:pt>
                <c:pt idx="103">
                  <c:v>5.8822215241095668</c:v>
                </c:pt>
                <c:pt idx="104">
                  <c:v>5.75453687157</c:v>
                </c:pt>
                <c:pt idx="105">
                  <c:v>5.2552430257199996</c:v>
                </c:pt>
                <c:pt idx="106">
                  <c:v>5.2552429325899999</c:v>
                </c:pt>
                <c:pt idx="107">
                  <c:v>5.2465958246</c:v>
                </c:pt>
                <c:pt idx="108">
                  <c:v>5.1325114354250001</c:v>
                </c:pt>
                <c:pt idx="109">
                  <c:v>5.1180952687300003</c:v>
                </c:pt>
                <c:pt idx="110">
                  <c:v>5.0797718308200004</c:v>
                </c:pt>
                <c:pt idx="111">
                  <c:v>5.0733218384000001</c:v>
                </c:pt>
                <c:pt idx="112">
                  <c:v>5.0368397671274998</c:v>
                </c:pt>
                <c:pt idx="113">
                  <c:v>4.9597820320599997</c:v>
                </c:pt>
                <c:pt idx="114">
                  <c:v>4.9597820267100001</c:v>
                </c:pt>
                <c:pt idx="115">
                  <c:v>4.9533837535399998</c:v>
                </c:pt>
                <c:pt idx="116">
                  <c:v>4.90431105485</c:v>
                </c:pt>
                <c:pt idx="117">
                  <c:v>4.6526956161249995</c:v>
                </c:pt>
                <c:pt idx="118">
                  <c:v>4.5968922656000002</c:v>
                </c:pt>
                <c:pt idx="119">
                  <c:v>4.5509431655499997</c:v>
                </c:pt>
                <c:pt idx="120">
                  <c:v>4.4436132856599997</c:v>
                </c:pt>
                <c:pt idx="121">
                  <c:v>4.4185380204599998</c:v>
                </c:pt>
                <c:pt idx="122">
                  <c:v>4.3964590588599997</c:v>
                </c:pt>
                <c:pt idx="123">
                  <c:v>4.3574654660199998</c:v>
                </c:pt>
                <c:pt idx="124">
                  <c:v>4.3108393074900002</c:v>
                </c:pt>
                <c:pt idx="125">
                  <c:v>4.2914103879600001</c:v>
                </c:pt>
                <c:pt idx="126">
                  <c:v>4.2536910453329995</c:v>
                </c:pt>
                <c:pt idx="127">
                  <c:v>3.9852356233608499</c:v>
                </c:pt>
                <c:pt idx="128">
                  <c:v>3.9678437786640002</c:v>
                </c:pt>
                <c:pt idx="129">
                  <c:v>3.8968373439300001</c:v>
                </c:pt>
                <c:pt idx="130">
                  <c:v>3.8446014901900001</c:v>
                </c:pt>
                <c:pt idx="131">
                  <c:v>3.8402746599199999</c:v>
                </c:pt>
                <c:pt idx="132">
                  <c:v>3.7407182999900002</c:v>
                </c:pt>
                <c:pt idx="133">
                  <c:v>3.5274348204669996</c:v>
                </c:pt>
                <c:pt idx="134">
                  <c:v>3.4725179853800001</c:v>
                </c:pt>
                <c:pt idx="135">
                  <c:v>3.1282060039199999</c:v>
                </c:pt>
                <c:pt idx="136">
                  <c:v>3.1282059913500002</c:v>
                </c:pt>
                <c:pt idx="137">
                  <c:v>3.1043011750999998</c:v>
                </c:pt>
                <c:pt idx="138">
                  <c:v>3.09747373126</c:v>
                </c:pt>
                <c:pt idx="139">
                  <c:v>2.8750727983450002</c:v>
                </c:pt>
                <c:pt idx="140">
                  <c:v>2.8234716262699999</c:v>
                </c:pt>
                <c:pt idx="141">
                  <c:v>2.7903634775400001</c:v>
                </c:pt>
                <c:pt idx="142">
                  <c:v>2.7457981648600001</c:v>
                </c:pt>
                <c:pt idx="143">
                  <c:v>2.7284794882900001</c:v>
                </c:pt>
                <c:pt idx="144">
                  <c:v>2.6732588363200001</c:v>
                </c:pt>
                <c:pt idx="145">
                  <c:v>2.6548920497299999</c:v>
                </c:pt>
                <c:pt idx="146">
                  <c:v>2.6548920110799998</c:v>
                </c:pt>
                <c:pt idx="147">
                  <c:v>2.56095364876</c:v>
                </c:pt>
                <c:pt idx="148">
                  <c:v>2.4655388877700002</c:v>
                </c:pt>
                <c:pt idx="149">
                  <c:v>2.4206671757483336</c:v>
                </c:pt>
                <c:pt idx="150">
                  <c:v>2.3730767536899999</c:v>
                </c:pt>
                <c:pt idx="151">
                  <c:v>2.30796419154</c:v>
                </c:pt>
                <c:pt idx="152">
                  <c:v>2.3013677272200002</c:v>
                </c:pt>
                <c:pt idx="153">
                  <c:v>2.2781495507799998</c:v>
                </c:pt>
                <c:pt idx="154">
                  <c:v>2.2781495358799999</c:v>
                </c:pt>
                <c:pt idx="155">
                  <c:v>2.2359199735800002</c:v>
                </c:pt>
                <c:pt idx="156">
                  <c:v>2.2340369080200002</c:v>
                </c:pt>
                <c:pt idx="157">
                  <c:v>2.1929444822000002</c:v>
                </c:pt>
                <c:pt idx="158">
                  <c:v>2.1901900351500001</c:v>
                </c:pt>
                <c:pt idx="159">
                  <c:v>2.1572067535000001</c:v>
                </c:pt>
                <c:pt idx="160">
                  <c:v>2.15379677457</c:v>
                </c:pt>
                <c:pt idx="161">
                  <c:v>2.1177976420100002</c:v>
                </c:pt>
                <c:pt idx="162">
                  <c:v>2.0495006078900002</c:v>
                </c:pt>
                <c:pt idx="163">
                  <c:v>2.0271423289100001</c:v>
                </c:pt>
                <c:pt idx="164">
                  <c:v>1.9596005063503332</c:v>
                </c:pt>
                <c:pt idx="165">
                  <c:v>1.78883371782</c:v>
                </c:pt>
                <c:pt idx="166">
                  <c:v>1.78692709515</c:v>
                </c:pt>
                <c:pt idx="167">
                  <c:v>1.74680121196</c:v>
                </c:pt>
                <c:pt idx="168">
                  <c:v>1.60890864395</c:v>
                </c:pt>
                <c:pt idx="169">
                  <c:v>1.58526332397</c:v>
                </c:pt>
                <c:pt idx="170">
                  <c:v>1.5785988632100001</c:v>
                </c:pt>
                <c:pt idx="171">
                  <c:v>1.55624466646</c:v>
                </c:pt>
                <c:pt idx="172">
                  <c:v>1.55102082342</c:v>
                </c:pt>
                <c:pt idx="173">
                  <c:v>1.4712371504899999</c:v>
                </c:pt>
                <c:pt idx="174">
                  <c:v>1.46612505242</c:v>
                </c:pt>
                <c:pt idx="175">
                  <c:v>1.46167598711</c:v>
                </c:pt>
                <c:pt idx="176">
                  <c:v>1.45651991852</c:v>
                </c:pt>
                <c:pt idx="177">
                  <c:v>1.4216307709</c:v>
                </c:pt>
                <c:pt idx="178">
                  <c:v>1.4007829511500001</c:v>
                </c:pt>
                <c:pt idx="179">
                  <c:v>1.3623942460684999</c:v>
                </c:pt>
                <c:pt idx="180">
                  <c:v>1.3453112901199999</c:v>
                </c:pt>
                <c:pt idx="181">
                  <c:v>1.3279516408200001</c:v>
                </c:pt>
                <c:pt idx="182">
                  <c:v>1.27488546632</c:v>
                </c:pt>
                <c:pt idx="183">
                  <c:v>1.2147851965900001</c:v>
                </c:pt>
                <c:pt idx="184">
                  <c:v>1.1887537022100001</c:v>
                </c:pt>
                <c:pt idx="185">
                  <c:v>1.1791735268200001</c:v>
                </c:pt>
                <c:pt idx="186">
                  <c:v>1.1721898394200001</c:v>
                </c:pt>
                <c:pt idx="187">
                  <c:v>1.1558694359799999</c:v>
                </c:pt>
                <c:pt idx="188">
                  <c:v>1.11954863905</c:v>
                </c:pt>
                <c:pt idx="189">
                  <c:v>1.1116076726499999</c:v>
                </c:pt>
                <c:pt idx="190">
                  <c:v>1.0708643263199999</c:v>
                </c:pt>
                <c:pt idx="191">
                  <c:v>1.0656296592200001</c:v>
                </c:pt>
                <c:pt idx="192">
                  <c:v>1.05974726891</c:v>
                </c:pt>
                <c:pt idx="193">
                  <c:v>1.05974724935</c:v>
                </c:pt>
                <c:pt idx="194">
                  <c:v>1.0083269984500001</c:v>
                </c:pt>
                <c:pt idx="195">
                  <c:v>1</c:v>
                </c:pt>
                <c:pt idx="196">
                  <c:v>0.96420925622800002</c:v>
                </c:pt>
                <c:pt idx="197">
                  <c:v>0.96420924691499998</c:v>
                </c:pt>
                <c:pt idx="198">
                  <c:v>0.94755317177599996</c:v>
                </c:pt>
                <c:pt idx="199">
                  <c:v>0.91203922871499998</c:v>
                </c:pt>
                <c:pt idx="200">
                  <c:v>0.90654722973699997</c:v>
                </c:pt>
                <c:pt idx="201">
                  <c:v>0.89158110180899997</c:v>
                </c:pt>
                <c:pt idx="202">
                  <c:v>0.84283477161099996</c:v>
                </c:pt>
                <c:pt idx="203">
                  <c:v>0.82753133121900002</c:v>
                </c:pt>
                <c:pt idx="204">
                  <c:v>0.79792894423000005</c:v>
                </c:pt>
                <c:pt idx="205">
                  <c:v>0.79305385674099993</c:v>
                </c:pt>
                <c:pt idx="206">
                  <c:v>0.78290923265699996</c:v>
                </c:pt>
                <c:pt idx="207">
                  <c:v>0.75559094129100002</c:v>
                </c:pt>
                <c:pt idx="208">
                  <c:v>0.73421884980100005</c:v>
                </c:pt>
                <c:pt idx="209">
                  <c:v>0.73235865775499998</c:v>
                </c:pt>
                <c:pt idx="210">
                  <c:v>0.72176740629053349</c:v>
                </c:pt>
                <c:pt idx="211">
                  <c:v>0.71899226913199998</c:v>
                </c:pt>
                <c:pt idx="212">
                  <c:v>0.71332475310200005</c:v>
                </c:pt>
                <c:pt idx="213">
                  <c:v>0.67431659088499996</c:v>
                </c:pt>
                <c:pt idx="214">
                  <c:v>0.65447345003500002</c:v>
                </c:pt>
                <c:pt idx="215">
                  <c:v>0.64999749744299995</c:v>
                </c:pt>
                <c:pt idx="216">
                  <c:v>0.64451675955200005</c:v>
                </c:pt>
                <c:pt idx="217">
                  <c:v>0.62056667066600002</c:v>
                </c:pt>
                <c:pt idx="218">
                  <c:v>0.60236800834500004</c:v>
                </c:pt>
                <c:pt idx="219">
                  <c:v>0.57553415373000005</c:v>
                </c:pt>
                <c:pt idx="220">
                  <c:v>0.57461190950200003</c:v>
                </c:pt>
                <c:pt idx="221">
                  <c:v>0.54985150229199997</c:v>
                </c:pt>
                <c:pt idx="222">
                  <c:v>0.54677034076300002</c:v>
                </c:pt>
                <c:pt idx="223">
                  <c:v>0.54213751666200005</c:v>
                </c:pt>
                <c:pt idx="224">
                  <c:v>0.52410423103699999</c:v>
                </c:pt>
                <c:pt idx="225">
                  <c:v>0.52294575981799996</c:v>
                </c:pt>
                <c:pt idx="226">
                  <c:v>0.51811232424428577</c:v>
                </c:pt>
                <c:pt idx="227">
                  <c:v>0.50355708925099996</c:v>
                </c:pt>
                <c:pt idx="228">
                  <c:v>0.50257601402700003</c:v>
                </c:pt>
                <c:pt idx="229">
                  <c:v>0.49432180251500002</c:v>
                </c:pt>
                <c:pt idx="230">
                  <c:v>0.46199782378999998</c:v>
                </c:pt>
                <c:pt idx="231">
                  <c:v>0.43518004193900001</c:v>
                </c:pt>
                <c:pt idx="232">
                  <c:v>0.41158677171899999</c:v>
                </c:pt>
                <c:pt idx="233">
                  <c:v>0.41158676892500001</c:v>
                </c:pt>
                <c:pt idx="234">
                  <c:v>0.37886941293300003</c:v>
                </c:pt>
                <c:pt idx="235">
                  <c:v>0.37741141300600001</c:v>
                </c:pt>
                <c:pt idx="236">
                  <c:v>0.375214356463</c:v>
                </c:pt>
                <c:pt idx="237">
                  <c:v>0.36742306267800001</c:v>
                </c:pt>
                <c:pt idx="238">
                  <c:v>0.36595534673000002</c:v>
                </c:pt>
                <c:pt idx="239">
                  <c:v>0.36276400089299998</c:v>
                </c:pt>
                <c:pt idx="240">
                  <c:v>0.36076874611900001</c:v>
                </c:pt>
                <c:pt idx="241">
                  <c:v>0.34743399871500003</c:v>
                </c:pt>
                <c:pt idx="242">
                  <c:v>0.34561209706599999</c:v>
                </c:pt>
                <c:pt idx="243">
                  <c:v>0.34559470228900002</c:v>
                </c:pt>
                <c:pt idx="244">
                  <c:v>0.33885865472299997</c:v>
                </c:pt>
                <c:pt idx="245">
                  <c:v>0.321690417826</c:v>
                </c:pt>
                <c:pt idx="246">
                  <c:v>0.317511559464</c:v>
                </c:pt>
                <c:pt idx="247">
                  <c:v>0.29611287079800003</c:v>
                </c:pt>
                <c:pt idx="248">
                  <c:v>0.28267787024399998</c:v>
                </c:pt>
                <c:pt idx="249">
                  <c:v>0.27931325649850003</c:v>
                </c:pt>
                <c:pt idx="250">
                  <c:v>0.27382188934500001</c:v>
                </c:pt>
                <c:pt idx="251">
                  <c:v>0.27181980432899999</c:v>
                </c:pt>
                <c:pt idx="252">
                  <c:v>0.26797457714600004</c:v>
                </c:pt>
                <c:pt idx="253">
                  <c:v>0.26256588194515001</c:v>
                </c:pt>
                <c:pt idx="254">
                  <c:v>0.25889405515000002</c:v>
                </c:pt>
                <c:pt idx="255">
                  <c:v>0.24945099343317501</c:v>
                </c:pt>
                <c:pt idx="256">
                  <c:v>0.233736125519</c:v>
                </c:pt>
                <c:pt idx="257">
                  <c:v>0.23174693901099999</c:v>
                </c:pt>
                <c:pt idx="258">
                  <c:v>0.2209228738215</c:v>
                </c:pt>
                <c:pt idx="259">
                  <c:v>0.220481115393</c:v>
                </c:pt>
                <c:pt idx="260">
                  <c:v>0.21797665767400001</c:v>
                </c:pt>
                <c:pt idx="261">
                  <c:v>0.21718613058299999</c:v>
                </c:pt>
                <c:pt idx="262">
                  <c:v>0.21507346164400001</c:v>
                </c:pt>
                <c:pt idx="263">
                  <c:v>0.215073459316</c:v>
                </c:pt>
                <c:pt idx="264">
                  <c:v>0.213639652357</c:v>
                </c:pt>
                <c:pt idx="265">
                  <c:v>0.19444974325600001</c:v>
                </c:pt>
                <c:pt idx="266">
                  <c:v>0.18986854795399999</c:v>
                </c:pt>
                <c:pt idx="267">
                  <c:v>0.183179390617</c:v>
                </c:pt>
                <c:pt idx="268">
                  <c:v>0.17517973482599999</c:v>
                </c:pt>
                <c:pt idx="269">
                  <c:v>0.17412330675900001</c:v>
                </c:pt>
                <c:pt idx="270">
                  <c:v>0.16079984791599999</c:v>
                </c:pt>
                <c:pt idx="271">
                  <c:v>0.157756475732</c:v>
                </c:pt>
                <c:pt idx="272">
                  <c:v>0.15389078296700001</c:v>
                </c:pt>
                <c:pt idx="273">
                  <c:v>0.14810170419499999</c:v>
                </c:pt>
                <c:pt idx="274">
                  <c:v>0.14781884849099999</c:v>
                </c:pt>
                <c:pt idx="275">
                  <c:v>0.14781884476500001</c:v>
                </c:pt>
                <c:pt idx="276">
                  <c:v>0.14579434404137998</c:v>
                </c:pt>
                <c:pt idx="277">
                  <c:v>0.145605525933</c:v>
                </c:pt>
                <c:pt idx="278">
                  <c:v>0.137878422625</c:v>
                </c:pt>
                <c:pt idx="279">
                  <c:v>0.13591657485799999</c:v>
                </c:pt>
                <c:pt idx="280">
                  <c:v>0.13511061668400001</c:v>
                </c:pt>
                <c:pt idx="281">
                  <c:v>0.13077877555</c:v>
                </c:pt>
                <c:pt idx="282">
                  <c:v>0.123628480826</c:v>
                </c:pt>
                <c:pt idx="283">
                  <c:v>0.122547836974</c:v>
                </c:pt>
                <c:pt idx="284">
                  <c:v>0.118705603294</c:v>
                </c:pt>
                <c:pt idx="285">
                  <c:v>0.116293320432</c:v>
                </c:pt>
                <c:pt idx="286">
                  <c:v>0.112284467788</c:v>
                </c:pt>
                <c:pt idx="287">
                  <c:v>0.111745657399</c:v>
                </c:pt>
                <c:pt idx="288">
                  <c:v>0.109697645064</c:v>
                </c:pt>
                <c:pt idx="289">
                  <c:v>0.104919828475</c:v>
                </c:pt>
                <c:pt idx="290">
                  <c:v>9.5587735529999995E-2</c:v>
                </c:pt>
                <c:pt idx="291">
                  <c:v>8.9860467240199998E-2</c:v>
                </c:pt>
                <c:pt idx="292">
                  <c:v>8.9162169024300006E-2</c:v>
                </c:pt>
                <c:pt idx="293">
                  <c:v>8.8731837924600002E-2</c:v>
                </c:pt>
                <c:pt idx="294">
                  <c:v>8.6696936516099998E-2</c:v>
                </c:pt>
                <c:pt idx="295">
                  <c:v>8.5643400438099995E-2</c:v>
                </c:pt>
                <c:pt idx="296">
                  <c:v>8.38409587741E-2</c:v>
                </c:pt>
                <c:pt idx="297">
                  <c:v>8.3069050218900001E-2</c:v>
                </c:pt>
                <c:pt idx="298">
                  <c:v>8.1628579355349992E-2</c:v>
                </c:pt>
                <c:pt idx="299">
                  <c:v>7.5000999495399998E-2</c:v>
                </c:pt>
                <c:pt idx="300">
                  <c:v>7.4559358879900006E-2</c:v>
                </c:pt>
                <c:pt idx="301">
                  <c:v>6.7341992631599998E-2</c:v>
                </c:pt>
                <c:pt idx="302">
                  <c:v>4.4992437586200001E-2</c:v>
                </c:pt>
                <c:pt idx="303">
                  <c:v>4.4053898192900003E-2</c:v>
                </c:pt>
                <c:pt idx="304">
                  <c:v>3.52377211675E-2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605-450A-9D12-DD3375C072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19543216"/>
        <c:axId val="319543608"/>
      </c:barChart>
      <c:lineChart>
        <c:grouping val="standard"/>
        <c:varyColors val="0"/>
        <c:ser>
          <c:idx val="1"/>
          <c:order val="1"/>
          <c:tx>
            <c:v>cumulative % of total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'IME plots'!$M$31:$M$335</c:f>
              <c:numCache>
                <c:formatCode>0.00</c:formatCode>
                <c:ptCount val="305"/>
                <c:pt idx="0">
                  <c:v>2.9848977562717923E-2</c:v>
                </c:pt>
                <c:pt idx="1">
                  <c:v>5.9581628218843746E-2</c:v>
                </c:pt>
                <c:pt idx="2">
                  <c:v>8.8759819268414988E-2</c:v>
                </c:pt>
                <c:pt idx="3">
                  <c:v>0.11788072440667149</c:v>
                </c:pt>
                <c:pt idx="4">
                  <c:v>0.14617713493595663</c:v>
                </c:pt>
                <c:pt idx="5">
                  <c:v>0.17375227814182095</c:v>
                </c:pt>
                <c:pt idx="6">
                  <c:v>0.20041529888301768</c:v>
                </c:pt>
                <c:pt idx="7">
                  <c:v>0.22490805681222317</c:v>
                </c:pt>
                <c:pt idx="8">
                  <c:v>0.24715211989355887</c:v>
                </c:pt>
                <c:pt idx="9">
                  <c:v>0.26840895737715698</c:v>
                </c:pt>
                <c:pt idx="10">
                  <c:v>0.28848987999312414</c:v>
                </c:pt>
                <c:pt idx="11">
                  <c:v>0.30829420939158542</c:v>
                </c:pt>
                <c:pt idx="12">
                  <c:v>0.32793744069831782</c:v>
                </c:pt>
                <c:pt idx="13">
                  <c:v>0.34288777618514926</c:v>
                </c:pt>
                <c:pt idx="14">
                  <c:v>0.35718680636585781</c:v>
                </c:pt>
                <c:pt idx="15">
                  <c:v>0.37142563267916184</c:v>
                </c:pt>
                <c:pt idx="16">
                  <c:v>0.38566445895530987</c:v>
                </c:pt>
                <c:pt idx="17">
                  <c:v>0.39947828167011834</c:v>
                </c:pt>
                <c:pt idx="18">
                  <c:v>0.41245053928060038</c:v>
                </c:pt>
                <c:pt idx="19">
                  <c:v>0.42513518091465313</c:v>
                </c:pt>
                <c:pt idx="20">
                  <c:v>0.43748570604018844</c:v>
                </c:pt>
                <c:pt idx="21">
                  <c:v>0.4497912577011155</c:v>
                </c:pt>
                <c:pt idx="22">
                  <c:v>0.46177732877790428</c:v>
                </c:pt>
                <c:pt idx="23">
                  <c:v>0.47355587657823595</c:v>
                </c:pt>
                <c:pt idx="24">
                  <c:v>0.48492079177068997</c:v>
                </c:pt>
                <c:pt idx="25">
                  <c:v>0.49608829862351145</c:v>
                </c:pt>
                <c:pt idx="26">
                  <c:v>0.50688452730066624</c:v>
                </c:pt>
                <c:pt idx="27">
                  <c:v>0.51759550882519245</c:v>
                </c:pt>
                <c:pt idx="28">
                  <c:v>0.52746980717610692</c:v>
                </c:pt>
                <c:pt idx="29">
                  <c:v>0.53699124333579651</c:v>
                </c:pt>
                <c:pt idx="30">
                  <c:v>0.54625339824945263</c:v>
                </c:pt>
                <c:pt idx="31">
                  <c:v>0.55511765882147435</c:v>
                </c:pt>
                <c:pt idx="32">
                  <c:v>0.56394442660514332</c:v>
                </c:pt>
                <c:pt idx="33">
                  <c:v>0.57265435950117904</c:v>
                </c:pt>
                <c:pt idx="34">
                  <c:v>0.58082806751703853</c:v>
                </c:pt>
                <c:pt idx="35">
                  <c:v>0.5888555056207232</c:v>
                </c:pt>
                <c:pt idx="36">
                  <c:v>0.59654604140224576</c:v>
                </c:pt>
                <c:pt idx="37">
                  <c:v>0.60419805053605891</c:v>
                </c:pt>
                <c:pt idx="38">
                  <c:v>0.61152649253422342</c:v>
                </c:pt>
                <c:pt idx="39">
                  <c:v>0.61878881077256265</c:v>
                </c:pt>
                <c:pt idx="40">
                  <c:v>0.62600249441351041</c:v>
                </c:pt>
                <c:pt idx="41">
                  <c:v>0.63302003403302753</c:v>
                </c:pt>
                <c:pt idx="42">
                  <c:v>0.64002766467681438</c:v>
                </c:pt>
                <c:pt idx="43">
                  <c:v>0.6469986669848381</c:v>
                </c:pt>
                <c:pt idx="44">
                  <c:v>0.65365741120212506</c:v>
                </c:pt>
                <c:pt idx="45">
                  <c:v>0.66024674303446396</c:v>
                </c:pt>
                <c:pt idx="46">
                  <c:v>0.66660216921082949</c:v>
                </c:pt>
                <c:pt idx="47">
                  <c:v>0.67295759536647481</c:v>
                </c:pt>
                <c:pt idx="48">
                  <c:v>0.67908278398252675</c:v>
                </c:pt>
                <c:pt idx="49">
                  <c:v>0.68512865299996761</c:v>
                </c:pt>
                <c:pt idx="50">
                  <c:v>0.69110854776782737</c:v>
                </c:pt>
                <c:pt idx="51">
                  <c:v>0.69706930379037946</c:v>
                </c:pt>
                <c:pt idx="52">
                  <c:v>0.70288611109292742</c:v>
                </c:pt>
                <c:pt idx="53">
                  <c:v>0.70846078747606922</c:v>
                </c:pt>
                <c:pt idx="54">
                  <c:v>0.71392335993536737</c:v>
                </c:pt>
                <c:pt idx="55">
                  <c:v>0.71936263305391435</c:v>
                </c:pt>
                <c:pt idx="56">
                  <c:v>0.72472118980019129</c:v>
                </c:pt>
                <c:pt idx="57">
                  <c:v>0.72991681432693412</c:v>
                </c:pt>
                <c:pt idx="58">
                  <c:v>0.73490700925281527</c:v>
                </c:pt>
                <c:pt idx="59">
                  <c:v>0.73971327599989412</c:v>
                </c:pt>
                <c:pt idx="60">
                  <c:v>0.74450138755653905</c:v>
                </c:pt>
                <c:pt idx="61">
                  <c:v>0.74921619344929569</c:v>
                </c:pt>
                <c:pt idx="62">
                  <c:v>0.75392210074392019</c:v>
                </c:pt>
                <c:pt idx="63">
                  <c:v>0.75858904585850384</c:v>
                </c:pt>
                <c:pt idx="64">
                  <c:v>0.76322187224385962</c:v>
                </c:pt>
                <c:pt idx="65">
                  <c:v>0.76784049628994822</c:v>
                </c:pt>
                <c:pt idx="66">
                  <c:v>0.77242125192962863</c:v>
                </c:pt>
                <c:pt idx="67">
                  <c:v>0.77693349052963712</c:v>
                </c:pt>
                <c:pt idx="68">
                  <c:v>0.78137522313564489</c:v>
                </c:pt>
                <c:pt idx="69">
                  <c:v>0.78579584932113122</c:v>
                </c:pt>
                <c:pt idx="70">
                  <c:v>0.79020417069082061</c:v>
                </c:pt>
                <c:pt idx="71">
                  <c:v>0.79456807328043821</c:v>
                </c:pt>
                <c:pt idx="72">
                  <c:v>0.79833178690524076</c:v>
                </c:pt>
                <c:pt idx="73">
                  <c:v>0.80209248214568052</c:v>
                </c:pt>
                <c:pt idx="74">
                  <c:v>0.80583667171265849</c:v>
                </c:pt>
                <c:pt idx="75">
                  <c:v>0.80956850375965894</c:v>
                </c:pt>
                <c:pt idx="76">
                  <c:v>0.81328964008659688</c:v>
                </c:pt>
                <c:pt idx="77">
                  <c:v>0.81692694104456698</c:v>
                </c:pt>
                <c:pt idx="78">
                  <c:v>0.82056388241050693</c:v>
                </c:pt>
                <c:pt idx="79">
                  <c:v>0.82400592783823634</c:v>
                </c:pt>
                <c:pt idx="80">
                  <c:v>0.82741570679664178</c:v>
                </c:pt>
                <c:pt idx="81">
                  <c:v>0.83073442754939786</c:v>
                </c:pt>
                <c:pt idx="82">
                  <c:v>0.8340419279760285</c:v>
                </c:pt>
                <c:pt idx="83">
                  <c:v>0.8373240070230904</c:v>
                </c:pt>
                <c:pt idx="84">
                  <c:v>0.84055635538259399</c:v>
                </c:pt>
                <c:pt idx="85">
                  <c:v>0.84375903266864205</c:v>
                </c:pt>
                <c:pt idx="86">
                  <c:v>0.84686789395847817</c:v>
                </c:pt>
                <c:pt idx="87">
                  <c:v>0.84995882375110066</c:v>
                </c:pt>
                <c:pt idx="88">
                  <c:v>0.85302165547847719</c:v>
                </c:pt>
                <c:pt idx="89">
                  <c:v>0.8559672167418253</c:v>
                </c:pt>
                <c:pt idx="90">
                  <c:v>0.85872653598438553</c:v>
                </c:pt>
                <c:pt idx="91">
                  <c:v>0.86147298296481511</c:v>
                </c:pt>
                <c:pt idx="92">
                  <c:v>0.86413181229947766</c:v>
                </c:pt>
                <c:pt idx="93">
                  <c:v>0.86677728444976754</c:v>
                </c:pt>
                <c:pt idx="94">
                  <c:v>0.86940488309402242</c:v>
                </c:pt>
                <c:pt idx="95">
                  <c:v>0.87199410659895271</c:v>
                </c:pt>
                <c:pt idx="96">
                  <c:v>0.87442967255579862</c:v>
                </c:pt>
                <c:pt idx="97">
                  <c:v>0.87685531834236174</c:v>
                </c:pt>
                <c:pt idx="98">
                  <c:v>0.87923386181976704</c:v>
                </c:pt>
                <c:pt idx="99">
                  <c:v>0.88153792895507366</c:v>
                </c:pt>
                <c:pt idx="100">
                  <c:v>0.88383770304074516</c:v>
                </c:pt>
                <c:pt idx="101">
                  <c:v>0.88604414032414225</c:v>
                </c:pt>
                <c:pt idx="102">
                  <c:v>0.88822312699873318</c:v>
                </c:pt>
                <c:pt idx="103">
                  <c:v>0.89039569134590235</c:v>
                </c:pt>
                <c:pt idx="104">
                  <c:v>0.89252109610843999</c:v>
                </c:pt>
                <c:pt idx="105">
                  <c:v>0.89446208958966011</c:v>
                </c:pt>
                <c:pt idx="106">
                  <c:v>0.89640308303648319</c:v>
                </c:pt>
                <c:pt idx="107">
                  <c:v>0.89834088272420543</c:v>
                </c:pt>
                <c:pt idx="108">
                  <c:v>0.90023654600555902</c:v>
                </c:pt>
                <c:pt idx="109">
                  <c:v>0.90212688475949465</c:v>
                </c:pt>
                <c:pt idx="110">
                  <c:v>0.90400306897427807</c:v>
                </c:pt>
                <c:pt idx="111">
                  <c:v>0.90587687092183244</c:v>
                </c:pt>
                <c:pt idx="112">
                  <c:v>0.9077371984283048</c:v>
                </c:pt>
                <c:pt idx="113">
                  <c:v>0.90956906510799695</c:v>
                </c:pt>
                <c:pt idx="114">
                  <c:v>0.91140093178571302</c:v>
                </c:pt>
                <c:pt idx="115">
                  <c:v>0.91323043529840464</c:v>
                </c:pt>
                <c:pt idx="116">
                  <c:v>0.9150418140949228</c:v>
                </c:pt>
                <c:pt idx="117">
                  <c:v>0.91676026019090762</c:v>
                </c:pt>
                <c:pt idx="118">
                  <c:v>0.91845809564356562</c:v>
                </c:pt>
                <c:pt idx="119">
                  <c:v>0.92013896006306128</c:v>
                </c:pt>
                <c:pt idx="120">
                  <c:v>0.92178018281495244</c:v>
                </c:pt>
                <c:pt idx="121">
                  <c:v>0.92341214416331663</c:v>
                </c:pt>
                <c:pt idx="122">
                  <c:v>0.92503595077548151</c:v>
                </c:pt>
                <c:pt idx="123">
                  <c:v>0.92664535533066439</c:v>
                </c:pt>
                <c:pt idx="124">
                  <c:v>0.92823753878506876</c:v>
                </c:pt>
                <c:pt idx="125">
                  <c:v>0.92982254628091687</c:v>
                </c:pt>
                <c:pt idx="126">
                  <c:v>0.93139362235669643</c:v>
                </c:pt>
                <c:pt idx="127">
                  <c:v>0.93286554598196203</c:v>
                </c:pt>
                <c:pt idx="128">
                  <c:v>0.9343310460304266</c:v>
                </c:pt>
                <c:pt idx="129">
                  <c:v>0.93577032026473428</c:v>
                </c:pt>
                <c:pt idx="130">
                  <c:v>0.9371903014899271</c:v>
                </c:pt>
                <c:pt idx="131">
                  <c:v>0.93860868462549629</c:v>
                </c:pt>
                <c:pt idx="132">
                  <c:v>0.93999029719789806</c:v>
                </c:pt>
                <c:pt idx="133">
                  <c:v>0.94129313475620813</c:v>
                </c:pt>
                <c:pt idx="134">
                  <c:v>0.94257568910051814</c:v>
                </c:pt>
                <c:pt idx="135">
                  <c:v>0.94373107381475596</c:v>
                </c:pt>
                <c:pt idx="136">
                  <c:v>0.94488645852435127</c:v>
                </c:pt>
                <c:pt idx="137">
                  <c:v>0.94603301412893948</c:v>
                </c:pt>
                <c:pt idx="138">
                  <c:v>0.94717704805680947</c:v>
                </c:pt>
                <c:pt idx="139">
                  <c:v>0.94823893949214544</c:v>
                </c:pt>
                <c:pt idx="140">
                  <c:v>0.9492817723343524</c:v>
                </c:pt>
                <c:pt idx="141">
                  <c:v>0.95031237687416759</c:v>
                </c:pt>
                <c:pt idx="142">
                  <c:v>0.95132652147464669</c:v>
                </c:pt>
                <c:pt idx="143">
                  <c:v>0.95233426952254741</c:v>
                </c:pt>
                <c:pt idx="144">
                  <c:v>0.95332162214344751</c:v>
                </c:pt>
                <c:pt idx="145">
                  <c:v>0.95430219109842218</c:v>
                </c:pt>
                <c:pt idx="146">
                  <c:v>0.95528276003912183</c:v>
                </c:pt>
                <c:pt idx="147">
                  <c:v>0.95622863339143349</c:v>
                </c:pt>
                <c:pt idx="148">
                  <c:v>0.95713926585608533</c:v>
                </c:pt>
                <c:pt idx="149">
                  <c:v>0.95803332521458417</c:v>
                </c:pt>
                <c:pt idx="150">
                  <c:v>0.95890980732717235</c:v>
                </c:pt>
                <c:pt idx="151">
                  <c:v>0.9597622404932018</c:v>
                </c:pt>
                <c:pt idx="152">
                  <c:v>0.96061223729345679</c:v>
                </c:pt>
                <c:pt idx="153">
                  <c:v>0.96145365859512977</c:v>
                </c:pt>
                <c:pt idx="154">
                  <c:v>0.96229507989129937</c:v>
                </c:pt>
                <c:pt idx="155">
                  <c:v>0.9631209039439661</c:v>
                </c:pt>
                <c:pt idx="156">
                  <c:v>0.96394603249730781</c:v>
                </c:pt>
                <c:pt idx="157">
                  <c:v>0.96475598380189931</c:v>
                </c:pt>
                <c:pt idx="158">
                  <c:v>0.96556491776747488</c:v>
                </c:pt>
                <c:pt idx="159">
                  <c:v>0.96636166954958935</c:v>
                </c:pt>
                <c:pt idx="160">
                  <c:v>0.96715716187579637</c:v>
                </c:pt>
                <c:pt idx="161">
                  <c:v>0.9679393581315292</c:v>
                </c:pt>
                <c:pt idx="162">
                  <c:v>0.96869632927448146</c:v>
                </c:pt>
                <c:pt idx="163">
                  <c:v>0.96944504251698282</c:v>
                </c:pt>
                <c:pt idx="164">
                  <c:v>0.97016880957970597</c:v>
                </c:pt>
                <c:pt idx="165">
                  <c:v>0.97082950492115494</c:v>
                </c:pt>
                <c:pt idx="166">
                  <c:v>0.97148949606259727</c:v>
                </c:pt>
                <c:pt idx="167">
                  <c:v>0.97213466694219464</c:v>
                </c:pt>
                <c:pt idx="168">
                  <c:v>0.97272890800288425</c:v>
                </c:pt>
                <c:pt idx="169">
                  <c:v>0.97331441580200684</c:v>
                </c:pt>
                <c:pt idx="170">
                  <c:v>0.97389746212126482</c:v>
                </c:pt>
                <c:pt idx="171">
                  <c:v>0.97447225204781973</c:v>
                </c:pt>
                <c:pt idx="172">
                  <c:v>0.97504511257829585</c:v>
                </c:pt>
                <c:pt idx="173">
                  <c:v>0.9755885054726785</c:v>
                </c:pt>
                <c:pt idx="174">
                  <c:v>0.97613001024333768</c:v>
                </c:pt>
                <c:pt idx="175">
                  <c:v>0.97666987177757147</c:v>
                </c:pt>
                <c:pt idx="176">
                  <c:v>0.97720782894782565</c:v>
                </c:pt>
                <c:pt idx="177">
                  <c:v>0.97773290001409474</c:v>
                </c:pt>
                <c:pt idx="178">
                  <c:v>0.97825027105925477</c:v>
                </c:pt>
                <c:pt idx="179">
                  <c:v>0.9787534634592121</c:v>
                </c:pt>
                <c:pt idx="180">
                  <c:v>0.97925034636863328</c:v>
                </c:pt>
                <c:pt idx="181">
                  <c:v>0.97974081759243636</c:v>
                </c:pt>
                <c:pt idx="182">
                  <c:v>0.98021168913297563</c:v>
                </c:pt>
                <c:pt idx="183">
                  <c:v>0.98066036298804271</c:v>
                </c:pt>
                <c:pt idx="184">
                  <c:v>0.9810994222618904</c:v>
                </c:pt>
                <c:pt idx="185">
                  <c:v>0.98153494315361367</c:v>
                </c:pt>
                <c:pt idx="186">
                  <c:v>0.98196788466096763</c:v>
                </c:pt>
                <c:pt idx="187">
                  <c:v>0.9823947983221244</c:v>
                </c:pt>
                <c:pt idx="188">
                  <c:v>0.98280829710794082</c:v>
                </c:pt>
                <c:pt idx="189">
                  <c:v>0.98321886294395022</c:v>
                </c:pt>
                <c:pt idx="190">
                  <c:v>0.98361438046169125</c:v>
                </c:pt>
                <c:pt idx="191">
                  <c:v>0.98400796458554962</c:v>
                </c:pt>
                <c:pt idx="192">
                  <c:v>0.98439937608272077</c:v>
                </c:pt>
                <c:pt idx="193">
                  <c:v>0.98479078757266758</c:v>
                </c:pt>
                <c:pt idx="194">
                  <c:v>0.98516320729167017</c:v>
                </c:pt>
                <c:pt idx="195">
                  <c:v>0.98553255148217112</c:v>
                </c:pt>
                <c:pt idx="196">
                  <c:v>0.98588867656938617</c:v>
                </c:pt>
                <c:pt idx="197">
                  <c:v>0.98624480165316131</c:v>
                </c:pt>
                <c:pt idx="198">
                  <c:v>0.98659477491234748</c:v>
                </c:pt>
                <c:pt idx="199">
                  <c:v>0.98693163130298223</c:v>
                </c:pt>
                <c:pt idx="200">
                  <c:v>0.98726645925570033</c:v>
                </c:pt>
                <c:pt idx="201">
                  <c:v>0.98759575955601397</c:v>
                </c:pt>
                <c:pt idx="202">
                  <c:v>0.98790705568246051</c:v>
                </c:pt>
                <c:pt idx="203">
                  <c:v>0.98821269957210367</c:v>
                </c:pt>
                <c:pt idx="204">
                  <c:v>0.98850740999208753</c:v>
                </c:pt>
                <c:pt idx="205">
                  <c:v>0.98880031982682925</c:v>
                </c:pt>
                <c:pt idx="206">
                  <c:v>0.98908948280360065</c:v>
                </c:pt>
                <c:pt idx="207">
                  <c:v>0.98936855592816153</c:v>
                </c:pt>
                <c:pt idx="208">
                  <c:v>0.9896397353948917</c:v>
                </c:pt>
                <c:pt idx="209">
                  <c:v>0.98991022781049653</c:v>
                </c:pt>
                <c:pt idx="210">
                  <c:v>0.99017680840890276</c:v>
                </c:pt>
                <c:pt idx="211">
                  <c:v>0.99044236402652175</c:v>
                </c:pt>
                <c:pt idx="212">
                  <c:v>0.99070582638002036</c:v>
                </c:pt>
                <c:pt idx="213">
                  <c:v>0.9909548812954222</c:v>
                </c:pt>
                <c:pt idx="214">
                  <c:v>0.99119660726202963</c:v>
                </c:pt>
                <c:pt idx="215">
                  <c:v>0.99143668006155039</c:v>
                </c:pt>
                <c:pt idx="216">
                  <c:v>0.99167472858237138</c:v>
                </c:pt>
                <c:pt idx="217">
                  <c:v>0.99190393127700038</c:v>
                </c:pt>
                <c:pt idx="218">
                  <c:v>0.99212641240142618</c:v>
                </c:pt>
                <c:pt idx="219">
                  <c:v>0.99233898259754127</c:v>
                </c:pt>
                <c:pt idx="220">
                  <c:v>0.99255121216810849</c:v>
                </c:pt>
                <c:pt idx="221">
                  <c:v>0.99275429662611814</c:v>
                </c:pt>
                <c:pt idx="222">
                  <c:v>0.99295624307501718</c:v>
                </c:pt>
                <c:pt idx="223">
                  <c:v>0.99315647841724886</c:v>
                </c:pt>
                <c:pt idx="224">
                  <c:v>0.99335005327019943</c:v>
                </c:pt>
                <c:pt idx="225">
                  <c:v>0.99354320024853526</c:v>
                </c:pt>
                <c:pt idx="226">
                  <c:v>0.99373456202552179</c:v>
                </c:pt>
                <c:pt idx="227">
                  <c:v>0.99392054791102213</c:v>
                </c:pt>
                <c:pt idx="228">
                  <c:v>0.99410617144208813</c:v>
                </c:pt>
                <c:pt idx="229">
                  <c:v>0.99428874632808495</c:v>
                </c:pt>
                <c:pt idx="230">
                  <c:v>0.99445938254032595</c:v>
                </c:pt>
                <c:pt idx="231">
                  <c:v>0.99462011376063808</c:v>
                </c:pt>
                <c:pt idx="232">
                  <c:v>0.99477213094365957</c:v>
                </c:pt>
                <c:pt idx="233">
                  <c:v>0.99492414812564911</c:v>
                </c:pt>
                <c:pt idx="234">
                  <c:v>0.99506408134227442</c:v>
                </c:pt>
                <c:pt idx="235">
                  <c:v>0.99520347605509696</c:v>
                </c:pt>
                <c:pt idx="236">
                  <c:v>0.99534205929784902</c:v>
                </c:pt>
                <c:pt idx="237">
                  <c:v>0.99547776487150519</c:v>
                </c:pt>
                <c:pt idx="238">
                  <c:v>0.99561292835280268</c:v>
                </c:pt>
                <c:pt idx="239">
                  <c:v>0.99574691312905539</c:v>
                </c:pt>
                <c:pt idx="240">
                  <c:v>0.99588016096954879</c:v>
                </c:pt>
                <c:pt idx="241">
                  <c:v>0.99600848369855666</c:v>
                </c:pt>
                <c:pt idx="242">
                  <c:v>0.99613613351877484</c:v>
                </c:pt>
                <c:pt idx="243">
                  <c:v>0.9962637769143331</c:v>
                </c:pt>
                <c:pt idx="244">
                  <c:v>0.99638893238985604</c:v>
                </c:pt>
                <c:pt idx="245">
                  <c:v>0.99650774687681998</c:v>
                </c:pt>
                <c:pt idx="246">
                  <c:v>0.99662501792672487</c:v>
                </c:pt>
                <c:pt idx="247">
                  <c:v>0.99673438549528659</c:v>
                </c:pt>
                <c:pt idx="248">
                  <c:v>0.99683879092444438</c:v>
                </c:pt>
                <c:pt idx="249">
                  <c:v>0.99694195365306193</c:v>
                </c:pt>
                <c:pt idx="250">
                  <c:v>0.9970430881771235</c:v>
                </c:pt>
                <c:pt idx="251">
                  <c:v>0.99714348324271551</c:v>
                </c:pt>
                <c:pt idx="252">
                  <c:v>0.99724245809598633</c:v>
                </c:pt>
                <c:pt idx="253">
                  <c:v>0.99733943527910651</c:v>
                </c:pt>
                <c:pt idx="254">
                  <c:v>0.99743505629433138</c:v>
                </c:pt>
                <c:pt idx="255">
                  <c:v>0.99752718956957065</c:v>
                </c:pt>
                <c:pt idx="256">
                  <c:v>0.99761351864964132</c:v>
                </c:pt>
                <c:pt idx="257">
                  <c:v>0.99769911303523129</c:v>
                </c:pt>
                <c:pt idx="258">
                  <c:v>0.99778070961522614</c:v>
                </c:pt>
                <c:pt idx="259">
                  <c:v>0.99786214303431164</c:v>
                </c:pt>
                <c:pt idx="260">
                  <c:v>0.99794265144648842</c:v>
                </c:pt>
                <c:pt idx="261">
                  <c:v>0.9980228678820765</c:v>
                </c:pt>
                <c:pt idx="262">
                  <c:v>0.99810230401566558</c:v>
                </c:pt>
                <c:pt idx="263">
                  <c:v>0.99818174014839489</c:v>
                </c:pt>
                <c:pt idx="264">
                  <c:v>0.99826064671285364</c:v>
                </c:pt>
                <c:pt idx="265">
                  <c:v>0.99833246559586952</c:v>
                </c:pt>
                <c:pt idx="266">
                  <c:v>0.99840259244101526</c:v>
                </c:pt>
                <c:pt idx="267">
                  <c:v>0.9984702486847592</c:v>
                </c:pt>
                <c:pt idx="268">
                  <c:v>0.9985349503021107</c:v>
                </c:pt>
                <c:pt idx="269">
                  <c:v>0.99859926173389302</c:v>
                </c:pt>
                <c:pt idx="270">
                  <c:v>0.99865865222355432</c:v>
                </c:pt>
                <c:pt idx="271">
                  <c:v>0.9987169186613799</c:v>
                </c:pt>
                <c:pt idx="272">
                  <c:v>0.99877375732804041</c:v>
                </c:pt>
                <c:pt idx="273">
                  <c:v>0.99882845783208818</c:v>
                </c:pt>
                <c:pt idx="274">
                  <c:v>0.99888305386502496</c:v>
                </c:pt>
                <c:pt idx="275">
                  <c:v>0.99893764989658551</c:v>
                </c:pt>
                <c:pt idx="276">
                  <c:v>0.9989914981905651</c:v>
                </c:pt>
                <c:pt idx="277">
                  <c:v>0.99904527674567334</c:v>
                </c:pt>
                <c:pt idx="278">
                  <c:v>0.99909620134006527</c:v>
                </c:pt>
                <c:pt idx="279">
                  <c:v>0.99914640133738186</c:v>
                </c:pt>
                <c:pt idx="280">
                  <c:v>0.99919630365872913</c:v>
                </c:pt>
                <c:pt idx="281">
                  <c:v>0.99924460603971932</c:v>
                </c:pt>
                <c:pt idx="282">
                  <c:v>0.99929026750089289</c:v>
                </c:pt>
                <c:pt idx="283">
                  <c:v>0.99933552983253759</c:v>
                </c:pt>
                <c:pt idx="284">
                  <c:v>0.99937937305749414</c:v>
                </c:pt>
                <c:pt idx="285">
                  <c:v>0.9994223253197897</c:v>
                </c:pt>
                <c:pt idx="286">
                  <c:v>0.99946379693565068</c:v>
                </c:pt>
                <c:pt idx="287">
                  <c:v>0.9995050695450246</c:v>
                </c:pt>
                <c:pt idx="288">
                  <c:v>0.99954558573294061</c:v>
                </c:pt>
                <c:pt idx="289">
                  <c:v>0.9995843372620562</c:v>
                </c:pt>
                <c:pt idx="290">
                  <c:v>0.99961964203685738</c:v>
                </c:pt>
                <c:pt idx="291">
                  <c:v>0.99965283147838824</c:v>
                </c:pt>
                <c:pt idx="292">
                  <c:v>0.99968576300752987</c:v>
                </c:pt>
                <c:pt idx="293">
                  <c:v>0.9997185355963798</c:v>
                </c:pt>
                <c:pt idx="294">
                  <c:v>0.99975055660621615</c:v>
                </c:pt>
                <c:pt idx="295">
                  <c:v>0.99978218849862277</c:v>
                </c:pt>
                <c:pt idx="296">
                  <c:v>0.99981315466967202</c:v>
                </c:pt>
                <c:pt idx="297">
                  <c:v>0.99984383574078073</c:v>
                </c:pt>
                <c:pt idx="298">
                  <c:v>0.99987398478234446</c:v>
                </c:pt>
                <c:pt idx="299">
                  <c:v>0.99990168596578988</c:v>
                </c:pt>
                <c:pt idx="300">
                  <c:v>0.9999292240318397</c:v>
                </c:pt>
                <c:pt idx="301">
                  <c:v>0.99995409640559485</c:v>
                </c:pt>
                <c:pt idx="302">
                  <c:v>0.99997071410103378</c:v>
                </c:pt>
                <c:pt idx="303">
                  <c:v>0.99998698515240025</c:v>
                </c:pt>
                <c:pt idx="304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605-450A-9D12-DD3375C072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19544392"/>
        <c:axId val="319544000"/>
      </c:lineChart>
      <c:catAx>
        <c:axId val="3195432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9543608"/>
        <c:crossesAt val="0.01"/>
        <c:auto val="1"/>
        <c:lblAlgn val="ctr"/>
        <c:lblOffset val="100"/>
        <c:tickLblSkip val="10"/>
        <c:tickMarkSkip val="20"/>
        <c:noMultiLvlLbl val="0"/>
      </c:catAx>
      <c:valAx>
        <c:axId val="319543608"/>
        <c:scaling>
          <c:logBase val="10"/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2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2000"/>
                  <a:t>Integrated Methane Enhancement (kg)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9543216"/>
        <c:crosses val="autoZero"/>
        <c:crossBetween val="between"/>
      </c:valAx>
      <c:valAx>
        <c:axId val="319544000"/>
        <c:scaling>
          <c:orientation val="minMax"/>
          <c:max val="1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2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2000"/>
                  <a:t>%</a:t>
                </a:r>
                <a:r>
                  <a:rPr lang="en-US" sz="2000" baseline="0"/>
                  <a:t> of total</a:t>
                </a:r>
                <a:endParaRPr lang="en-US" sz="2000"/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0%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9544392"/>
        <c:crosses val="max"/>
        <c:crossBetween val="between"/>
      </c:valAx>
      <c:catAx>
        <c:axId val="319544392"/>
        <c:scaling>
          <c:orientation val="minMax"/>
        </c:scaling>
        <c:delete val="1"/>
        <c:axPos val="b"/>
        <c:majorTickMark val="out"/>
        <c:minorTickMark val="none"/>
        <c:tickLblPos val="nextTo"/>
        <c:crossAx val="31954400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37781740971027"/>
          <c:y val="0.94853797078076096"/>
          <c:w val="0.52443644914882404"/>
          <c:h val="4.844998102646810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5052961</xdr:colOff>
      <xdr:row>18</xdr:row>
      <xdr:rowOff>396021</xdr:rowOff>
    </xdr:from>
    <xdr:to>
      <xdr:col>4</xdr:col>
      <xdr:colOff>1681998</xdr:colOff>
      <xdr:row>54</xdr:row>
      <xdr:rowOff>111432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111943</xdr:colOff>
      <xdr:row>0</xdr:row>
      <xdr:rowOff>0</xdr:rowOff>
    </xdr:from>
    <xdr:to>
      <xdr:col>21</xdr:col>
      <xdr:colOff>223108</xdr:colOff>
      <xdr:row>29</xdr:row>
      <xdr:rowOff>102972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575734</xdr:colOff>
      <xdr:row>48</xdr:row>
      <xdr:rowOff>67733</xdr:rowOff>
    </xdr:from>
    <xdr:to>
      <xdr:col>22</xdr:col>
      <xdr:colOff>338667</xdr:colOff>
      <xdr:row>83</xdr:row>
      <xdr:rowOff>203200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name="Names_GeoTIF_1" connectionId="1" autoFormatId="16" applyNumberFormats="0" applyBorderFormats="0" applyFontFormats="0" applyPatternFormats="0" applyAlignmentFormats="0" applyWidthHeightFormats="0"/>
</file>

<file path=xl/queryTables/queryTable2.xml><?xml version="1.0" encoding="utf-8"?>
<queryTable xmlns="http://schemas.openxmlformats.org/spreadsheetml/2006/main" name="Names_GeoTIF" connectionId="2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.xml"/><Relationship Id="rId1" Type="http://schemas.openxmlformats.org/officeDocument/2006/relationships/queryTable" Target="../queryTables/query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2:W954"/>
  <sheetViews>
    <sheetView tabSelected="1" zoomScale="85" zoomScaleNormal="85" zoomScalePageLayoutView="85" workbookViewId="0">
      <pane ySplit="3" topLeftCell="A4" activePane="bottomLeft" state="frozen"/>
      <selection pane="bottomLeft" activeCell="B3" sqref="B3"/>
    </sheetView>
  </sheetViews>
  <sheetFormatPr defaultColWidth="11.25" defaultRowHeight="18.75" x14ac:dyDescent="0.3"/>
  <cols>
    <col min="1" max="1" width="10.75" style="11" customWidth="1"/>
    <col min="2" max="3" width="11.75" style="23" customWidth="1"/>
    <col min="4" max="4" width="21.25" style="11" hidden="1" customWidth="1"/>
    <col min="5" max="5" width="12.25" style="11" hidden="1" customWidth="1"/>
    <col min="6" max="6" width="8.75" style="11" hidden="1" customWidth="1"/>
    <col min="7" max="7" width="10.75" style="11" hidden="1" customWidth="1"/>
    <col min="8" max="9" width="15" style="23" customWidth="1"/>
    <col min="10" max="10" width="9.75" style="11" customWidth="1"/>
    <col min="11" max="11" width="27.25" style="11" customWidth="1"/>
    <col min="12" max="12" width="11.25" style="11" hidden="1" customWidth="1"/>
    <col min="13" max="13" width="13.25" style="11" hidden="1" customWidth="1"/>
    <col min="14" max="14" width="25.75" style="11" hidden="1" customWidth="1"/>
    <col min="15" max="15" width="25.25" style="11" customWidth="1"/>
    <col min="16" max="16" width="39.5" style="11" customWidth="1"/>
    <col min="17" max="17" width="35.75" style="11" customWidth="1"/>
    <col min="18" max="18" width="23.25" style="11" customWidth="1"/>
    <col min="19" max="19" width="10.75" style="11" customWidth="1"/>
    <col min="20" max="20" width="10.5" style="11" customWidth="1"/>
    <col min="21" max="22" width="10.75" style="26" customWidth="1"/>
    <col min="23" max="23" width="51.75" style="11" customWidth="1"/>
    <col min="24" max="16384" width="11.25" style="11"/>
  </cols>
  <sheetData>
    <row r="2" spans="1:23" s="19" customFormat="1" ht="120" customHeight="1" x14ac:dyDescent="0.5">
      <c r="A2" s="76"/>
      <c r="B2" s="77"/>
      <c r="C2" s="77"/>
      <c r="D2" s="21" t="s">
        <v>345</v>
      </c>
      <c r="E2" s="21" t="s">
        <v>345</v>
      </c>
      <c r="F2" s="21" t="s">
        <v>345</v>
      </c>
      <c r="G2" s="21" t="s">
        <v>345</v>
      </c>
      <c r="H2" s="77"/>
      <c r="I2" s="77"/>
      <c r="L2" s="21" t="s">
        <v>345</v>
      </c>
      <c r="M2" s="21" t="s">
        <v>345</v>
      </c>
      <c r="N2" s="21" t="s">
        <v>345</v>
      </c>
      <c r="U2" s="79"/>
      <c r="V2" s="78"/>
    </row>
    <row r="3" spans="1:23" s="19" customFormat="1" ht="93.4" customHeight="1" x14ac:dyDescent="0.3">
      <c r="A3" s="22" t="s">
        <v>1271</v>
      </c>
      <c r="B3" s="22" t="s">
        <v>1277</v>
      </c>
      <c r="C3" s="22" t="s">
        <v>1278</v>
      </c>
      <c r="D3" s="20" t="s">
        <v>347</v>
      </c>
      <c r="E3" s="20" t="s">
        <v>341</v>
      </c>
      <c r="F3" s="20" t="s">
        <v>342</v>
      </c>
      <c r="G3" s="20" t="s">
        <v>346</v>
      </c>
      <c r="H3" s="22" t="s">
        <v>1320</v>
      </c>
      <c r="I3" s="22" t="s">
        <v>1321</v>
      </c>
      <c r="J3" s="22" t="s">
        <v>1268</v>
      </c>
      <c r="K3" s="22" t="s">
        <v>1272</v>
      </c>
      <c r="L3" s="22" t="s">
        <v>550</v>
      </c>
      <c r="M3" s="22" t="s">
        <v>325</v>
      </c>
      <c r="N3" s="22" t="s">
        <v>1056</v>
      </c>
      <c r="O3" s="22" t="s">
        <v>1276</v>
      </c>
      <c r="P3" s="22" t="s">
        <v>1273</v>
      </c>
      <c r="Q3" s="22" t="s">
        <v>352</v>
      </c>
      <c r="R3" s="20" t="s">
        <v>1</v>
      </c>
      <c r="S3" s="20" t="s">
        <v>0</v>
      </c>
      <c r="T3" s="20" t="s">
        <v>10</v>
      </c>
      <c r="U3" s="25" t="s">
        <v>1322</v>
      </c>
      <c r="V3" s="25" t="s">
        <v>1323</v>
      </c>
      <c r="W3" s="20" t="s">
        <v>1738</v>
      </c>
    </row>
    <row r="4" spans="1:23" s="19" customFormat="1" ht="18.600000000000001" customHeight="1" x14ac:dyDescent="0.3">
      <c r="A4" s="22"/>
      <c r="B4" s="22"/>
      <c r="C4" s="22"/>
      <c r="D4" s="20"/>
      <c r="E4" s="20"/>
      <c r="F4" s="20"/>
      <c r="G4" s="20"/>
      <c r="H4" s="22"/>
      <c r="I4" s="22"/>
      <c r="J4" s="22"/>
      <c r="K4" s="22"/>
      <c r="L4" s="22"/>
      <c r="M4" s="22"/>
      <c r="N4" s="22"/>
      <c r="O4" s="22"/>
      <c r="P4" s="22"/>
      <c r="Q4" s="22"/>
      <c r="R4" s="20"/>
      <c r="S4" s="20"/>
      <c r="T4" s="20"/>
      <c r="U4" s="25"/>
      <c r="V4" s="25"/>
      <c r="W4" s="20"/>
    </row>
    <row r="5" spans="1:23" s="82" customFormat="1" x14ac:dyDescent="0.3">
      <c r="A5" s="82" t="s">
        <v>551</v>
      </c>
      <c r="B5" s="84">
        <v>34.447049999999997</v>
      </c>
      <c r="C5" s="84">
        <v>-118.588342</v>
      </c>
      <c r="D5" s="85" t="str">
        <f t="shared" ref="D5:D68" si="0">CONCATENATE(E5,"_",F5,"_",TEXT(G5,"00000"))</f>
        <v>ANG_CH4_00001</v>
      </c>
      <c r="E5" s="85" t="s">
        <v>343</v>
      </c>
      <c r="F5" s="85" t="s">
        <v>344</v>
      </c>
      <c r="G5" s="85">
        <v>1</v>
      </c>
      <c r="H5" s="83">
        <v>34.447032</v>
      </c>
      <c r="I5" s="83">
        <v>-118.588339</v>
      </c>
      <c r="J5" s="24" t="s">
        <v>505</v>
      </c>
      <c r="K5" s="4" t="s">
        <v>212</v>
      </c>
      <c r="L5" s="4" t="s">
        <v>329</v>
      </c>
      <c r="M5" s="3" t="s">
        <v>173</v>
      </c>
      <c r="N5" s="3" t="s">
        <v>441</v>
      </c>
      <c r="O5" s="3" t="s">
        <v>409</v>
      </c>
      <c r="P5" s="3" t="s">
        <v>1274</v>
      </c>
      <c r="Q5" s="3" t="s">
        <v>368</v>
      </c>
      <c r="R5" s="82" t="s">
        <v>11</v>
      </c>
      <c r="S5" s="82" t="str">
        <f t="shared" ref="S5:S68" si="1">CONCATENATE(MID(R5,8,2),"/",MID(R5,10,2),"/",MID(R5,6,2))</f>
        <v>09/10/16</v>
      </c>
      <c r="T5" s="82" t="str">
        <f t="shared" ref="T5:T68" si="2">CONCATENATE(MID(R5,13,2),":",MID(R5,15,2),":",MID(R5,17,2))</f>
        <v>18:57:02</v>
      </c>
      <c r="U5" s="27">
        <v>3.2647190450200001</v>
      </c>
      <c r="V5" s="27">
        <v>119.289898986</v>
      </c>
      <c r="W5" s="5" t="s">
        <v>1324</v>
      </c>
    </row>
    <row r="6" spans="1:23" s="82" customFormat="1" x14ac:dyDescent="0.3">
      <c r="A6" s="82" t="s">
        <v>551</v>
      </c>
      <c r="B6" s="84">
        <v>34.447049999999997</v>
      </c>
      <c r="C6" s="84">
        <v>-118.588342</v>
      </c>
      <c r="D6" s="85" t="str">
        <f t="shared" si="0"/>
        <v>ANG_CH4_00002</v>
      </c>
      <c r="E6" s="85" t="s">
        <v>343</v>
      </c>
      <c r="F6" s="85" t="s">
        <v>344</v>
      </c>
      <c r="G6" s="85">
        <f t="shared" ref="G6:G19" si="3">G5+1</f>
        <v>2</v>
      </c>
      <c r="H6" s="83">
        <v>34.447032</v>
      </c>
      <c r="I6" s="83">
        <v>-118.588339</v>
      </c>
      <c r="J6" s="24" t="s">
        <v>505</v>
      </c>
      <c r="K6" s="4" t="s">
        <v>212</v>
      </c>
      <c r="L6" s="4" t="s">
        <v>329</v>
      </c>
      <c r="M6" s="3" t="s">
        <v>173</v>
      </c>
      <c r="N6" s="3" t="s">
        <v>177</v>
      </c>
      <c r="O6" s="3" t="s">
        <v>409</v>
      </c>
      <c r="P6" s="3" t="s">
        <v>1274</v>
      </c>
      <c r="Q6" s="3" t="s">
        <v>368</v>
      </c>
      <c r="R6" s="82" t="s">
        <v>12</v>
      </c>
      <c r="S6" s="82" t="str">
        <f t="shared" si="1"/>
        <v>09/10/16</v>
      </c>
      <c r="T6" s="82" t="str">
        <f t="shared" si="2"/>
        <v>19:16:51</v>
      </c>
      <c r="U6" s="27">
        <v>2.1115124498000002</v>
      </c>
      <c r="V6" s="27">
        <v>184.24299172600001</v>
      </c>
      <c r="W6" s="5" t="s">
        <v>1325</v>
      </c>
    </row>
    <row r="7" spans="1:23" s="82" customFormat="1" x14ac:dyDescent="0.3">
      <c r="A7" s="82" t="s">
        <v>551</v>
      </c>
      <c r="B7" s="84">
        <v>34.447049999999997</v>
      </c>
      <c r="C7" s="84">
        <v>-118.588342</v>
      </c>
      <c r="D7" s="85" t="str">
        <f t="shared" si="0"/>
        <v>ANG_CH4_00003</v>
      </c>
      <c r="E7" s="85" t="s">
        <v>343</v>
      </c>
      <c r="F7" s="85" t="s">
        <v>344</v>
      </c>
      <c r="G7" s="85">
        <f t="shared" si="3"/>
        <v>3</v>
      </c>
      <c r="H7" s="83">
        <v>34.447032</v>
      </c>
      <c r="I7" s="83">
        <v>-118.588339</v>
      </c>
      <c r="J7" s="24" t="s">
        <v>505</v>
      </c>
      <c r="K7" s="4" t="s">
        <v>212</v>
      </c>
      <c r="L7" s="4" t="s">
        <v>329</v>
      </c>
      <c r="M7" s="3" t="s">
        <v>173</v>
      </c>
      <c r="N7" s="3" t="s">
        <v>176</v>
      </c>
      <c r="O7" s="3" t="s">
        <v>409</v>
      </c>
      <c r="P7" s="3" t="s">
        <v>1274</v>
      </c>
      <c r="Q7" s="3" t="s">
        <v>368</v>
      </c>
      <c r="R7" s="82" t="s">
        <v>13</v>
      </c>
      <c r="S7" s="82" t="str">
        <f t="shared" si="1"/>
        <v>09/10/16</v>
      </c>
      <c r="T7" s="82" t="str">
        <f t="shared" si="2"/>
        <v>19:22:42</v>
      </c>
      <c r="U7" s="27">
        <v>0.93611519876899996</v>
      </c>
      <c r="V7" s="27">
        <v>88.255084839299997</v>
      </c>
      <c r="W7" s="5" t="s">
        <v>1326</v>
      </c>
    </row>
    <row r="8" spans="1:23" s="82" customFormat="1" x14ac:dyDescent="0.3">
      <c r="A8" s="82" t="s">
        <v>551</v>
      </c>
      <c r="B8" s="84">
        <v>34.447049999999997</v>
      </c>
      <c r="C8" s="84">
        <v>-118.588342</v>
      </c>
      <c r="D8" s="85" t="str">
        <f t="shared" si="0"/>
        <v>ANG_CH4_00004</v>
      </c>
      <c r="E8" s="85" t="s">
        <v>343</v>
      </c>
      <c r="F8" s="85" t="s">
        <v>344</v>
      </c>
      <c r="G8" s="85">
        <f t="shared" si="3"/>
        <v>4</v>
      </c>
      <c r="H8" s="83">
        <v>34.447032</v>
      </c>
      <c r="I8" s="83">
        <v>-118.588339</v>
      </c>
      <c r="J8" s="24" t="s">
        <v>505</v>
      </c>
      <c r="K8" s="4" t="s">
        <v>212</v>
      </c>
      <c r="L8" s="4" t="s">
        <v>329</v>
      </c>
      <c r="M8" s="3" t="s">
        <v>173</v>
      </c>
      <c r="N8" s="3" t="s">
        <v>441</v>
      </c>
      <c r="O8" s="3" t="s">
        <v>409</v>
      </c>
      <c r="P8" s="3" t="s">
        <v>1274</v>
      </c>
      <c r="Q8" s="3" t="s">
        <v>368</v>
      </c>
      <c r="R8" s="82" t="s">
        <v>23</v>
      </c>
      <c r="S8" s="82" t="str">
        <f t="shared" si="1"/>
        <v>09/12/16</v>
      </c>
      <c r="T8" s="82" t="str">
        <f t="shared" si="2"/>
        <v>19:52:41</v>
      </c>
      <c r="U8" s="27">
        <v>2.44939851551</v>
      </c>
      <c r="V8" s="27">
        <v>264.50975407300001</v>
      </c>
      <c r="W8" s="5" t="s">
        <v>1342</v>
      </c>
    </row>
    <row r="9" spans="1:23" s="82" customFormat="1" x14ac:dyDescent="0.3">
      <c r="A9" s="82" t="s">
        <v>551</v>
      </c>
      <c r="B9" s="84">
        <v>34.447049999999997</v>
      </c>
      <c r="C9" s="84">
        <v>-118.588342</v>
      </c>
      <c r="D9" s="85" t="str">
        <f t="shared" si="0"/>
        <v>ANG_CH4_00005</v>
      </c>
      <c r="E9" s="85" t="s">
        <v>343</v>
      </c>
      <c r="F9" s="85" t="s">
        <v>344</v>
      </c>
      <c r="G9" s="85">
        <f t="shared" si="3"/>
        <v>5</v>
      </c>
      <c r="H9" s="83">
        <v>34.447004999999997</v>
      </c>
      <c r="I9" s="83">
        <v>-118.58837200000001</v>
      </c>
      <c r="J9" s="24" t="s">
        <v>505</v>
      </c>
      <c r="K9" s="4" t="s">
        <v>212</v>
      </c>
      <c r="L9" s="4" t="s">
        <v>329</v>
      </c>
      <c r="M9" s="3" t="s">
        <v>173</v>
      </c>
      <c r="N9" s="3" t="s">
        <v>213</v>
      </c>
      <c r="O9" s="3" t="s">
        <v>409</v>
      </c>
      <c r="P9" s="3" t="s">
        <v>1274</v>
      </c>
      <c r="Q9" s="3" t="s">
        <v>368</v>
      </c>
      <c r="R9" s="82" t="s">
        <v>31</v>
      </c>
      <c r="S9" s="82" t="str">
        <f t="shared" si="1"/>
        <v>09/12/16</v>
      </c>
      <c r="T9" s="82" t="str">
        <f t="shared" si="2"/>
        <v>22:57:18</v>
      </c>
      <c r="U9" s="27">
        <v>0.76691385777700005</v>
      </c>
      <c r="V9" s="27">
        <v>68.873362049500003</v>
      </c>
      <c r="W9" s="5" t="s">
        <v>1361</v>
      </c>
    </row>
    <row r="10" spans="1:23" s="82" customFormat="1" x14ac:dyDescent="0.3">
      <c r="A10" s="82" t="s">
        <v>551</v>
      </c>
      <c r="B10" s="84">
        <v>34.447049999999997</v>
      </c>
      <c r="C10" s="84">
        <v>-118.588342</v>
      </c>
      <c r="D10" s="85" t="str">
        <f t="shared" si="0"/>
        <v>ANG_CH4_00006</v>
      </c>
      <c r="E10" s="85" t="s">
        <v>343</v>
      </c>
      <c r="F10" s="85" t="s">
        <v>344</v>
      </c>
      <c r="G10" s="85">
        <f t="shared" si="3"/>
        <v>6</v>
      </c>
      <c r="H10" s="83">
        <v>34.447045619999997</v>
      </c>
      <c r="I10" s="83">
        <v>-118.588339</v>
      </c>
      <c r="J10" s="24" t="s">
        <v>505</v>
      </c>
      <c r="K10" s="4" t="s">
        <v>212</v>
      </c>
      <c r="L10" s="4" t="s">
        <v>329</v>
      </c>
      <c r="M10" s="3" t="s">
        <v>173</v>
      </c>
      <c r="N10" s="3" t="s">
        <v>335</v>
      </c>
      <c r="O10" s="3" t="s">
        <v>409</v>
      </c>
      <c r="P10" s="3" t="s">
        <v>1274</v>
      </c>
      <c r="Q10" s="3" t="s">
        <v>368</v>
      </c>
      <c r="R10" s="82" t="s">
        <v>69</v>
      </c>
      <c r="S10" s="82" t="str">
        <f t="shared" si="1"/>
        <v>09/16/16</v>
      </c>
      <c r="T10" s="82" t="str">
        <f t="shared" si="2"/>
        <v>22:15:43</v>
      </c>
      <c r="U10" s="27">
        <v>4.0895529703699998</v>
      </c>
      <c r="V10" s="27">
        <v>265.16504294499998</v>
      </c>
      <c r="W10" s="5" t="s">
        <v>1468</v>
      </c>
    </row>
    <row r="11" spans="1:23" s="82" customFormat="1" x14ac:dyDescent="0.3">
      <c r="A11" s="82" t="s">
        <v>551</v>
      </c>
      <c r="B11" s="84">
        <v>34.447049999999997</v>
      </c>
      <c r="C11" s="84">
        <v>-118.588342</v>
      </c>
      <c r="D11" s="85" t="str">
        <f t="shared" si="0"/>
        <v>ANG_CH4_00007</v>
      </c>
      <c r="E11" s="85" t="s">
        <v>343</v>
      </c>
      <c r="F11" s="85" t="s">
        <v>344</v>
      </c>
      <c r="G11" s="85">
        <f t="shared" si="3"/>
        <v>7</v>
      </c>
      <c r="H11" s="83">
        <v>34.447021999999997</v>
      </c>
      <c r="I11" s="83">
        <v>-118.58833199999999</v>
      </c>
      <c r="J11" s="24" t="s">
        <v>505</v>
      </c>
      <c r="K11" s="4" t="s">
        <v>212</v>
      </c>
      <c r="L11" s="4" t="s">
        <v>329</v>
      </c>
      <c r="M11" s="3" t="s">
        <v>173</v>
      </c>
      <c r="N11" s="3" t="s">
        <v>779</v>
      </c>
      <c r="O11" s="3" t="s">
        <v>409</v>
      </c>
      <c r="P11" s="3" t="s">
        <v>1274</v>
      </c>
      <c r="Q11" s="3" t="s">
        <v>368</v>
      </c>
      <c r="R11" s="82" t="s">
        <v>70</v>
      </c>
      <c r="S11" s="82" t="str">
        <f t="shared" si="1"/>
        <v>09/17/16</v>
      </c>
      <c r="T11" s="82" t="str">
        <f t="shared" si="2"/>
        <v>18:16:11</v>
      </c>
      <c r="U11" s="27">
        <v>61.952251372900001</v>
      </c>
      <c r="V11" s="27">
        <v>498.352204771</v>
      </c>
      <c r="W11" s="5" t="s">
        <v>1470</v>
      </c>
    </row>
    <row r="12" spans="1:23" s="82" customFormat="1" x14ac:dyDescent="0.3">
      <c r="A12" s="82" t="s">
        <v>551</v>
      </c>
      <c r="B12" s="84">
        <v>34.447049999999997</v>
      </c>
      <c r="C12" s="84">
        <v>-118.588342</v>
      </c>
      <c r="D12" s="85" t="str">
        <f t="shared" si="0"/>
        <v>ANG_CH4_00008</v>
      </c>
      <c r="E12" s="85" t="s">
        <v>343</v>
      </c>
      <c r="F12" s="85" t="s">
        <v>344</v>
      </c>
      <c r="G12" s="85">
        <f t="shared" si="3"/>
        <v>8</v>
      </c>
      <c r="H12" s="83">
        <v>34.447034000000002</v>
      </c>
      <c r="I12" s="83">
        <v>-118.58831600000001</v>
      </c>
      <c r="J12" s="24" t="s">
        <v>505</v>
      </c>
      <c r="K12" s="4" t="s">
        <v>212</v>
      </c>
      <c r="L12" s="4" t="s">
        <v>329</v>
      </c>
      <c r="M12" s="3" t="s">
        <v>173</v>
      </c>
      <c r="N12" s="3" t="s">
        <v>262</v>
      </c>
      <c r="O12" s="3" t="s">
        <v>409</v>
      </c>
      <c r="P12" s="3" t="s">
        <v>1274</v>
      </c>
      <c r="Q12" s="3" t="s">
        <v>368</v>
      </c>
      <c r="R12" s="82" t="s">
        <v>79</v>
      </c>
      <c r="S12" s="82" t="str">
        <f t="shared" si="1"/>
        <v>09/17/16</v>
      </c>
      <c r="T12" s="82" t="str">
        <f t="shared" si="2"/>
        <v>22:43:32</v>
      </c>
      <c r="U12" s="27">
        <v>8.4690883143299995</v>
      </c>
      <c r="V12" s="27">
        <v>497.70443036</v>
      </c>
      <c r="W12" s="5" t="s">
        <v>1483</v>
      </c>
    </row>
    <row r="13" spans="1:23" s="82" customFormat="1" x14ac:dyDescent="0.3">
      <c r="A13" s="82" t="s">
        <v>551</v>
      </c>
      <c r="B13" s="84">
        <v>34.447139</v>
      </c>
      <c r="C13" s="84">
        <v>-118.587628</v>
      </c>
      <c r="D13" s="85" t="str">
        <f t="shared" si="0"/>
        <v>ANG_CH4_00009</v>
      </c>
      <c r="E13" s="85" t="s">
        <v>343</v>
      </c>
      <c r="F13" s="85" t="s">
        <v>344</v>
      </c>
      <c r="G13" s="85">
        <f t="shared" si="3"/>
        <v>9</v>
      </c>
      <c r="H13" s="83">
        <v>34.447139</v>
      </c>
      <c r="I13" s="83">
        <v>-118.587628</v>
      </c>
      <c r="J13" s="24" t="s">
        <v>505</v>
      </c>
      <c r="K13" s="4" t="s">
        <v>212</v>
      </c>
      <c r="L13" s="4" t="s">
        <v>338</v>
      </c>
      <c r="M13" s="3" t="s">
        <v>173</v>
      </c>
      <c r="N13" s="3" t="s">
        <v>836</v>
      </c>
      <c r="O13" s="3" t="s">
        <v>409</v>
      </c>
      <c r="P13" s="3" t="s">
        <v>1274</v>
      </c>
      <c r="Q13" s="3" t="s">
        <v>368</v>
      </c>
      <c r="R13" s="82" t="s">
        <v>105</v>
      </c>
      <c r="S13" s="82" t="str">
        <f t="shared" si="1"/>
        <v>09/25/16</v>
      </c>
      <c r="T13" s="82" t="str">
        <f t="shared" si="2"/>
        <v>17:01:17</v>
      </c>
      <c r="U13" s="27">
        <v>13.784136671800001</v>
      </c>
      <c r="V13" s="27">
        <v>495.28722979700001</v>
      </c>
      <c r="W13" s="5" t="s">
        <v>1548</v>
      </c>
    </row>
    <row r="14" spans="1:23" s="82" customFormat="1" x14ac:dyDescent="0.3">
      <c r="A14" s="82" t="s">
        <v>551</v>
      </c>
      <c r="B14" s="84">
        <v>34.447139</v>
      </c>
      <c r="C14" s="84">
        <v>-118.587628</v>
      </c>
      <c r="D14" s="85" t="str">
        <f t="shared" si="0"/>
        <v>ANG_CH4_00010</v>
      </c>
      <c r="E14" s="85" t="s">
        <v>343</v>
      </c>
      <c r="F14" s="85" t="s">
        <v>344</v>
      </c>
      <c r="G14" s="85">
        <f t="shared" si="3"/>
        <v>10</v>
      </c>
      <c r="H14" s="83">
        <v>34.447139</v>
      </c>
      <c r="I14" s="83">
        <v>-118.587628</v>
      </c>
      <c r="J14" s="24" t="s">
        <v>505</v>
      </c>
      <c r="K14" s="4" t="s">
        <v>212</v>
      </c>
      <c r="L14" s="4" t="s">
        <v>338</v>
      </c>
      <c r="M14" s="3" t="s">
        <v>173</v>
      </c>
      <c r="N14" s="3" t="s">
        <v>265</v>
      </c>
      <c r="O14" s="3" t="s">
        <v>409</v>
      </c>
      <c r="P14" s="3" t="s">
        <v>1274</v>
      </c>
      <c r="Q14" s="3" t="s">
        <v>368</v>
      </c>
      <c r="R14" s="82" t="s">
        <v>106</v>
      </c>
      <c r="S14" s="82" t="str">
        <f t="shared" si="1"/>
        <v>09/25/16</v>
      </c>
      <c r="T14" s="82" t="str">
        <f t="shared" si="2"/>
        <v>20:12:00</v>
      </c>
      <c r="U14" s="27">
        <v>5.3723529945099999</v>
      </c>
      <c r="V14" s="27">
        <v>475.05738600699999</v>
      </c>
      <c r="W14" s="5" t="s">
        <v>1549</v>
      </c>
    </row>
    <row r="15" spans="1:23" s="82" customFormat="1" x14ac:dyDescent="0.3">
      <c r="A15" s="82" t="s">
        <v>551</v>
      </c>
      <c r="B15" s="84">
        <v>34.447049999999997</v>
      </c>
      <c r="C15" s="84">
        <v>-118.588342</v>
      </c>
      <c r="D15" s="85" t="str">
        <f t="shared" si="0"/>
        <v>ANG_CH4_00011</v>
      </c>
      <c r="E15" s="85" t="s">
        <v>343</v>
      </c>
      <c r="F15" s="85" t="s">
        <v>344</v>
      </c>
      <c r="G15" s="85">
        <f t="shared" si="3"/>
        <v>11</v>
      </c>
      <c r="H15" s="83">
        <v>34.447158000000002</v>
      </c>
      <c r="I15" s="83">
        <v>-118.588247</v>
      </c>
      <c r="J15" s="24" t="s">
        <v>505</v>
      </c>
      <c r="K15" s="4" t="s">
        <v>212</v>
      </c>
      <c r="L15" s="4" t="s">
        <v>338</v>
      </c>
      <c r="M15" s="3" t="s">
        <v>173</v>
      </c>
      <c r="N15" s="3" t="s">
        <v>1187</v>
      </c>
      <c r="O15" s="3" t="s">
        <v>409</v>
      </c>
      <c r="P15" s="3" t="s">
        <v>1274</v>
      </c>
      <c r="Q15" s="3" t="s">
        <v>368</v>
      </c>
      <c r="R15" s="82" t="s">
        <v>1188</v>
      </c>
      <c r="S15" s="82" t="str">
        <f t="shared" si="1"/>
        <v>10/03/16</v>
      </c>
      <c r="T15" s="82" t="str">
        <f t="shared" si="2"/>
        <v>19:22:44</v>
      </c>
      <c r="U15" s="27">
        <v>5.3723529945099999</v>
      </c>
      <c r="V15" s="27">
        <v>475.05738600699999</v>
      </c>
      <c r="W15" s="5" t="s">
        <v>1569</v>
      </c>
    </row>
    <row r="16" spans="1:23" s="82" customFormat="1" x14ac:dyDescent="0.3">
      <c r="A16" s="82" t="s">
        <v>551</v>
      </c>
      <c r="B16" s="84">
        <v>34.447049999999997</v>
      </c>
      <c r="C16" s="84">
        <v>-118.588342</v>
      </c>
      <c r="D16" s="85" t="str">
        <f t="shared" si="0"/>
        <v>ANG_CH4_00012</v>
      </c>
      <c r="E16" s="85" t="s">
        <v>343</v>
      </c>
      <c r="F16" s="85" t="s">
        <v>344</v>
      </c>
      <c r="G16" s="85">
        <f t="shared" si="3"/>
        <v>12</v>
      </c>
      <c r="H16" s="83">
        <v>34.447158000000002</v>
      </c>
      <c r="I16" s="83">
        <v>-118.588247</v>
      </c>
      <c r="J16" s="24" t="s">
        <v>505</v>
      </c>
      <c r="K16" s="4" t="s">
        <v>212</v>
      </c>
      <c r="L16" s="4" t="s">
        <v>338</v>
      </c>
      <c r="M16" s="3" t="s">
        <v>173</v>
      </c>
      <c r="N16" s="3" t="s">
        <v>963</v>
      </c>
      <c r="O16" s="3" t="s">
        <v>409</v>
      </c>
      <c r="P16" s="3" t="s">
        <v>1274</v>
      </c>
      <c r="Q16" s="3" t="s">
        <v>368</v>
      </c>
      <c r="R16" s="82" t="s">
        <v>145</v>
      </c>
      <c r="S16" s="82" t="str">
        <f t="shared" si="1"/>
        <v>10/08/16</v>
      </c>
      <c r="T16" s="82" t="str">
        <f t="shared" si="2"/>
        <v>22:04:52</v>
      </c>
      <c r="U16" s="27">
        <v>4.0265491985499997</v>
      </c>
      <c r="V16" s="27">
        <v>484.557034827</v>
      </c>
      <c r="W16" s="5" t="s">
        <v>1674</v>
      </c>
    </row>
    <row r="17" spans="1:23" s="82" customFormat="1" x14ac:dyDescent="0.3">
      <c r="A17" s="82" t="s">
        <v>551</v>
      </c>
      <c r="B17" s="84">
        <v>34.447049999999997</v>
      </c>
      <c r="C17" s="84">
        <v>-118.588342</v>
      </c>
      <c r="D17" s="85" t="str">
        <f t="shared" si="0"/>
        <v>ANG_CH4_00013</v>
      </c>
      <c r="E17" s="85" t="s">
        <v>343</v>
      </c>
      <c r="F17" s="85" t="s">
        <v>344</v>
      </c>
      <c r="G17" s="85">
        <f t="shared" si="3"/>
        <v>13</v>
      </c>
      <c r="H17" s="83">
        <v>34.44703019</v>
      </c>
      <c r="I17" s="83">
        <v>-118.58829364</v>
      </c>
      <c r="J17" s="24" t="s">
        <v>505</v>
      </c>
      <c r="K17" s="4" t="s">
        <v>212</v>
      </c>
      <c r="L17" s="4" t="s">
        <v>329</v>
      </c>
      <c r="M17" s="3" t="s">
        <v>173</v>
      </c>
      <c r="N17" s="3" t="s">
        <v>826</v>
      </c>
      <c r="O17" s="3" t="s">
        <v>409</v>
      </c>
      <c r="P17" s="3" t="s">
        <v>1274</v>
      </c>
      <c r="Q17" s="3" t="s">
        <v>368</v>
      </c>
      <c r="R17" s="82" t="s">
        <v>1035</v>
      </c>
      <c r="S17" s="82" t="str">
        <f t="shared" si="1"/>
        <v>11/03/16</v>
      </c>
      <c r="T17" s="82" t="str">
        <f t="shared" si="2"/>
        <v>22:18:06</v>
      </c>
      <c r="U17" s="27">
        <v>51.932608244699999</v>
      </c>
      <c r="V17" s="27">
        <v>496.758261129</v>
      </c>
      <c r="W17" s="5" t="s">
        <v>1739</v>
      </c>
    </row>
    <row r="18" spans="1:23" s="82" customFormat="1" x14ac:dyDescent="0.3">
      <c r="A18" s="82" t="s">
        <v>551</v>
      </c>
      <c r="B18" s="84">
        <v>34.447049999999997</v>
      </c>
      <c r="C18" s="84">
        <v>-118.588342</v>
      </c>
      <c r="D18" s="85" t="str">
        <f t="shared" si="0"/>
        <v>ANG_CH4_00014</v>
      </c>
      <c r="E18" s="85" t="s">
        <v>343</v>
      </c>
      <c r="F18" s="85" t="s">
        <v>344</v>
      </c>
      <c r="G18" s="85">
        <f t="shared" si="3"/>
        <v>14</v>
      </c>
      <c r="H18" s="83">
        <v>34.447121789999997</v>
      </c>
      <c r="I18" s="83">
        <v>-118.58831171999999</v>
      </c>
      <c r="J18" s="24" t="s">
        <v>505</v>
      </c>
      <c r="K18" s="4" t="s">
        <v>212</v>
      </c>
      <c r="L18" s="4" t="s">
        <v>329</v>
      </c>
      <c r="M18" s="3" t="s">
        <v>173</v>
      </c>
      <c r="N18" s="3" t="s">
        <v>827</v>
      </c>
      <c r="O18" s="3" t="s">
        <v>409</v>
      </c>
      <c r="P18" s="3" t="s">
        <v>1274</v>
      </c>
      <c r="Q18" s="3" t="s">
        <v>368</v>
      </c>
      <c r="R18" s="82" t="s">
        <v>1036</v>
      </c>
      <c r="S18" s="82" t="str">
        <f t="shared" si="1"/>
        <v>11/03/16</v>
      </c>
      <c r="T18" s="82" t="str">
        <f t="shared" si="2"/>
        <v>22:24:51</v>
      </c>
      <c r="U18" s="27">
        <v>59.2134880833</v>
      </c>
      <c r="V18" s="27">
        <v>419.828536429</v>
      </c>
      <c r="W18" s="5" t="s">
        <v>1740</v>
      </c>
    </row>
    <row r="19" spans="1:23" s="82" customFormat="1" x14ac:dyDescent="0.3">
      <c r="A19" s="82" t="s">
        <v>551</v>
      </c>
      <c r="B19" s="84">
        <v>34.447049999999997</v>
      </c>
      <c r="C19" s="84">
        <v>-118.588342</v>
      </c>
      <c r="D19" s="85" t="str">
        <f t="shared" si="0"/>
        <v>ANG_CH4_00015</v>
      </c>
      <c r="E19" s="85" t="s">
        <v>343</v>
      </c>
      <c r="F19" s="85" t="s">
        <v>344</v>
      </c>
      <c r="G19" s="85">
        <f t="shared" si="3"/>
        <v>15</v>
      </c>
      <c r="H19" s="83">
        <v>34.447089900000002</v>
      </c>
      <c r="I19" s="83">
        <v>-118.58832855</v>
      </c>
      <c r="J19" s="24" t="s">
        <v>505</v>
      </c>
      <c r="K19" s="4" t="s">
        <v>212</v>
      </c>
      <c r="L19" s="4" t="s">
        <v>329</v>
      </c>
      <c r="M19" s="3" t="s">
        <v>173</v>
      </c>
      <c r="N19" s="3" t="s">
        <v>827</v>
      </c>
      <c r="O19" s="3" t="s">
        <v>409</v>
      </c>
      <c r="P19" s="3" t="s">
        <v>1274</v>
      </c>
      <c r="Q19" s="3" t="s">
        <v>368</v>
      </c>
      <c r="R19" s="82" t="s">
        <v>1037</v>
      </c>
      <c r="S19" s="82" t="str">
        <f t="shared" si="1"/>
        <v>11/03/16</v>
      </c>
      <c r="T19" s="82" t="str">
        <f t="shared" si="2"/>
        <v>22:45:01</v>
      </c>
      <c r="U19" s="27">
        <v>74.230566265099995</v>
      </c>
      <c r="V19" s="27">
        <v>423.49252649800002</v>
      </c>
      <c r="W19" s="5" t="s">
        <v>1741</v>
      </c>
    </row>
    <row r="20" spans="1:23" s="82" customFormat="1" x14ac:dyDescent="0.3">
      <c r="A20" s="82" t="s">
        <v>551</v>
      </c>
      <c r="B20" s="84">
        <v>34.447049999999997</v>
      </c>
      <c r="C20" s="84">
        <v>-118.588342</v>
      </c>
      <c r="D20" s="85" t="str">
        <f t="shared" si="0"/>
        <v>ANG_CH4_00001</v>
      </c>
      <c r="E20" s="85" t="s">
        <v>343</v>
      </c>
      <c r="F20" s="85" t="s">
        <v>344</v>
      </c>
      <c r="G20" s="85">
        <v>1</v>
      </c>
      <c r="H20" s="83">
        <v>34.447121269999997</v>
      </c>
      <c r="I20" s="83">
        <v>-118.5883632</v>
      </c>
      <c r="J20" s="24" t="s">
        <v>505</v>
      </c>
      <c r="K20" s="4" t="s">
        <v>212</v>
      </c>
      <c r="L20" s="4" t="s">
        <v>329</v>
      </c>
      <c r="M20" s="3" t="s">
        <v>173</v>
      </c>
      <c r="N20" s="3" t="s">
        <v>830</v>
      </c>
      <c r="O20" s="3" t="s">
        <v>409</v>
      </c>
      <c r="P20" s="3" t="s">
        <v>1274</v>
      </c>
      <c r="Q20" s="3" t="s">
        <v>368</v>
      </c>
      <c r="R20" s="82" t="s">
        <v>1038</v>
      </c>
      <c r="S20" s="82" t="str">
        <f t="shared" si="1"/>
        <v>11/04/16</v>
      </c>
      <c r="T20" s="82" t="str">
        <f t="shared" si="2"/>
        <v>18:30:25</v>
      </c>
      <c r="U20" s="27">
        <v>115.30730824</v>
      </c>
      <c r="V20" s="27">
        <v>494.83217357000001</v>
      </c>
      <c r="W20" s="5" t="s">
        <v>1742</v>
      </c>
    </row>
    <row r="21" spans="1:23" s="82" customFormat="1" x14ac:dyDescent="0.3">
      <c r="A21" s="82" t="s">
        <v>551</v>
      </c>
      <c r="B21" s="84">
        <v>34.447049999999997</v>
      </c>
      <c r="C21" s="84">
        <v>-118.588342</v>
      </c>
      <c r="D21" s="85" t="str">
        <f t="shared" si="0"/>
        <v>ANG_CH4_00002</v>
      </c>
      <c r="E21" s="85" t="s">
        <v>343</v>
      </c>
      <c r="F21" s="85" t="s">
        <v>344</v>
      </c>
      <c r="G21" s="85">
        <f t="shared" ref="G21:G84" si="4">G20+1</f>
        <v>2</v>
      </c>
      <c r="H21" s="83">
        <v>34.446992969999997</v>
      </c>
      <c r="I21" s="83">
        <v>-118.58832362</v>
      </c>
      <c r="J21" s="24" t="s">
        <v>505</v>
      </c>
      <c r="K21" s="4" t="s">
        <v>212</v>
      </c>
      <c r="L21" s="4" t="s">
        <v>329</v>
      </c>
      <c r="M21" s="3" t="s">
        <v>173</v>
      </c>
      <c r="N21" s="3" t="s">
        <v>832</v>
      </c>
      <c r="O21" s="3" t="s">
        <v>409</v>
      </c>
      <c r="P21" s="3" t="s">
        <v>1274</v>
      </c>
      <c r="Q21" s="3" t="s">
        <v>368</v>
      </c>
      <c r="R21" s="82" t="s">
        <v>1039</v>
      </c>
      <c r="S21" s="82" t="str">
        <f t="shared" si="1"/>
        <v>11/04/16</v>
      </c>
      <c r="T21" s="82" t="str">
        <f t="shared" si="2"/>
        <v>19:54:16</v>
      </c>
      <c r="U21" s="27">
        <v>41.210627540899999</v>
      </c>
      <c r="V21" s="27">
        <v>473.97282622500001</v>
      </c>
      <c r="W21" s="5" t="s">
        <v>1743</v>
      </c>
    </row>
    <row r="22" spans="1:23" s="82" customFormat="1" x14ac:dyDescent="0.3">
      <c r="A22" s="82" t="s">
        <v>552</v>
      </c>
      <c r="B22" s="84">
        <v>33.905999999999999</v>
      </c>
      <c r="C22" s="84">
        <v>-118.4063</v>
      </c>
      <c r="D22" s="85" t="str">
        <f t="shared" si="0"/>
        <v>ANG_CH4_00003</v>
      </c>
      <c r="E22" s="85" t="s">
        <v>343</v>
      </c>
      <c r="F22" s="85" t="s">
        <v>344</v>
      </c>
      <c r="G22" s="85">
        <f t="shared" si="4"/>
        <v>3</v>
      </c>
      <c r="H22" s="83">
        <v>33.905999999999999</v>
      </c>
      <c r="I22" s="83">
        <v>-118.4063</v>
      </c>
      <c r="J22" s="24" t="s">
        <v>337</v>
      </c>
      <c r="K22" s="4" t="s">
        <v>178</v>
      </c>
      <c r="L22" s="4" t="s">
        <v>329</v>
      </c>
      <c r="M22" s="3" t="s">
        <v>173</v>
      </c>
      <c r="N22" s="3" t="s">
        <v>179</v>
      </c>
      <c r="O22" s="3" t="s">
        <v>340</v>
      </c>
      <c r="P22" s="3" t="s">
        <v>349</v>
      </c>
      <c r="Q22" s="3" t="s">
        <v>362</v>
      </c>
      <c r="R22" s="82" t="s">
        <v>14</v>
      </c>
      <c r="S22" s="82" t="str">
        <f t="shared" si="1"/>
        <v>09/10/16</v>
      </c>
      <c r="T22" s="82" t="str">
        <f t="shared" si="2"/>
        <v>19:35:31</v>
      </c>
      <c r="U22" s="27">
        <v>2.1572067535000001</v>
      </c>
      <c r="V22" s="27">
        <v>484.78151780000002</v>
      </c>
      <c r="W22" s="5" t="s">
        <v>1327</v>
      </c>
    </row>
    <row r="23" spans="1:23" s="82" customFormat="1" x14ac:dyDescent="0.3">
      <c r="A23" s="82" t="s">
        <v>553</v>
      </c>
      <c r="B23" s="84">
        <v>33.905431</v>
      </c>
      <c r="C23" s="84">
        <v>-118.406435</v>
      </c>
      <c r="D23" s="85" t="str">
        <f t="shared" si="0"/>
        <v>ANG_CH4_00004</v>
      </c>
      <c r="E23" s="85" t="s">
        <v>343</v>
      </c>
      <c r="F23" s="85" t="s">
        <v>344</v>
      </c>
      <c r="G23" s="85">
        <f t="shared" si="4"/>
        <v>4</v>
      </c>
      <c r="H23" s="83">
        <v>33.905431</v>
      </c>
      <c r="I23" s="83">
        <v>-118.406435</v>
      </c>
      <c r="J23" s="24" t="s">
        <v>337</v>
      </c>
      <c r="K23" s="4" t="s">
        <v>178</v>
      </c>
      <c r="L23" s="4" t="s">
        <v>329</v>
      </c>
      <c r="M23" s="3" t="s">
        <v>173</v>
      </c>
      <c r="N23" s="3" t="s">
        <v>180</v>
      </c>
      <c r="O23" s="3" t="s">
        <v>340</v>
      </c>
      <c r="P23" s="3" t="s">
        <v>349</v>
      </c>
      <c r="Q23" s="3" t="s">
        <v>362</v>
      </c>
      <c r="R23" s="82" t="s">
        <v>14</v>
      </c>
      <c r="S23" s="82" t="str">
        <f t="shared" si="1"/>
        <v>09/10/16</v>
      </c>
      <c r="T23" s="82" t="str">
        <f t="shared" si="2"/>
        <v>19:35:31</v>
      </c>
      <c r="U23" s="27">
        <v>2.15379677457</v>
      </c>
      <c r="V23" s="27">
        <v>484.78151780000002</v>
      </c>
      <c r="W23" s="5" t="s">
        <v>1328</v>
      </c>
    </row>
    <row r="24" spans="1:23" s="82" customFormat="1" x14ac:dyDescent="0.3">
      <c r="A24" s="82" t="s">
        <v>554</v>
      </c>
      <c r="B24" s="84">
        <v>33.905982999999999</v>
      </c>
      <c r="C24" s="84">
        <v>-118.40348899999999</v>
      </c>
      <c r="D24" s="85" t="str">
        <f t="shared" si="0"/>
        <v>ANG_CH4_00005</v>
      </c>
      <c r="E24" s="85" t="s">
        <v>343</v>
      </c>
      <c r="F24" s="85" t="s">
        <v>344</v>
      </c>
      <c r="G24" s="85">
        <f t="shared" si="4"/>
        <v>5</v>
      </c>
      <c r="H24" s="83">
        <v>33.905982999999999</v>
      </c>
      <c r="I24" s="83">
        <v>-118.40348899999999</v>
      </c>
      <c r="J24" s="24" t="s">
        <v>337</v>
      </c>
      <c r="K24" s="4" t="s">
        <v>178</v>
      </c>
      <c r="L24" s="4" t="s">
        <v>329</v>
      </c>
      <c r="M24" s="3" t="s">
        <v>174</v>
      </c>
      <c r="N24" s="3" t="s">
        <v>181</v>
      </c>
      <c r="O24" s="3" t="s">
        <v>340</v>
      </c>
      <c r="P24" s="3" t="s">
        <v>349</v>
      </c>
      <c r="Q24" s="3" t="s">
        <v>362</v>
      </c>
      <c r="R24" s="82" t="s">
        <v>14</v>
      </c>
      <c r="S24" s="82" t="str">
        <f t="shared" si="1"/>
        <v>09/10/16</v>
      </c>
      <c r="T24" s="82" t="str">
        <f t="shared" si="2"/>
        <v>19:35:31</v>
      </c>
      <c r="U24" s="27">
        <v>2.1901900351500001</v>
      </c>
      <c r="V24" s="27">
        <v>484.78151780000002</v>
      </c>
      <c r="W24" s="5" t="s">
        <v>1329</v>
      </c>
    </row>
    <row r="25" spans="1:23" s="82" customFormat="1" x14ac:dyDescent="0.3">
      <c r="A25" s="82" t="s">
        <v>555</v>
      </c>
      <c r="B25" s="84">
        <v>33.78245699</v>
      </c>
      <c r="C25" s="84">
        <v>-118.32809626</v>
      </c>
      <c r="D25" s="85" t="str">
        <f t="shared" si="0"/>
        <v>ANG_CH4_00006</v>
      </c>
      <c r="E25" s="85" t="s">
        <v>343</v>
      </c>
      <c r="F25" s="85" t="s">
        <v>344</v>
      </c>
      <c r="G25" s="85">
        <f t="shared" si="4"/>
        <v>6</v>
      </c>
      <c r="H25" s="83">
        <v>33.78245699</v>
      </c>
      <c r="I25" s="83">
        <v>-118.32809626</v>
      </c>
      <c r="J25" s="24" t="s">
        <v>337</v>
      </c>
      <c r="K25" s="4" t="s">
        <v>1027</v>
      </c>
      <c r="L25" s="4" t="s">
        <v>329</v>
      </c>
      <c r="M25" s="3" t="s">
        <v>174</v>
      </c>
      <c r="N25" s="3" t="s">
        <v>182</v>
      </c>
      <c r="O25" s="3" t="s">
        <v>195</v>
      </c>
      <c r="P25" s="3" t="s">
        <v>410</v>
      </c>
      <c r="Q25" s="3" t="s">
        <v>396</v>
      </c>
      <c r="R25" s="82" t="s">
        <v>15</v>
      </c>
      <c r="S25" s="82" t="str">
        <f t="shared" si="1"/>
        <v>09/10/16</v>
      </c>
      <c r="T25" s="82" t="str">
        <f t="shared" si="2"/>
        <v>19:52:00</v>
      </c>
      <c r="U25" s="27">
        <v>0.46199782378999998</v>
      </c>
      <c r="V25" s="27">
        <v>83.965707285799994</v>
      </c>
      <c r="W25" s="5" t="s">
        <v>1330</v>
      </c>
    </row>
    <row r="26" spans="1:23" s="82" customFormat="1" x14ac:dyDescent="0.3">
      <c r="A26" s="82" t="s">
        <v>556</v>
      </c>
      <c r="B26" s="84">
        <v>33.776957000000003</v>
      </c>
      <c r="C26" s="84">
        <v>-118.28704</v>
      </c>
      <c r="D26" s="85" t="str">
        <f t="shared" si="0"/>
        <v>ANG_CH4_00007</v>
      </c>
      <c r="E26" s="85" t="s">
        <v>343</v>
      </c>
      <c r="F26" s="85" t="s">
        <v>344</v>
      </c>
      <c r="G26" s="85">
        <f t="shared" si="4"/>
        <v>7</v>
      </c>
      <c r="H26" s="83">
        <v>33.776957000000003</v>
      </c>
      <c r="I26" s="83">
        <v>-118.28704</v>
      </c>
      <c r="J26" s="24" t="s">
        <v>337</v>
      </c>
      <c r="K26" s="4" t="s">
        <v>184</v>
      </c>
      <c r="L26" s="4" t="s">
        <v>329</v>
      </c>
      <c r="M26" s="3" t="s">
        <v>173</v>
      </c>
      <c r="N26" s="3" t="s">
        <v>183</v>
      </c>
      <c r="O26" s="3" t="s">
        <v>340</v>
      </c>
      <c r="P26" s="3" t="s">
        <v>1033</v>
      </c>
      <c r="Q26" s="3" t="s">
        <v>362</v>
      </c>
      <c r="R26" s="82" t="s">
        <v>16</v>
      </c>
      <c r="S26" s="82" t="str">
        <f t="shared" si="1"/>
        <v>09/10/16</v>
      </c>
      <c r="T26" s="82" t="str">
        <f t="shared" si="2"/>
        <v>20:16:44</v>
      </c>
      <c r="U26" s="27">
        <v>8.6696936516099998E-2</v>
      </c>
      <c r="V26" s="27">
        <v>23.469128658700001</v>
      </c>
      <c r="W26" s="5" t="s">
        <v>1331</v>
      </c>
    </row>
    <row r="27" spans="1:23" s="82" customFormat="1" x14ac:dyDescent="0.3">
      <c r="A27" s="82" t="s">
        <v>557</v>
      </c>
      <c r="B27" s="84">
        <v>33.772601109999997</v>
      </c>
      <c r="C27" s="84">
        <v>-118.28643146</v>
      </c>
      <c r="D27" s="85" t="str">
        <f t="shared" si="0"/>
        <v>ANG_CH4_00008</v>
      </c>
      <c r="E27" s="85" t="s">
        <v>343</v>
      </c>
      <c r="F27" s="85" t="s">
        <v>344</v>
      </c>
      <c r="G27" s="85">
        <f t="shared" si="4"/>
        <v>8</v>
      </c>
      <c r="H27" s="83">
        <v>33.772601109999997</v>
      </c>
      <c r="I27" s="83">
        <v>-118.28643146</v>
      </c>
      <c r="J27" s="24" t="s">
        <v>337</v>
      </c>
      <c r="K27" s="4" t="s">
        <v>184</v>
      </c>
      <c r="L27" s="4" t="s">
        <v>329</v>
      </c>
      <c r="M27" s="3" t="s">
        <v>174</v>
      </c>
      <c r="N27" s="3" t="s">
        <v>185</v>
      </c>
      <c r="O27" s="3" t="s">
        <v>340</v>
      </c>
      <c r="P27" s="3" t="s">
        <v>1033</v>
      </c>
      <c r="Q27" s="3" t="s">
        <v>362</v>
      </c>
      <c r="R27" s="82" t="s">
        <v>16</v>
      </c>
      <c r="S27" s="82" t="str">
        <f t="shared" si="1"/>
        <v>09/10/16</v>
      </c>
      <c r="T27" s="82" t="str">
        <f t="shared" si="2"/>
        <v>20:16:44</v>
      </c>
      <c r="U27" s="27">
        <v>0.233736125519</v>
      </c>
      <c r="V27" s="27">
        <v>28.8561951754</v>
      </c>
      <c r="W27" s="5" t="s">
        <v>1332</v>
      </c>
    </row>
    <row r="28" spans="1:23" s="82" customFormat="1" x14ac:dyDescent="0.3">
      <c r="A28" s="82" t="s">
        <v>558</v>
      </c>
      <c r="B28" s="84">
        <v>33.770829059999997</v>
      </c>
      <c r="C28" s="84">
        <v>-118.29289712000001</v>
      </c>
      <c r="D28" s="85" t="str">
        <f t="shared" si="0"/>
        <v>ANG_CH4_00009</v>
      </c>
      <c r="E28" s="85" t="s">
        <v>343</v>
      </c>
      <c r="F28" s="85" t="s">
        <v>344</v>
      </c>
      <c r="G28" s="85">
        <f t="shared" si="4"/>
        <v>9</v>
      </c>
      <c r="H28" s="83">
        <v>33.770829059999997</v>
      </c>
      <c r="I28" s="83">
        <v>-118.29289712000001</v>
      </c>
      <c r="J28" s="24" t="s">
        <v>337</v>
      </c>
      <c r="K28" s="4" t="s">
        <v>184</v>
      </c>
      <c r="L28" s="4" t="s">
        <v>329</v>
      </c>
      <c r="M28" s="3" t="s">
        <v>174</v>
      </c>
      <c r="N28" s="3" t="s">
        <v>186</v>
      </c>
      <c r="O28" s="3" t="s">
        <v>340</v>
      </c>
      <c r="P28" s="3" t="s">
        <v>1033</v>
      </c>
      <c r="Q28" s="3" t="s">
        <v>362</v>
      </c>
      <c r="R28" s="82" t="s">
        <v>16</v>
      </c>
      <c r="S28" s="82" t="str">
        <f t="shared" si="1"/>
        <v>09/10/16</v>
      </c>
      <c r="T28" s="82" t="str">
        <f t="shared" si="2"/>
        <v>20:16:44</v>
      </c>
      <c r="U28" s="27">
        <v>1.1721898394200001</v>
      </c>
      <c r="V28" s="27">
        <v>467.45968810199997</v>
      </c>
      <c r="W28" s="5" t="s">
        <v>1333</v>
      </c>
    </row>
    <row r="29" spans="1:23" s="82" customFormat="1" x14ac:dyDescent="0.3">
      <c r="A29" s="82" t="s">
        <v>559</v>
      </c>
      <c r="B29" s="84">
        <v>33.804667999999999</v>
      </c>
      <c r="C29" s="84">
        <v>-118.243853</v>
      </c>
      <c r="D29" s="85" t="str">
        <f t="shared" si="0"/>
        <v>ANG_CH4_00010</v>
      </c>
      <c r="E29" s="85" t="s">
        <v>343</v>
      </c>
      <c r="F29" s="85" t="s">
        <v>344</v>
      </c>
      <c r="G29" s="85">
        <f t="shared" si="4"/>
        <v>10</v>
      </c>
      <c r="H29" s="83">
        <v>33.804667999999999</v>
      </c>
      <c r="I29" s="83">
        <v>-118.243853</v>
      </c>
      <c r="J29" s="24" t="s">
        <v>337</v>
      </c>
      <c r="K29" s="4" t="s">
        <v>188</v>
      </c>
      <c r="L29" s="4" t="s">
        <v>329</v>
      </c>
      <c r="M29" s="3" t="s">
        <v>173</v>
      </c>
      <c r="N29" s="3" t="s">
        <v>187</v>
      </c>
      <c r="O29" s="3" t="s">
        <v>340</v>
      </c>
      <c r="P29" s="3" t="s">
        <v>1034</v>
      </c>
      <c r="Q29" s="3" t="s">
        <v>362</v>
      </c>
      <c r="R29" s="82" t="s">
        <v>17</v>
      </c>
      <c r="S29" s="82" t="str">
        <f t="shared" si="1"/>
        <v>09/10/16</v>
      </c>
      <c r="T29" s="82" t="str">
        <f t="shared" si="2"/>
        <v>20:44:09</v>
      </c>
      <c r="U29" s="27">
        <v>1.2147851965900001</v>
      </c>
      <c r="V29" s="27">
        <v>129.004263495</v>
      </c>
      <c r="W29" s="5" t="s">
        <v>1334</v>
      </c>
    </row>
    <row r="30" spans="1:23" s="82" customFormat="1" x14ac:dyDescent="0.3">
      <c r="A30" s="82" t="s">
        <v>560</v>
      </c>
      <c r="B30" s="84">
        <v>33.815809999999999</v>
      </c>
      <c r="C30" s="84">
        <v>-118.246889</v>
      </c>
      <c r="D30" s="85" t="str">
        <f t="shared" si="0"/>
        <v>ANG_CH4_00011</v>
      </c>
      <c r="E30" s="85" t="s">
        <v>343</v>
      </c>
      <c r="F30" s="85" t="s">
        <v>344</v>
      </c>
      <c r="G30" s="85">
        <f t="shared" si="4"/>
        <v>11</v>
      </c>
      <c r="H30" s="83">
        <v>33.815809999999999</v>
      </c>
      <c r="I30" s="83">
        <v>-118.246889</v>
      </c>
      <c r="J30" s="24" t="s">
        <v>337</v>
      </c>
      <c r="K30" s="4" t="s">
        <v>188</v>
      </c>
      <c r="L30" s="4" t="s">
        <v>329</v>
      </c>
      <c r="M30" s="3" t="s">
        <v>173</v>
      </c>
      <c r="N30" s="3" t="s">
        <v>189</v>
      </c>
      <c r="O30" s="3" t="s">
        <v>340</v>
      </c>
      <c r="P30" s="3" t="s">
        <v>1034</v>
      </c>
      <c r="Q30" s="3" t="s">
        <v>362</v>
      </c>
      <c r="R30" s="82" t="s">
        <v>17</v>
      </c>
      <c r="S30" s="82" t="str">
        <f t="shared" si="1"/>
        <v>09/10/16</v>
      </c>
      <c r="T30" s="82" t="str">
        <f t="shared" si="2"/>
        <v>20:44:09</v>
      </c>
      <c r="U30" s="27">
        <v>1.74680121196</v>
      </c>
      <c r="V30" s="27">
        <v>499.44347027499998</v>
      </c>
      <c r="W30" s="5" t="s">
        <v>1335</v>
      </c>
    </row>
    <row r="31" spans="1:23" s="82" customFormat="1" x14ac:dyDescent="0.3">
      <c r="A31" s="82" t="s">
        <v>561</v>
      </c>
      <c r="B31" s="84">
        <v>33.972726000000002</v>
      </c>
      <c r="C31" s="84">
        <v>-117.69993700000001</v>
      </c>
      <c r="D31" s="85" t="str">
        <f t="shared" si="0"/>
        <v>ANG_CH4_00012</v>
      </c>
      <c r="E31" s="85" t="s">
        <v>343</v>
      </c>
      <c r="F31" s="85" t="s">
        <v>344</v>
      </c>
      <c r="G31" s="85">
        <f t="shared" si="4"/>
        <v>12</v>
      </c>
      <c r="H31" s="83">
        <v>33.972726000000002</v>
      </c>
      <c r="I31" s="83">
        <v>-117.69993700000001</v>
      </c>
      <c r="J31" s="24" t="s">
        <v>1022</v>
      </c>
      <c r="K31" s="4" t="s">
        <v>191</v>
      </c>
      <c r="L31" s="4" t="s">
        <v>329</v>
      </c>
      <c r="M31" s="3" t="s">
        <v>173</v>
      </c>
      <c r="N31" s="3" t="s">
        <v>190</v>
      </c>
      <c r="O31" s="3" t="s">
        <v>348</v>
      </c>
      <c r="P31" s="3" t="s">
        <v>411</v>
      </c>
      <c r="Q31" s="3" t="s">
        <v>368</v>
      </c>
      <c r="R31" s="82" t="s">
        <v>19</v>
      </c>
      <c r="S31" s="82" t="str">
        <f t="shared" si="1"/>
        <v>09/10/16</v>
      </c>
      <c r="T31" s="82" t="str">
        <f t="shared" si="2"/>
        <v>21:44:07</v>
      </c>
      <c r="U31" s="27">
        <v>1.2441094666700001</v>
      </c>
      <c r="V31" s="27">
        <v>195.21844175199999</v>
      </c>
      <c r="W31" s="5" t="s">
        <v>1338</v>
      </c>
    </row>
    <row r="32" spans="1:23" s="82" customFormat="1" x14ac:dyDescent="0.3">
      <c r="A32" s="82" t="s">
        <v>561</v>
      </c>
      <c r="B32" s="84">
        <v>33.972726000000002</v>
      </c>
      <c r="C32" s="84">
        <v>-117.69993700000001</v>
      </c>
      <c r="D32" s="85" t="str">
        <f t="shared" si="0"/>
        <v>ANG_CH4_00013</v>
      </c>
      <c r="E32" s="85" t="s">
        <v>343</v>
      </c>
      <c r="F32" s="85" t="s">
        <v>344</v>
      </c>
      <c r="G32" s="85">
        <f t="shared" si="4"/>
        <v>13</v>
      </c>
      <c r="H32" s="83">
        <v>33.972726000000002</v>
      </c>
      <c r="I32" s="83">
        <v>-117.69993700000001</v>
      </c>
      <c r="J32" s="24" t="s">
        <v>1022</v>
      </c>
      <c r="K32" s="4" t="s">
        <v>191</v>
      </c>
      <c r="L32" s="4" t="s">
        <v>329</v>
      </c>
      <c r="M32" s="3" t="s">
        <v>173</v>
      </c>
      <c r="N32" s="3" t="s">
        <v>254</v>
      </c>
      <c r="O32" s="3" t="s">
        <v>348</v>
      </c>
      <c r="P32" s="3" t="s">
        <v>411</v>
      </c>
      <c r="Q32" s="3" t="s">
        <v>368</v>
      </c>
      <c r="R32" s="82" t="s">
        <v>58</v>
      </c>
      <c r="S32" s="82" t="str">
        <f t="shared" si="1"/>
        <v>09/15/16</v>
      </c>
      <c r="T32" s="82" t="str">
        <f t="shared" si="2"/>
        <v>18:52:10</v>
      </c>
      <c r="U32" s="27">
        <v>13.577247483200001</v>
      </c>
      <c r="V32" s="27">
        <v>333.08288758200001</v>
      </c>
      <c r="W32" s="5" t="s">
        <v>1446</v>
      </c>
    </row>
    <row r="33" spans="1:23" s="82" customFormat="1" x14ac:dyDescent="0.3">
      <c r="A33" s="82" t="s">
        <v>561</v>
      </c>
      <c r="B33" s="84">
        <v>33.972726000000002</v>
      </c>
      <c r="C33" s="84">
        <v>-117.69993700000001</v>
      </c>
      <c r="D33" s="85" t="str">
        <f t="shared" si="0"/>
        <v>ANG_CH4_00014</v>
      </c>
      <c r="E33" s="85" t="s">
        <v>343</v>
      </c>
      <c r="F33" s="85" t="s">
        <v>344</v>
      </c>
      <c r="G33" s="85">
        <f t="shared" si="4"/>
        <v>14</v>
      </c>
      <c r="H33" s="83">
        <v>33.972726000000002</v>
      </c>
      <c r="I33" s="83">
        <v>-117.69993700000001</v>
      </c>
      <c r="J33" s="24" t="s">
        <v>1022</v>
      </c>
      <c r="K33" s="4" t="s">
        <v>191</v>
      </c>
      <c r="L33" s="4" t="s">
        <v>329</v>
      </c>
      <c r="M33" s="3" t="s">
        <v>173</v>
      </c>
      <c r="N33" s="3" t="s">
        <v>255</v>
      </c>
      <c r="O33" s="3" t="s">
        <v>348</v>
      </c>
      <c r="P33" s="3" t="s">
        <v>411</v>
      </c>
      <c r="Q33" s="3" t="s">
        <v>368</v>
      </c>
      <c r="R33" s="82" t="s">
        <v>59</v>
      </c>
      <c r="S33" s="82" t="str">
        <f t="shared" si="1"/>
        <v>09/15/16</v>
      </c>
      <c r="T33" s="82" t="str">
        <f t="shared" si="2"/>
        <v>19:09:43</v>
      </c>
      <c r="U33" s="27">
        <v>7.59122713993</v>
      </c>
      <c r="V33" s="27">
        <v>351.58367425099999</v>
      </c>
      <c r="W33" s="5" t="s">
        <v>1447</v>
      </c>
    </row>
    <row r="34" spans="1:23" s="82" customFormat="1" x14ac:dyDescent="0.3">
      <c r="A34" s="82" t="s">
        <v>562</v>
      </c>
      <c r="B34" s="84">
        <v>34.594797999999997</v>
      </c>
      <c r="C34" s="84">
        <v>-117.26763800000001</v>
      </c>
      <c r="D34" s="85" t="str">
        <f t="shared" si="0"/>
        <v>ANG_CH4_00015</v>
      </c>
      <c r="E34" s="85" t="s">
        <v>343</v>
      </c>
      <c r="F34" s="85" t="s">
        <v>344</v>
      </c>
      <c r="G34" s="85">
        <f t="shared" si="4"/>
        <v>15</v>
      </c>
      <c r="H34" s="83">
        <v>34.594797999999997</v>
      </c>
      <c r="I34" s="83">
        <v>-117.26763800000001</v>
      </c>
      <c r="J34" s="24" t="s">
        <v>337</v>
      </c>
      <c r="K34" s="4" t="s">
        <v>193</v>
      </c>
      <c r="L34" s="4" t="s">
        <v>329</v>
      </c>
      <c r="M34" s="3" t="s">
        <v>174</v>
      </c>
      <c r="N34" s="3" t="s">
        <v>194</v>
      </c>
      <c r="O34" s="3" t="s">
        <v>195</v>
      </c>
      <c r="P34" s="3" t="s">
        <v>433</v>
      </c>
      <c r="Q34" s="3" t="s">
        <v>396</v>
      </c>
      <c r="R34" s="82" t="s">
        <v>20</v>
      </c>
      <c r="S34" s="82" t="str">
        <f t="shared" si="1"/>
        <v>09/11/16</v>
      </c>
      <c r="T34" s="82" t="str">
        <f t="shared" si="2"/>
        <v>17:48:34</v>
      </c>
      <c r="U34" s="27">
        <v>0.157756475732</v>
      </c>
      <c r="V34" s="27">
        <v>78.449984066300004</v>
      </c>
      <c r="W34" s="5" t="s">
        <v>1339</v>
      </c>
    </row>
    <row r="35" spans="1:23" s="82" customFormat="1" x14ac:dyDescent="0.3">
      <c r="A35" s="82" t="s">
        <v>563</v>
      </c>
      <c r="B35" s="84">
        <v>34.779864000000003</v>
      </c>
      <c r="C35" s="84">
        <v>-116.594275</v>
      </c>
      <c r="D35" s="85" t="str">
        <f t="shared" si="0"/>
        <v>ANG_CH4_00016</v>
      </c>
      <c r="E35" s="85" t="s">
        <v>343</v>
      </c>
      <c r="F35" s="85" t="s">
        <v>344</v>
      </c>
      <c r="G35" s="85">
        <f t="shared" si="4"/>
        <v>16</v>
      </c>
      <c r="H35" s="83">
        <v>34.779864000000003</v>
      </c>
      <c r="I35" s="83">
        <v>-116.594275</v>
      </c>
      <c r="J35" s="24" t="s">
        <v>337</v>
      </c>
      <c r="K35" s="4" t="s">
        <v>196</v>
      </c>
      <c r="L35" s="4" t="s">
        <v>329</v>
      </c>
      <c r="M35" s="3" t="s">
        <v>174</v>
      </c>
      <c r="N35" s="3" t="s">
        <v>197</v>
      </c>
      <c r="O35" s="3" t="s">
        <v>446</v>
      </c>
      <c r="P35" s="3" t="s">
        <v>412</v>
      </c>
      <c r="Q35" s="3" t="s">
        <v>368</v>
      </c>
      <c r="R35" s="82" t="s">
        <v>21</v>
      </c>
      <c r="S35" s="82" t="str">
        <f t="shared" si="1"/>
        <v>09/11/16</v>
      </c>
      <c r="T35" s="82" t="str">
        <f t="shared" si="2"/>
        <v>18:20:57</v>
      </c>
      <c r="U35" s="27">
        <v>2.6732588363200001</v>
      </c>
      <c r="V35" s="27">
        <v>168.15159826799999</v>
      </c>
      <c r="W35" s="5" t="s">
        <v>1340</v>
      </c>
    </row>
    <row r="36" spans="1:23" s="82" customFormat="1" x14ac:dyDescent="0.3">
      <c r="A36" s="82" t="s">
        <v>564</v>
      </c>
      <c r="B36" s="84">
        <v>35.185084000000003</v>
      </c>
      <c r="C36" s="84">
        <v>-119.10205500000001</v>
      </c>
      <c r="D36" s="85" t="str">
        <f t="shared" si="0"/>
        <v>ANG_CH4_00017</v>
      </c>
      <c r="E36" s="85" t="s">
        <v>343</v>
      </c>
      <c r="F36" s="85" t="s">
        <v>344</v>
      </c>
      <c r="G36" s="85">
        <f t="shared" si="4"/>
        <v>17</v>
      </c>
      <c r="H36" s="83">
        <v>35.185084000000003</v>
      </c>
      <c r="I36" s="83">
        <v>-119.10205500000001</v>
      </c>
      <c r="J36" s="24" t="s">
        <v>337</v>
      </c>
      <c r="K36" s="4" t="s">
        <v>1166</v>
      </c>
      <c r="L36" s="4" t="s">
        <v>329</v>
      </c>
      <c r="M36" s="3" t="s">
        <v>174</v>
      </c>
      <c r="N36" s="3" t="s">
        <v>198</v>
      </c>
      <c r="O36" s="3" t="s">
        <v>1032</v>
      </c>
      <c r="P36" s="3" t="s">
        <v>1028</v>
      </c>
      <c r="Q36" s="3" t="s">
        <v>384</v>
      </c>
      <c r="R36" s="82" t="s">
        <v>24</v>
      </c>
      <c r="S36" s="82" t="str">
        <f t="shared" si="1"/>
        <v>09/12/16</v>
      </c>
      <c r="T36" s="82" t="str">
        <f t="shared" si="2"/>
        <v>20:19:52</v>
      </c>
      <c r="U36" s="27">
        <v>0.34561209706599999</v>
      </c>
      <c r="V36" s="27">
        <v>52.280493494200002</v>
      </c>
      <c r="W36" s="5" t="s">
        <v>1343</v>
      </c>
    </row>
    <row r="37" spans="1:23" s="82" customFormat="1" x14ac:dyDescent="0.3">
      <c r="A37" s="82" t="s">
        <v>565</v>
      </c>
      <c r="B37" s="84">
        <v>35.200662000000001</v>
      </c>
      <c r="C37" s="84">
        <v>-119.05234799999999</v>
      </c>
      <c r="D37" s="85" t="str">
        <f t="shared" si="0"/>
        <v>ANG_CH4_00018</v>
      </c>
      <c r="E37" s="85" t="s">
        <v>343</v>
      </c>
      <c r="F37" s="85" t="s">
        <v>344</v>
      </c>
      <c r="G37" s="85">
        <f t="shared" si="4"/>
        <v>18</v>
      </c>
      <c r="H37" s="83">
        <v>35.200662000000001</v>
      </c>
      <c r="I37" s="83">
        <v>-119.05234799999999</v>
      </c>
      <c r="J37" s="24" t="s">
        <v>505</v>
      </c>
      <c r="K37" s="4" t="s">
        <v>1166</v>
      </c>
      <c r="L37" s="4" t="s">
        <v>329</v>
      </c>
      <c r="M37" s="3" t="s">
        <v>173</v>
      </c>
      <c r="N37" s="3" t="s">
        <v>199</v>
      </c>
      <c r="O37" s="3" t="s">
        <v>1032</v>
      </c>
      <c r="P37" s="3" t="s">
        <v>1058</v>
      </c>
      <c r="Q37" s="3" t="s">
        <v>384</v>
      </c>
      <c r="R37" s="82" t="s">
        <v>24</v>
      </c>
      <c r="S37" s="82" t="str">
        <f t="shared" si="1"/>
        <v>09/12/16</v>
      </c>
      <c r="T37" s="82" t="str">
        <f t="shared" si="2"/>
        <v>20:19:52</v>
      </c>
      <c r="U37" s="27">
        <v>9.7313362839599993</v>
      </c>
      <c r="V37" s="27">
        <v>350.55230708099998</v>
      </c>
      <c r="W37" s="5" t="s">
        <v>1344</v>
      </c>
    </row>
    <row r="38" spans="1:23" s="82" customFormat="1" x14ac:dyDescent="0.3">
      <c r="A38" s="82" t="s">
        <v>565</v>
      </c>
      <c r="B38" s="84">
        <v>35.200662000000001</v>
      </c>
      <c r="C38" s="84">
        <v>-119.05234799999999</v>
      </c>
      <c r="D38" s="85" t="str">
        <f t="shared" si="0"/>
        <v>ANG_CH4_00019</v>
      </c>
      <c r="E38" s="85" t="s">
        <v>343</v>
      </c>
      <c r="F38" s="85" t="s">
        <v>344</v>
      </c>
      <c r="G38" s="85">
        <f t="shared" si="4"/>
        <v>19</v>
      </c>
      <c r="H38" s="83">
        <v>35.200676999999999</v>
      </c>
      <c r="I38" s="83">
        <v>-119.052452</v>
      </c>
      <c r="J38" s="24" t="s">
        <v>505</v>
      </c>
      <c r="K38" s="4" t="s">
        <v>1166</v>
      </c>
      <c r="L38" s="4" t="s">
        <v>329</v>
      </c>
      <c r="M38" s="3" t="s">
        <v>173</v>
      </c>
      <c r="N38" s="3" t="s">
        <v>203</v>
      </c>
      <c r="O38" s="3" t="s">
        <v>1032</v>
      </c>
      <c r="P38" s="3" t="s">
        <v>1058</v>
      </c>
      <c r="Q38" s="3" t="s">
        <v>384</v>
      </c>
      <c r="R38" s="82" t="s">
        <v>25</v>
      </c>
      <c r="S38" s="82" t="str">
        <f t="shared" si="1"/>
        <v>09/12/16</v>
      </c>
      <c r="T38" s="82" t="str">
        <f t="shared" si="2"/>
        <v>20:26:47</v>
      </c>
      <c r="U38" s="27">
        <v>4.28931746678</v>
      </c>
      <c r="V38" s="27">
        <v>402.880875694</v>
      </c>
      <c r="W38" s="5" t="s">
        <v>1348</v>
      </c>
    </row>
    <row r="39" spans="1:23" s="82" customFormat="1" x14ac:dyDescent="0.3">
      <c r="A39" s="82" t="s">
        <v>566</v>
      </c>
      <c r="B39" s="84">
        <v>35.213923000000001</v>
      </c>
      <c r="C39" s="84">
        <v>-118.987962</v>
      </c>
      <c r="D39" s="85" t="str">
        <f t="shared" si="0"/>
        <v>ANG_CH4_00020</v>
      </c>
      <c r="E39" s="85" t="s">
        <v>343</v>
      </c>
      <c r="F39" s="85" t="s">
        <v>344</v>
      </c>
      <c r="G39" s="85">
        <f t="shared" si="4"/>
        <v>20</v>
      </c>
      <c r="H39" s="83">
        <v>35.213923000000001</v>
      </c>
      <c r="I39" s="83">
        <v>-118.987962</v>
      </c>
      <c r="J39" s="24" t="s">
        <v>337</v>
      </c>
      <c r="K39" s="4" t="s">
        <v>1166</v>
      </c>
      <c r="L39" s="4" t="s">
        <v>329</v>
      </c>
      <c r="M39" s="3" t="s">
        <v>174</v>
      </c>
      <c r="N39" s="3" t="s">
        <v>200</v>
      </c>
      <c r="O39" s="3" t="s">
        <v>1032</v>
      </c>
      <c r="P39" s="3" t="s">
        <v>1029</v>
      </c>
      <c r="Q39" s="3" t="s">
        <v>384</v>
      </c>
      <c r="R39" s="82" t="s">
        <v>24</v>
      </c>
      <c r="S39" s="82" t="str">
        <f t="shared" si="1"/>
        <v>09/12/16</v>
      </c>
      <c r="T39" s="82" t="str">
        <f t="shared" si="2"/>
        <v>20:19:52</v>
      </c>
      <c r="U39" s="27">
        <v>0.14810170419499999</v>
      </c>
      <c r="V39" s="27">
        <v>16.909760495099999</v>
      </c>
      <c r="W39" s="5" t="s">
        <v>1345</v>
      </c>
    </row>
    <row r="40" spans="1:23" s="82" customFormat="1" x14ac:dyDescent="0.3">
      <c r="A40" s="82" t="s">
        <v>567</v>
      </c>
      <c r="B40" s="84">
        <v>35.175012000000002</v>
      </c>
      <c r="C40" s="84">
        <v>-119.12432099999999</v>
      </c>
      <c r="D40" s="85" t="str">
        <f t="shared" si="0"/>
        <v>ANG_CH4_00021</v>
      </c>
      <c r="E40" s="85" t="s">
        <v>343</v>
      </c>
      <c r="F40" s="85" t="s">
        <v>344</v>
      </c>
      <c r="G40" s="85">
        <f t="shared" si="4"/>
        <v>21</v>
      </c>
      <c r="H40" s="83">
        <v>35.175012000000002</v>
      </c>
      <c r="I40" s="83">
        <v>-119.12432099999999</v>
      </c>
      <c r="J40" s="24" t="s">
        <v>337</v>
      </c>
      <c r="K40" s="4" t="s">
        <v>1166</v>
      </c>
      <c r="L40" s="4" t="s">
        <v>329</v>
      </c>
      <c r="M40" s="3" t="s">
        <v>174</v>
      </c>
      <c r="N40" s="3" t="s">
        <v>201</v>
      </c>
      <c r="O40" s="3" t="s">
        <v>1032</v>
      </c>
      <c r="P40" s="3" t="s">
        <v>434</v>
      </c>
      <c r="Q40" s="3" t="s">
        <v>384</v>
      </c>
      <c r="R40" s="82" t="s">
        <v>24</v>
      </c>
      <c r="S40" s="82" t="str">
        <f t="shared" si="1"/>
        <v>09/12/16</v>
      </c>
      <c r="T40" s="82" t="str">
        <f t="shared" si="2"/>
        <v>20:19:52</v>
      </c>
      <c r="U40" s="27">
        <v>0.64451675955200005</v>
      </c>
      <c r="V40" s="27">
        <v>140.28328482000001</v>
      </c>
      <c r="W40" s="5" t="s">
        <v>1346</v>
      </c>
    </row>
    <row r="41" spans="1:23" s="82" customFormat="1" x14ac:dyDescent="0.3">
      <c r="A41" s="82" t="s">
        <v>568</v>
      </c>
      <c r="B41" s="84">
        <v>35.177401000000003</v>
      </c>
      <c r="C41" s="84">
        <v>-119.121911</v>
      </c>
      <c r="D41" s="85" t="str">
        <f t="shared" si="0"/>
        <v>ANG_CH4_00022</v>
      </c>
      <c r="E41" s="85" t="s">
        <v>343</v>
      </c>
      <c r="F41" s="85" t="s">
        <v>344</v>
      </c>
      <c r="G41" s="85">
        <f t="shared" si="4"/>
        <v>22</v>
      </c>
      <c r="H41" s="83">
        <v>35.177401000000003</v>
      </c>
      <c r="I41" s="83">
        <v>-119.121911</v>
      </c>
      <c r="J41" s="24" t="s">
        <v>337</v>
      </c>
      <c r="K41" s="4" t="s">
        <v>1166</v>
      </c>
      <c r="L41" s="4" t="s">
        <v>329</v>
      </c>
      <c r="M41" s="3" t="s">
        <v>174</v>
      </c>
      <c r="N41" s="3" t="s">
        <v>202</v>
      </c>
      <c r="O41" s="3" t="s">
        <v>1032</v>
      </c>
      <c r="P41" s="3" t="s">
        <v>434</v>
      </c>
      <c r="Q41" s="3" t="s">
        <v>384</v>
      </c>
      <c r="R41" s="82" t="s">
        <v>24</v>
      </c>
      <c r="S41" s="82" t="str">
        <f t="shared" si="1"/>
        <v>09/12/16</v>
      </c>
      <c r="T41" s="82" t="str">
        <f t="shared" si="2"/>
        <v>20:19:52</v>
      </c>
      <c r="U41" s="27">
        <v>0.16079984791599999</v>
      </c>
      <c r="V41" s="27">
        <v>18.569060288599999</v>
      </c>
      <c r="W41" s="5" t="s">
        <v>1347</v>
      </c>
    </row>
    <row r="42" spans="1:23" s="82" customFormat="1" x14ac:dyDescent="0.3">
      <c r="A42" s="82" t="s">
        <v>569</v>
      </c>
      <c r="B42" s="84">
        <v>35.185952</v>
      </c>
      <c r="C42" s="84">
        <v>-119.103418</v>
      </c>
      <c r="D42" s="85" t="str">
        <f t="shared" si="0"/>
        <v>ANG_CH4_00023</v>
      </c>
      <c r="E42" s="85" t="s">
        <v>343</v>
      </c>
      <c r="F42" s="85" t="s">
        <v>344</v>
      </c>
      <c r="G42" s="85">
        <f t="shared" si="4"/>
        <v>23</v>
      </c>
      <c r="H42" s="83">
        <v>35.185952</v>
      </c>
      <c r="I42" s="83">
        <v>-119.103418</v>
      </c>
      <c r="J42" s="24" t="s">
        <v>337</v>
      </c>
      <c r="K42" s="4" t="s">
        <v>1166</v>
      </c>
      <c r="L42" s="4" t="s">
        <v>329</v>
      </c>
      <c r="M42" s="3" t="s">
        <v>173</v>
      </c>
      <c r="N42" s="3" t="s">
        <v>204</v>
      </c>
      <c r="O42" s="3" t="s">
        <v>1032</v>
      </c>
      <c r="P42" s="3" t="s">
        <v>1028</v>
      </c>
      <c r="Q42" s="3" t="s">
        <v>384</v>
      </c>
      <c r="R42" s="82" t="s">
        <v>25</v>
      </c>
      <c r="S42" s="82" t="str">
        <f t="shared" si="1"/>
        <v>09/12/16</v>
      </c>
      <c r="T42" s="82" t="str">
        <f t="shared" si="2"/>
        <v>20:26:47</v>
      </c>
      <c r="U42" s="27">
        <v>0.23174693901099999</v>
      </c>
      <c r="V42" s="27">
        <v>33.065087327900002</v>
      </c>
      <c r="W42" s="5" t="s">
        <v>1349</v>
      </c>
    </row>
    <row r="43" spans="1:23" s="82" customFormat="1" x14ac:dyDescent="0.3">
      <c r="A43" s="82" t="s">
        <v>570</v>
      </c>
      <c r="B43" s="84">
        <v>35.204009999999997</v>
      </c>
      <c r="C43" s="84">
        <v>-119.08110600000001</v>
      </c>
      <c r="D43" s="85" t="str">
        <f t="shared" si="0"/>
        <v>ANG_CH4_00024</v>
      </c>
      <c r="E43" s="85" t="s">
        <v>343</v>
      </c>
      <c r="F43" s="85" t="s">
        <v>344</v>
      </c>
      <c r="G43" s="85">
        <f t="shared" si="4"/>
        <v>24</v>
      </c>
      <c r="H43" s="83">
        <v>35.204009999999997</v>
      </c>
      <c r="I43" s="83">
        <v>-119.08110600000001</v>
      </c>
      <c r="J43" s="24" t="s">
        <v>337</v>
      </c>
      <c r="K43" s="4" t="s">
        <v>1166</v>
      </c>
      <c r="L43" s="4" t="s">
        <v>329</v>
      </c>
      <c r="M43" s="3" t="s">
        <v>174</v>
      </c>
      <c r="N43" s="3" t="s">
        <v>205</v>
      </c>
      <c r="O43" s="3" t="s">
        <v>1032</v>
      </c>
      <c r="P43" s="3" t="s">
        <v>1059</v>
      </c>
      <c r="Q43" s="3" t="s">
        <v>384</v>
      </c>
      <c r="R43" s="82" t="s">
        <v>25</v>
      </c>
      <c r="S43" s="82" t="str">
        <f t="shared" si="1"/>
        <v>09/12/16</v>
      </c>
      <c r="T43" s="82" t="str">
        <f t="shared" si="2"/>
        <v>20:26:47</v>
      </c>
      <c r="U43" s="27">
        <v>3.8402746599199999</v>
      </c>
      <c r="V43" s="27">
        <v>485.41876766399997</v>
      </c>
      <c r="W43" s="5" t="s">
        <v>1350</v>
      </c>
    </row>
    <row r="44" spans="1:23" s="82" customFormat="1" x14ac:dyDescent="0.3">
      <c r="A44" s="82" t="s">
        <v>571</v>
      </c>
      <c r="B44" s="84">
        <v>35.203946999999999</v>
      </c>
      <c r="C44" s="84">
        <v>-119.198909</v>
      </c>
      <c r="D44" s="85" t="str">
        <f t="shared" si="0"/>
        <v>ANG_CH4_00025</v>
      </c>
      <c r="E44" s="85" t="s">
        <v>343</v>
      </c>
      <c r="F44" s="85" t="s">
        <v>344</v>
      </c>
      <c r="G44" s="85">
        <f t="shared" si="4"/>
        <v>25</v>
      </c>
      <c r="H44" s="83">
        <v>35.203946999999999</v>
      </c>
      <c r="I44" s="83">
        <v>-119.198909</v>
      </c>
      <c r="J44" s="24" t="s">
        <v>337</v>
      </c>
      <c r="K44" s="4" t="s">
        <v>1166</v>
      </c>
      <c r="L44" s="4" t="s">
        <v>329</v>
      </c>
      <c r="M44" s="3" t="s">
        <v>173</v>
      </c>
      <c r="N44" s="3" t="s">
        <v>206</v>
      </c>
      <c r="O44" s="3" t="s">
        <v>1032</v>
      </c>
      <c r="P44" s="3" t="s">
        <v>1030</v>
      </c>
      <c r="Q44" s="3" t="s">
        <v>384</v>
      </c>
      <c r="R44" s="82" t="s">
        <v>26</v>
      </c>
      <c r="S44" s="82" t="str">
        <f t="shared" si="1"/>
        <v>09/12/16</v>
      </c>
      <c r="T44" s="82" t="str">
        <f t="shared" si="2"/>
        <v>20:41:41</v>
      </c>
      <c r="U44" s="27">
        <v>5.0733218384000001</v>
      </c>
      <c r="V44" s="27">
        <v>355.04575761400002</v>
      </c>
      <c r="W44" s="5" t="s">
        <v>1351</v>
      </c>
    </row>
    <row r="45" spans="1:23" s="82" customFormat="1" x14ac:dyDescent="0.3">
      <c r="A45" s="82" t="s">
        <v>572</v>
      </c>
      <c r="B45" s="84">
        <v>35.214329999999997</v>
      </c>
      <c r="C45" s="84">
        <v>-119.207404</v>
      </c>
      <c r="D45" s="85" t="str">
        <f t="shared" si="0"/>
        <v>ANG_CH4_00026</v>
      </c>
      <c r="E45" s="85" t="s">
        <v>343</v>
      </c>
      <c r="F45" s="85" t="s">
        <v>344</v>
      </c>
      <c r="G45" s="85">
        <f t="shared" si="4"/>
        <v>26</v>
      </c>
      <c r="H45" s="83">
        <v>35.214329999999997</v>
      </c>
      <c r="I45" s="83">
        <v>-119.207404</v>
      </c>
      <c r="J45" s="24" t="s">
        <v>337</v>
      </c>
      <c r="K45" s="4" t="s">
        <v>1166</v>
      </c>
      <c r="L45" s="4" t="s">
        <v>329</v>
      </c>
      <c r="M45" s="3" t="s">
        <v>173</v>
      </c>
      <c r="N45" s="3" t="s">
        <v>207</v>
      </c>
      <c r="O45" s="3" t="s">
        <v>1032</v>
      </c>
      <c r="P45" s="3" t="s">
        <v>435</v>
      </c>
      <c r="Q45" s="3" t="s">
        <v>384</v>
      </c>
      <c r="R45" s="82" t="s">
        <v>27</v>
      </c>
      <c r="S45" s="82" t="str">
        <f t="shared" si="1"/>
        <v>09/12/16</v>
      </c>
      <c r="T45" s="82" t="str">
        <f t="shared" si="2"/>
        <v>20:49:33</v>
      </c>
      <c r="U45" s="27">
        <v>0.57553415373000005</v>
      </c>
      <c r="V45" s="27">
        <v>55.782613778799998</v>
      </c>
      <c r="W45" s="5" t="s">
        <v>1352</v>
      </c>
    </row>
    <row r="46" spans="1:23" s="82" customFormat="1" x14ac:dyDescent="0.3">
      <c r="A46" s="82" t="s">
        <v>573</v>
      </c>
      <c r="B46" s="84">
        <v>35.214247999999998</v>
      </c>
      <c r="C46" s="84">
        <v>-119.209689</v>
      </c>
      <c r="D46" s="85" t="str">
        <f t="shared" si="0"/>
        <v>ANG_CH4_00027</v>
      </c>
      <c r="E46" s="85" t="s">
        <v>343</v>
      </c>
      <c r="F46" s="85" t="s">
        <v>344</v>
      </c>
      <c r="G46" s="85">
        <f t="shared" si="4"/>
        <v>27</v>
      </c>
      <c r="H46" s="83">
        <v>35.214247999999998</v>
      </c>
      <c r="I46" s="83">
        <v>-119.209689</v>
      </c>
      <c r="J46" s="24" t="s">
        <v>337</v>
      </c>
      <c r="K46" s="4" t="s">
        <v>1166</v>
      </c>
      <c r="L46" s="4" t="s">
        <v>329</v>
      </c>
      <c r="M46" s="3" t="s">
        <v>173</v>
      </c>
      <c r="N46" s="3" t="s">
        <v>208</v>
      </c>
      <c r="O46" s="3" t="s">
        <v>1032</v>
      </c>
      <c r="P46" s="3" t="s">
        <v>1060</v>
      </c>
      <c r="Q46" s="3" t="s">
        <v>384</v>
      </c>
      <c r="R46" s="82" t="s">
        <v>27</v>
      </c>
      <c r="S46" s="82" t="str">
        <f t="shared" si="1"/>
        <v>09/12/16</v>
      </c>
      <c r="T46" s="82" t="str">
        <f t="shared" si="2"/>
        <v>20:49:33</v>
      </c>
      <c r="U46" s="27">
        <v>0.213639652357</v>
      </c>
      <c r="V46" s="27">
        <v>16.909760495099999</v>
      </c>
      <c r="W46" s="5" t="s">
        <v>1353</v>
      </c>
    </row>
    <row r="47" spans="1:23" s="82" customFormat="1" x14ac:dyDescent="0.3">
      <c r="A47" s="82" t="s">
        <v>574</v>
      </c>
      <c r="B47" s="84">
        <v>35.202446999999999</v>
      </c>
      <c r="C47" s="84">
        <v>-119.198758</v>
      </c>
      <c r="D47" s="85" t="str">
        <f t="shared" si="0"/>
        <v>ANG_CH4_00028</v>
      </c>
      <c r="E47" s="85" t="s">
        <v>343</v>
      </c>
      <c r="F47" s="85" t="s">
        <v>344</v>
      </c>
      <c r="G47" s="85">
        <f t="shared" si="4"/>
        <v>28</v>
      </c>
      <c r="H47" s="83">
        <v>35.202446999999999</v>
      </c>
      <c r="I47" s="83">
        <v>-119.198758</v>
      </c>
      <c r="J47" s="24" t="s">
        <v>337</v>
      </c>
      <c r="K47" s="4" t="s">
        <v>1166</v>
      </c>
      <c r="L47" s="4" t="s">
        <v>329</v>
      </c>
      <c r="M47" s="3" t="s">
        <v>173</v>
      </c>
      <c r="N47" s="3" t="s">
        <v>209</v>
      </c>
      <c r="O47" s="3" t="s">
        <v>1032</v>
      </c>
      <c r="P47" s="3" t="s">
        <v>1030</v>
      </c>
      <c r="Q47" s="3" t="s">
        <v>384</v>
      </c>
      <c r="R47" s="82" t="s">
        <v>27</v>
      </c>
      <c r="S47" s="82" t="str">
        <f t="shared" si="1"/>
        <v>09/12/16</v>
      </c>
      <c r="T47" s="82" t="str">
        <f t="shared" si="2"/>
        <v>20:49:33</v>
      </c>
      <c r="U47" s="27">
        <v>8.3686974700499999</v>
      </c>
      <c r="V47" s="27">
        <v>247.928800263</v>
      </c>
      <c r="W47" s="5" t="s">
        <v>1354</v>
      </c>
    </row>
    <row r="48" spans="1:23" s="82" customFormat="1" x14ac:dyDescent="0.3">
      <c r="A48" s="82" t="s">
        <v>575</v>
      </c>
      <c r="B48" s="84">
        <v>35.251413999999997</v>
      </c>
      <c r="C48" s="84">
        <v>-119.157174</v>
      </c>
      <c r="D48" s="85" t="str">
        <f t="shared" si="0"/>
        <v>ANG_CH4_00029</v>
      </c>
      <c r="E48" s="85" t="s">
        <v>343</v>
      </c>
      <c r="F48" s="85" t="s">
        <v>344</v>
      </c>
      <c r="G48" s="85">
        <f t="shared" si="4"/>
        <v>29</v>
      </c>
      <c r="H48" s="83">
        <v>35.251413999999997</v>
      </c>
      <c r="I48" s="83">
        <v>-119.157174</v>
      </c>
      <c r="J48" s="24" t="s">
        <v>337</v>
      </c>
      <c r="K48" s="4" t="s">
        <v>1166</v>
      </c>
      <c r="L48" s="4" t="s">
        <v>329</v>
      </c>
      <c r="M48" s="3" t="s">
        <v>173</v>
      </c>
      <c r="N48" s="3" t="s">
        <v>210</v>
      </c>
      <c r="O48" s="3" t="s">
        <v>1032</v>
      </c>
      <c r="P48" s="3" t="s">
        <v>1030</v>
      </c>
      <c r="Q48" s="3" t="s">
        <v>384</v>
      </c>
      <c r="R48" s="82" t="s">
        <v>29</v>
      </c>
      <c r="S48" s="82" t="str">
        <f t="shared" si="1"/>
        <v>09/12/16</v>
      </c>
      <c r="T48" s="82" t="str">
        <f t="shared" si="2"/>
        <v>21:04:06</v>
      </c>
      <c r="U48" s="27">
        <v>4.3574654660199998</v>
      </c>
      <c r="V48" s="27">
        <v>464.36235850899999</v>
      </c>
      <c r="W48" s="5" t="s">
        <v>1359</v>
      </c>
    </row>
    <row r="49" spans="1:23" s="82" customFormat="1" x14ac:dyDescent="0.3">
      <c r="A49" s="82" t="s">
        <v>576</v>
      </c>
      <c r="B49" s="84">
        <v>35.957973000000003</v>
      </c>
      <c r="C49" s="84">
        <v>-119.231588</v>
      </c>
      <c r="D49" s="85" t="str">
        <f t="shared" si="0"/>
        <v>ANG_CH4_00030</v>
      </c>
      <c r="E49" s="85" t="s">
        <v>343</v>
      </c>
      <c r="F49" s="85" t="s">
        <v>344</v>
      </c>
      <c r="G49" s="85">
        <f t="shared" si="4"/>
        <v>30</v>
      </c>
      <c r="H49" s="83">
        <v>35.957973000000003</v>
      </c>
      <c r="I49" s="83">
        <v>-119.231588</v>
      </c>
      <c r="J49" s="24" t="s">
        <v>337</v>
      </c>
      <c r="K49" s="4" t="s">
        <v>1167</v>
      </c>
      <c r="L49" s="4" t="s">
        <v>329</v>
      </c>
      <c r="M49" s="3" t="s">
        <v>173</v>
      </c>
      <c r="N49" s="3" t="s">
        <v>214</v>
      </c>
      <c r="O49" s="3" t="s">
        <v>1032</v>
      </c>
      <c r="P49" s="3" t="s">
        <v>1061</v>
      </c>
      <c r="Q49" s="3" t="s">
        <v>384</v>
      </c>
      <c r="R49" s="82" t="s">
        <v>34</v>
      </c>
      <c r="S49" s="82" t="str">
        <f t="shared" si="1"/>
        <v>09/13/16</v>
      </c>
      <c r="T49" s="82" t="str">
        <f t="shared" si="2"/>
        <v>20:10:27</v>
      </c>
      <c r="U49" s="27">
        <v>1.58526332397</v>
      </c>
      <c r="V49" s="27">
        <v>277.77148881800002</v>
      </c>
      <c r="W49" s="5" t="s">
        <v>1364</v>
      </c>
    </row>
    <row r="50" spans="1:23" s="82" customFormat="1" x14ac:dyDescent="0.3">
      <c r="A50" s="82" t="s">
        <v>577</v>
      </c>
      <c r="B50" s="84">
        <v>36.000466000000003</v>
      </c>
      <c r="C50" s="84">
        <v>-119.50093200000001</v>
      </c>
      <c r="D50" s="85" t="str">
        <f t="shared" si="0"/>
        <v>ANG_CH4_00031</v>
      </c>
      <c r="E50" s="85" t="s">
        <v>343</v>
      </c>
      <c r="F50" s="85" t="s">
        <v>344</v>
      </c>
      <c r="G50" s="85">
        <f t="shared" si="4"/>
        <v>31</v>
      </c>
      <c r="H50" s="83">
        <v>36.000466000000003</v>
      </c>
      <c r="I50" s="83">
        <v>-119.50093200000001</v>
      </c>
      <c r="J50" s="24" t="s">
        <v>337</v>
      </c>
      <c r="K50" s="4" t="s">
        <v>1167</v>
      </c>
      <c r="L50" s="4" t="s">
        <v>329</v>
      </c>
      <c r="M50" s="3" t="s">
        <v>173</v>
      </c>
      <c r="N50" s="3" t="s">
        <v>330</v>
      </c>
      <c r="O50" s="3" t="s">
        <v>1032</v>
      </c>
      <c r="P50" s="3"/>
      <c r="Q50" s="3" t="s">
        <v>384</v>
      </c>
      <c r="R50" s="82" t="s">
        <v>39</v>
      </c>
      <c r="S50" s="82" t="str">
        <f t="shared" si="1"/>
        <v>09/13/16</v>
      </c>
      <c r="T50" s="82" t="str">
        <f t="shared" si="2"/>
        <v>21:07:55</v>
      </c>
      <c r="U50" s="27">
        <v>0.91203922871499998</v>
      </c>
      <c r="V50" s="27">
        <v>158.40454538899999</v>
      </c>
      <c r="W50" s="5" t="s">
        <v>1378</v>
      </c>
    </row>
    <row r="51" spans="1:23" s="82" customFormat="1" x14ac:dyDescent="0.3">
      <c r="A51" s="82" t="s">
        <v>578</v>
      </c>
      <c r="B51" s="84">
        <v>35.990879999999997</v>
      </c>
      <c r="C51" s="84">
        <v>-119.491941</v>
      </c>
      <c r="D51" s="85" t="str">
        <f t="shared" si="0"/>
        <v>ANG_CH4_00032</v>
      </c>
      <c r="E51" s="85" t="s">
        <v>343</v>
      </c>
      <c r="F51" s="85" t="s">
        <v>344</v>
      </c>
      <c r="G51" s="85">
        <f t="shared" si="4"/>
        <v>32</v>
      </c>
      <c r="H51" s="83">
        <v>35.990879999999997</v>
      </c>
      <c r="I51" s="83">
        <v>-119.491941</v>
      </c>
      <c r="J51" s="24" t="s">
        <v>337</v>
      </c>
      <c r="K51" s="4" t="s">
        <v>1167</v>
      </c>
      <c r="L51" s="4" t="s">
        <v>329</v>
      </c>
      <c r="M51" s="3" t="s">
        <v>174</v>
      </c>
      <c r="N51" s="3" t="s">
        <v>331</v>
      </c>
      <c r="O51" s="3" t="s">
        <v>1184</v>
      </c>
      <c r="P51" s="3" t="s">
        <v>1185</v>
      </c>
      <c r="Q51" s="3" t="s">
        <v>387</v>
      </c>
      <c r="R51" s="82" t="s">
        <v>39</v>
      </c>
      <c r="S51" s="82" t="str">
        <f t="shared" si="1"/>
        <v>09/13/16</v>
      </c>
      <c r="T51" s="82" t="str">
        <f t="shared" si="2"/>
        <v>21:07:55</v>
      </c>
      <c r="U51" s="27">
        <v>0.13077877555</v>
      </c>
      <c r="V51" s="27">
        <v>16.1554944214</v>
      </c>
      <c r="W51" s="5" t="s">
        <v>1379</v>
      </c>
    </row>
    <row r="52" spans="1:23" s="82" customFormat="1" x14ac:dyDescent="0.3">
      <c r="A52" s="82" t="s">
        <v>579</v>
      </c>
      <c r="B52" s="84">
        <v>36.018492999999999</v>
      </c>
      <c r="C52" s="84">
        <v>-119.41682299999999</v>
      </c>
      <c r="D52" s="85" t="str">
        <f t="shared" si="0"/>
        <v>ANG_CH4_00033</v>
      </c>
      <c r="E52" s="85" t="s">
        <v>343</v>
      </c>
      <c r="F52" s="85" t="s">
        <v>344</v>
      </c>
      <c r="G52" s="85">
        <f t="shared" si="4"/>
        <v>33</v>
      </c>
      <c r="H52" s="83">
        <v>36.018492999999999</v>
      </c>
      <c r="I52" s="83">
        <v>-119.41682299999999</v>
      </c>
      <c r="J52" s="24" t="s">
        <v>505</v>
      </c>
      <c r="K52" s="4" t="s">
        <v>1168</v>
      </c>
      <c r="L52" s="4" t="s">
        <v>329</v>
      </c>
      <c r="M52" s="3" t="s">
        <v>174</v>
      </c>
      <c r="N52" s="3" t="s">
        <v>332</v>
      </c>
      <c r="O52" s="3" t="s">
        <v>1032</v>
      </c>
      <c r="P52" s="3" t="s">
        <v>1062</v>
      </c>
      <c r="Q52" s="3" t="s">
        <v>384</v>
      </c>
      <c r="R52" s="82" t="s">
        <v>39</v>
      </c>
      <c r="S52" s="82" t="str">
        <f t="shared" si="1"/>
        <v>09/13/16</v>
      </c>
      <c r="T52" s="82" t="str">
        <f t="shared" si="2"/>
        <v>21:07:55</v>
      </c>
      <c r="U52" s="27">
        <v>0.78970273211599995</v>
      </c>
      <c r="V52" s="27">
        <v>202.24984548800001</v>
      </c>
      <c r="W52" s="5" t="s">
        <v>1380</v>
      </c>
    </row>
    <row r="53" spans="1:23" s="82" customFormat="1" x14ac:dyDescent="0.3">
      <c r="A53" s="82" t="s">
        <v>579</v>
      </c>
      <c r="B53" s="84">
        <v>36.018492999999999</v>
      </c>
      <c r="C53" s="84">
        <v>-119.41682299999999</v>
      </c>
      <c r="D53" s="85" t="str">
        <f t="shared" si="0"/>
        <v>ANG_CH4_00034</v>
      </c>
      <c r="E53" s="85" t="s">
        <v>343</v>
      </c>
      <c r="F53" s="85" t="s">
        <v>344</v>
      </c>
      <c r="G53" s="85">
        <f t="shared" si="4"/>
        <v>34</v>
      </c>
      <c r="H53" s="83">
        <v>36.018614999999997</v>
      </c>
      <c r="I53" s="83">
        <v>-119.41664900000001</v>
      </c>
      <c r="J53" s="24" t="s">
        <v>505</v>
      </c>
      <c r="K53" s="4" t="s">
        <v>1168</v>
      </c>
      <c r="L53" s="4" t="s">
        <v>329</v>
      </c>
      <c r="M53" s="3" t="s">
        <v>173</v>
      </c>
      <c r="N53" s="3" t="s">
        <v>472</v>
      </c>
      <c r="O53" s="3" t="s">
        <v>1032</v>
      </c>
      <c r="P53" s="3" t="s">
        <v>1062</v>
      </c>
      <c r="Q53" s="3" t="s">
        <v>384</v>
      </c>
      <c r="R53" s="82" t="s">
        <v>40</v>
      </c>
      <c r="S53" s="82" t="str">
        <f t="shared" si="1"/>
        <v>09/13/16</v>
      </c>
      <c r="T53" s="82" t="str">
        <f t="shared" si="2"/>
        <v>21:21:01</v>
      </c>
      <c r="U53" s="27">
        <v>7.7176793585499999</v>
      </c>
      <c r="V53" s="27">
        <v>453.72458606499998</v>
      </c>
      <c r="W53" s="5" t="s">
        <v>1382</v>
      </c>
    </row>
    <row r="54" spans="1:23" s="82" customFormat="1" x14ac:dyDescent="0.3">
      <c r="A54" s="82" t="s">
        <v>580</v>
      </c>
      <c r="B54" s="84">
        <v>36.044477999999998</v>
      </c>
      <c r="C54" s="84">
        <v>-119.21684</v>
      </c>
      <c r="D54" s="85" t="str">
        <f t="shared" si="0"/>
        <v>ANG_CH4_00035</v>
      </c>
      <c r="E54" s="85" t="s">
        <v>343</v>
      </c>
      <c r="F54" s="85" t="s">
        <v>344</v>
      </c>
      <c r="G54" s="85">
        <f t="shared" si="4"/>
        <v>35</v>
      </c>
      <c r="H54" s="83">
        <v>36.044477999999998</v>
      </c>
      <c r="I54" s="83">
        <v>-119.21684</v>
      </c>
      <c r="J54" s="24" t="s">
        <v>337</v>
      </c>
      <c r="K54" s="4" t="s">
        <v>1169</v>
      </c>
      <c r="L54" s="4" t="s">
        <v>329</v>
      </c>
      <c r="M54" s="3" t="s">
        <v>174</v>
      </c>
      <c r="N54" s="3" t="s">
        <v>333</v>
      </c>
      <c r="O54" s="3" t="s">
        <v>1032</v>
      </c>
      <c r="P54" s="3" t="s">
        <v>1063</v>
      </c>
      <c r="Q54" s="3" t="s">
        <v>384</v>
      </c>
      <c r="R54" s="82" t="s">
        <v>39</v>
      </c>
      <c r="S54" s="82" t="str">
        <f t="shared" si="1"/>
        <v>09/13/16</v>
      </c>
      <c r="T54" s="82" t="str">
        <f t="shared" si="2"/>
        <v>21:07:55</v>
      </c>
      <c r="U54" s="27">
        <v>29</v>
      </c>
      <c r="V54" s="27" t="s">
        <v>1189</v>
      </c>
      <c r="W54" s="5" t="s">
        <v>1381</v>
      </c>
    </row>
    <row r="55" spans="1:23" s="82" customFormat="1" x14ac:dyDescent="0.3">
      <c r="A55" s="82" t="s">
        <v>581</v>
      </c>
      <c r="B55" s="84">
        <v>36.093493000000002</v>
      </c>
      <c r="C55" s="84">
        <v>-119.339671</v>
      </c>
      <c r="D55" s="85" t="str">
        <f t="shared" si="0"/>
        <v>ANG_CH4_00036</v>
      </c>
      <c r="E55" s="85" t="s">
        <v>343</v>
      </c>
      <c r="F55" s="85" t="s">
        <v>344</v>
      </c>
      <c r="G55" s="85">
        <f t="shared" si="4"/>
        <v>36</v>
      </c>
      <c r="H55" s="83">
        <v>36.093493000000002</v>
      </c>
      <c r="I55" s="83">
        <v>-119.339671</v>
      </c>
      <c r="J55" s="24" t="s">
        <v>337</v>
      </c>
      <c r="K55" s="4" t="s">
        <v>1168</v>
      </c>
      <c r="L55" s="4" t="s">
        <v>329</v>
      </c>
      <c r="M55" s="3" t="s">
        <v>174</v>
      </c>
      <c r="N55" s="3" t="s">
        <v>218</v>
      </c>
      <c r="O55" s="3" t="s">
        <v>1032</v>
      </c>
      <c r="P55" s="3" t="s">
        <v>1064</v>
      </c>
      <c r="Q55" s="3" t="s">
        <v>384</v>
      </c>
      <c r="R55" s="82" t="s">
        <v>44</v>
      </c>
      <c r="S55" s="82" t="str">
        <f t="shared" si="1"/>
        <v>09/13/16</v>
      </c>
      <c r="T55" s="82" t="str">
        <f t="shared" si="2"/>
        <v>22:11:44</v>
      </c>
      <c r="U55" s="27">
        <v>2.8234716262699999</v>
      </c>
      <c r="V55" s="27">
        <v>496.38896039299999</v>
      </c>
      <c r="W55" s="5" t="s">
        <v>1404</v>
      </c>
    </row>
    <row r="56" spans="1:23" s="82" customFormat="1" x14ac:dyDescent="0.3">
      <c r="A56" s="82" t="s">
        <v>582</v>
      </c>
      <c r="B56" s="84">
        <v>36.081249999999997</v>
      </c>
      <c r="C56" s="84">
        <v>-119.421266</v>
      </c>
      <c r="D56" s="85" t="str">
        <f t="shared" si="0"/>
        <v>ANG_CH4_00037</v>
      </c>
      <c r="E56" s="85" t="s">
        <v>343</v>
      </c>
      <c r="F56" s="85" t="s">
        <v>344</v>
      </c>
      <c r="G56" s="85">
        <f t="shared" si="4"/>
        <v>37</v>
      </c>
      <c r="H56" s="83">
        <v>36.081249999999997</v>
      </c>
      <c r="I56" s="83">
        <v>-119.421266</v>
      </c>
      <c r="J56" s="24" t="s">
        <v>337</v>
      </c>
      <c r="K56" s="4" t="s">
        <v>1169</v>
      </c>
      <c r="L56" s="4" t="s">
        <v>329</v>
      </c>
      <c r="M56" s="3" t="s">
        <v>174</v>
      </c>
      <c r="N56" s="3" t="s">
        <v>219</v>
      </c>
      <c r="O56" s="3" t="s">
        <v>1032</v>
      </c>
      <c r="P56" s="3" t="s">
        <v>1065</v>
      </c>
      <c r="Q56" s="3" t="s">
        <v>384</v>
      </c>
      <c r="R56" s="82" t="s">
        <v>44</v>
      </c>
      <c r="S56" s="82" t="str">
        <f t="shared" si="1"/>
        <v>09/13/16</v>
      </c>
      <c r="T56" s="82" t="str">
        <f t="shared" si="2"/>
        <v>22:11:44</v>
      </c>
      <c r="U56" s="27">
        <v>21.734301798000001</v>
      </c>
      <c r="V56" s="27">
        <v>490.33254022099999</v>
      </c>
      <c r="W56" s="5" t="s">
        <v>1405</v>
      </c>
    </row>
    <row r="57" spans="1:23" s="82" customFormat="1" x14ac:dyDescent="0.3">
      <c r="A57" s="82" t="s">
        <v>583</v>
      </c>
      <c r="B57" s="84">
        <v>36.073672000000002</v>
      </c>
      <c r="C57" s="84">
        <v>-119.44069</v>
      </c>
      <c r="D57" s="85" t="str">
        <f t="shared" si="0"/>
        <v>ANG_CH4_00038</v>
      </c>
      <c r="E57" s="85" t="s">
        <v>343</v>
      </c>
      <c r="F57" s="85" t="s">
        <v>344</v>
      </c>
      <c r="G57" s="85">
        <f t="shared" si="4"/>
        <v>38</v>
      </c>
      <c r="H57" s="83">
        <v>36.073672000000002</v>
      </c>
      <c r="I57" s="83">
        <v>-119.44069</v>
      </c>
      <c r="J57" s="24" t="s">
        <v>505</v>
      </c>
      <c r="K57" s="4" t="s">
        <v>1169</v>
      </c>
      <c r="L57" s="4" t="s">
        <v>329</v>
      </c>
      <c r="M57" s="3" t="s">
        <v>173</v>
      </c>
      <c r="N57" s="3" t="s">
        <v>220</v>
      </c>
      <c r="O57" s="3" t="s">
        <v>1031</v>
      </c>
      <c r="P57" s="3" t="s">
        <v>1066</v>
      </c>
      <c r="Q57" s="3" t="s">
        <v>384</v>
      </c>
      <c r="R57" s="82" t="s">
        <v>44</v>
      </c>
      <c r="S57" s="82" t="str">
        <f t="shared" si="1"/>
        <v>09/13/16</v>
      </c>
      <c r="T57" s="82" t="str">
        <f t="shared" si="2"/>
        <v>22:11:44</v>
      </c>
      <c r="U57" s="27">
        <v>11.7776638162</v>
      </c>
      <c r="V57" s="27">
        <v>418.62632502000002</v>
      </c>
      <c r="W57" s="5" t="s">
        <v>1406</v>
      </c>
    </row>
    <row r="58" spans="1:23" s="82" customFormat="1" x14ac:dyDescent="0.3">
      <c r="A58" s="82" t="s">
        <v>583</v>
      </c>
      <c r="B58" s="84">
        <v>36.073665339999998</v>
      </c>
      <c r="C58" s="84">
        <v>-119.44094609</v>
      </c>
      <c r="D58" s="85" t="str">
        <f t="shared" si="0"/>
        <v>ANG_CH4_00039</v>
      </c>
      <c r="E58" s="85" t="s">
        <v>343</v>
      </c>
      <c r="F58" s="85" t="s">
        <v>344</v>
      </c>
      <c r="G58" s="85">
        <f t="shared" si="4"/>
        <v>39</v>
      </c>
      <c r="H58" s="83">
        <v>36.073665339999998</v>
      </c>
      <c r="I58" s="83">
        <v>-119.44094609</v>
      </c>
      <c r="J58" s="24" t="s">
        <v>505</v>
      </c>
      <c r="K58" s="4" t="s">
        <v>1169</v>
      </c>
      <c r="L58" s="4" t="s">
        <v>329</v>
      </c>
      <c r="M58" s="3" t="s">
        <v>174</v>
      </c>
      <c r="N58" s="3" t="s">
        <v>808</v>
      </c>
      <c r="O58" s="3" t="s">
        <v>1031</v>
      </c>
      <c r="P58" s="3" t="s">
        <v>1066</v>
      </c>
      <c r="Q58" s="3" t="s">
        <v>384</v>
      </c>
      <c r="R58" s="82" t="s">
        <v>166</v>
      </c>
      <c r="S58" s="82" t="str">
        <f t="shared" si="1"/>
        <v>10/29/16</v>
      </c>
      <c r="T58" s="82" t="str">
        <f t="shared" si="2"/>
        <v>18:50:45</v>
      </c>
      <c r="U58" s="27">
        <v>13.117425472500001</v>
      </c>
      <c r="V58" s="27">
        <v>498.54276647</v>
      </c>
      <c r="W58" s="5" t="s">
        <v>1744</v>
      </c>
    </row>
    <row r="59" spans="1:23" s="82" customFormat="1" x14ac:dyDescent="0.3">
      <c r="A59" s="82" t="s">
        <v>583</v>
      </c>
      <c r="B59" s="84">
        <v>36.073456319999998</v>
      </c>
      <c r="C59" s="84">
        <v>-119.44093046</v>
      </c>
      <c r="D59" s="85" t="str">
        <f t="shared" si="0"/>
        <v>ANG_CH4_00040</v>
      </c>
      <c r="E59" s="85" t="s">
        <v>343</v>
      </c>
      <c r="F59" s="85" t="s">
        <v>344</v>
      </c>
      <c r="G59" s="85">
        <f t="shared" si="4"/>
        <v>40</v>
      </c>
      <c r="H59" s="83">
        <v>36.073456319999998</v>
      </c>
      <c r="I59" s="83">
        <v>-119.44093046</v>
      </c>
      <c r="J59" s="24" t="s">
        <v>505</v>
      </c>
      <c r="K59" s="4" t="s">
        <v>1169</v>
      </c>
      <c r="L59" s="4" t="s">
        <v>329</v>
      </c>
      <c r="M59" s="3" t="s">
        <v>173</v>
      </c>
      <c r="N59" s="3" t="s">
        <v>821</v>
      </c>
      <c r="O59" s="3" t="s">
        <v>1031</v>
      </c>
      <c r="P59" s="3" t="s">
        <v>1066</v>
      </c>
      <c r="Q59" s="3" t="s">
        <v>384</v>
      </c>
      <c r="R59" s="82" t="s">
        <v>172</v>
      </c>
      <c r="S59" s="82" t="str">
        <f t="shared" si="1"/>
        <v>10/29/16</v>
      </c>
      <c r="T59" s="82" t="str">
        <f t="shared" si="2"/>
        <v>21:54:38</v>
      </c>
      <c r="U59" s="27">
        <v>18.629814181499999</v>
      </c>
      <c r="V59" s="27">
        <v>444.71771945799998</v>
      </c>
      <c r="W59" s="5" t="s">
        <v>1745</v>
      </c>
    </row>
    <row r="60" spans="1:23" s="82" customFormat="1" x14ac:dyDescent="0.3">
      <c r="A60" s="82" t="s">
        <v>584</v>
      </c>
      <c r="B60" s="84">
        <v>37.986497999999997</v>
      </c>
      <c r="C60" s="84">
        <v>-121.473553</v>
      </c>
      <c r="D60" s="85" t="str">
        <f t="shared" si="0"/>
        <v>ANG_CH4_00041</v>
      </c>
      <c r="E60" s="85" t="s">
        <v>343</v>
      </c>
      <c r="F60" s="85" t="s">
        <v>344</v>
      </c>
      <c r="G60" s="85">
        <f t="shared" si="4"/>
        <v>41</v>
      </c>
      <c r="H60" s="83">
        <v>37.986497999999997</v>
      </c>
      <c r="I60" s="83">
        <v>-121.473553</v>
      </c>
      <c r="J60" s="24" t="s">
        <v>337</v>
      </c>
      <c r="K60" s="4" t="s">
        <v>1053</v>
      </c>
      <c r="L60" s="4" t="s">
        <v>329</v>
      </c>
      <c r="M60" s="3" t="s">
        <v>173</v>
      </c>
      <c r="N60" s="3" t="s">
        <v>1055</v>
      </c>
      <c r="O60" s="3" t="s">
        <v>409</v>
      </c>
      <c r="P60" s="3" t="s">
        <v>1053</v>
      </c>
      <c r="Q60" s="3" t="s">
        <v>368</v>
      </c>
      <c r="R60" s="82" t="s">
        <v>1054</v>
      </c>
      <c r="S60" s="82" t="str">
        <f t="shared" si="1"/>
        <v>10/08/16</v>
      </c>
      <c r="T60" s="82" t="str">
        <f t="shared" si="2"/>
        <v>17:29:23</v>
      </c>
      <c r="U60" s="27">
        <v>12.4024033882</v>
      </c>
      <c r="V60" s="27">
        <v>489.80863610199998</v>
      </c>
      <c r="W60" s="5" t="s">
        <v>1590</v>
      </c>
    </row>
    <row r="61" spans="1:23" s="82" customFormat="1" x14ac:dyDescent="0.3">
      <c r="A61" s="82" t="s">
        <v>585</v>
      </c>
      <c r="B61" s="84">
        <v>36.078623999999998</v>
      </c>
      <c r="C61" s="84">
        <v>-119.441585</v>
      </c>
      <c r="D61" s="85" t="str">
        <f t="shared" si="0"/>
        <v>ANG_CH4_00042</v>
      </c>
      <c r="E61" s="85" t="s">
        <v>343</v>
      </c>
      <c r="F61" s="85" t="s">
        <v>344</v>
      </c>
      <c r="G61" s="85">
        <f t="shared" si="4"/>
        <v>42</v>
      </c>
      <c r="H61" s="83">
        <v>36.078623999999998</v>
      </c>
      <c r="I61" s="83">
        <v>-119.441585</v>
      </c>
      <c r="J61" s="24" t="s">
        <v>337</v>
      </c>
      <c r="K61" s="4" t="s">
        <v>1169</v>
      </c>
      <c r="L61" s="4" t="s">
        <v>329</v>
      </c>
      <c r="M61" s="3" t="s">
        <v>174</v>
      </c>
      <c r="N61" s="3" t="s">
        <v>221</v>
      </c>
      <c r="O61" s="3" t="s">
        <v>1032</v>
      </c>
      <c r="P61" s="3" t="s">
        <v>1066</v>
      </c>
      <c r="Q61" s="3" t="s">
        <v>384</v>
      </c>
      <c r="R61" s="82" t="s">
        <v>44</v>
      </c>
      <c r="S61" s="82" t="str">
        <f t="shared" si="1"/>
        <v>09/13/16</v>
      </c>
      <c r="T61" s="82" t="str">
        <f t="shared" si="2"/>
        <v>22:11:44</v>
      </c>
      <c r="U61" s="27">
        <v>8.4172470280899994</v>
      </c>
      <c r="V61" s="27">
        <v>488.62255371600003</v>
      </c>
      <c r="W61" s="5" t="s">
        <v>1407</v>
      </c>
    </row>
    <row r="62" spans="1:23" s="82" customFormat="1" x14ac:dyDescent="0.3">
      <c r="A62" s="82" t="s">
        <v>586</v>
      </c>
      <c r="B62" s="84">
        <v>36.103274999999996</v>
      </c>
      <c r="C62" s="84">
        <v>-119.373515</v>
      </c>
      <c r="D62" s="85" t="str">
        <f t="shared" si="0"/>
        <v>ANG_CH4_00043</v>
      </c>
      <c r="E62" s="85" t="s">
        <v>343</v>
      </c>
      <c r="F62" s="85" t="s">
        <v>344</v>
      </c>
      <c r="G62" s="85">
        <f t="shared" si="4"/>
        <v>43</v>
      </c>
      <c r="H62" s="83">
        <v>36.103274999999996</v>
      </c>
      <c r="I62" s="83">
        <v>-119.373515</v>
      </c>
      <c r="J62" s="24" t="s">
        <v>337</v>
      </c>
      <c r="K62" s="4" t="s">
        <v>1169</v>
      </c>
      <c r="L62" s="4" t="s">
        <v>329</v>
      </c>
      <c r="M62" s="3" t="s">
        <v>173</v>
      </c>
      <c r="N62" s="3" t="s">
        <v>216</v>
      </c>
      <c r="O62" s="3" t="s">
        <v>1032</v>
      </c>
      <c r="P62" s="3" t="s">
        <v>1067</v>
      </c>
      <c r="Q62" s="3" t="s">
        <v>384</v>
      </c>
      <c r="R62" s="82" t="s">
        <v>45</v>
      </c>
      <c r="S62" s="82" t="str">
        <f t="shared" si="1"/>
        <v>09/13/16</v>
      </c>
      <c r="T62" s="82" t="str">
        <f t="shared" si="2"/>
        <v>22:24:21</v>
      </c>
      <c r="U62" s="27">
        <v>13.510960925399999</v>
      </c>
      <c r="V62" s="27">
        <v>498.036143267</v>
      </c>
      <c r="W62" s="5" t="s">
        <v>1408</v>
      </c>
    </row>
    <row r="63" spans="1:23" s="82" customFormat="1" x14ac:dyDescent="0.3">
      <c r="A63" s="82" t="s">
        <v>587</v>
      </c>
      <c r="B63" s="84">
        <v>36.101627999999998</v>
      </c>
      <c r="C63" s="84">
        <v>-119.417665</v>
      </c>
      <c r="D63" s="85" t="str">
        <f t="shared" si="0"/>
        <v>ANG_CH4_00044</v>
      </c>
      <c r="E63" s="85" t="s">
        <v>343</v>
      </c>
      <c r="F63" s="85" t="s">
        <v>344</v>
      </c>
      <c r="G63" s="85">
        <f t="shared" si="4"/>
        <v>44</v>
      </c>
      <c r="H63" s="83">
        <v>36.101627999999998</v>
      </c>
      <c r="I63" s="83">
        <v>-119.417665</v>
      </c>
      <c r="J63" s="24" t="s">
        <v>337</v>
      </c>
      <c r="K63" s="4" t="s">
        <v>1169</v>
      </c>
      <c r="L63" s="4" t="s">
        <v>329</v>
      </c>
      <c r="M63" s="3" t="s">
        <v>174</v>
      </c>
      <c r="N63" s="3" t="s">
        <v>217</v>
      </c>
      <c r="O63" s="3" t="s">
        <v>1032</v>
      </c>
      <c r="P63" s="3" t="s">
        <v>1068</v>
      </c>
      <c r="Q63" s="3" t="s">
        <v>384</v>
      </c>
      <c r="R63" s="82" t="s">
        <v>45</v>
      </c>
      <c r="S63" s="82" t="str">
        <f t="shared" si="1"/>
        <v>09/13/16</v>
      </c>
      <c r="T63" s="82" t="str">
        <f t="shared" si="2"/>
        <v>22:24:21</v>
      </c>
      <c r="U63" s="27">
        <v>0.34559470228900002</v>
      </c>
      <c r="V63" s="27">
        <v>120.598507453</v>
      </c>
      <c r="W63" s="5" t="s">
        <v>1409</v>
      </c>
    </row>
    <row r="64" spans="1:23" s="82" customFormat="1" x14ac:dyDescent="0.3">
      <c r="A64" s="82" t="s">
        <v>588</v>
      </c>
      <c r="B64" s="84">
        <v>36.147357999999997</v>
      </c>
      <c r="C64" s="84">
        <v>-119.49951900000001</v>
      </c>
      <c r="D64" s="85" t="str">
        <f t="shared" si="0"/>
        <v>ANG_CH4_00045</v>
      </c>
      <c r="E64" s="85" t="s">
        <v>343</v>
      </c>
      <c r="F64" s="85" t="s">
        <v>344</v>
      </c>
      <c r="G64" s="85">
        <f t="shared" si="4"/>
        <v>45</v>
      </c>
      <c r="H64" s="83">
        <v>36.147357999999997</v>
      </c>
      <c r="I64" s="83">
        <v>-119.49951900000001</v>
      </c>
      <c r="J64" s="24" t="s">
        <v>337</v>
      </c>
      <c r="K64" s="4" t="s">
        <v>1167</v>
      </c>
      <c r="L64" s="4" t="s">
        <v>329</v>
      </c>
      <c r="M64" s="3" t="s">
        <v>173</v>
      </c>
      <c r="N64" s="3" t="s">
        <v>226</v>
      </c>
      <c r="O64" s="3" t="s">
        <v>1032</v>
      </c>
      <c r="P64" s="3" t="s">
        <v>1069</v>
      </c>
      <c r="Q64" s="3" t="s">
        <v>384</v>
      </c>
      <c r="R64" s="82" t="s">
        <v>48</v>
      </c>
      <c r="S64" s="82" t="str">
        <f t="shared" si="1"/>
        <v>09/14/16</v>
      </c>
      <c r="T64" s="82" t="str">
        <f t="shared" si="2"/>
        <v>19:21:33</v>
      </c>
      <c r="U64" s="27">
        <v>176.99481916400001</v>
      </c>
      <c r="V64" s="27">
        <v>497.321827391</v>
      </c>
      <c r="W64" s="5" t="s">
        <v>1417</v>
      </c>
    </row>
    <row r="65" spans="1:23" s="82" customFormat="1" x14ac:dyDescent="0.3">
      <c r="A65" s="82" t="s">
        <v>589</v>
      </c>
      <c r="B65" s="84">
        <v>36.141361000000003</v>
      </c>
      <c r="C65" s="84">
        <v>-119.53598</v>
      </c>
      <c r="D65" s="85" t="str">
        <f t="shared" si="0"/>
        <v>ANG_CH4_00046</v>
      </c>
      <c r="E65" s="85" t="s">
        <v>343</v>
      </c>
      <c r="F65" s="85" t="s">
        <v>344</v>
      </c>
      <c r="G65" s="85">
        <f t="shared" si="4"/>
        <v>46</v>
      </c>
      <c r="H65" s="83">
        <v>36.141361000000003</v>
      </c>
      <c r="I65" s="83">
        <v>-119.53598</v>
      </c>
      <c r="J65" s="24" t="s">
        <v>337</v>
      </c>
      <c r="K65" s="4" t="s">
        <v>1167</v>
      </c>
      <c r="L65" s="4" t="s">
        <v>329</v>
      </c>
      <c r="M65" s="3" t="s">
        <v>249</v>
      </c>
      <c r="N65" s="3" t="s">
        <v>251</v>
      </c>
      <c r="O65" s="3" t="s">
        <v>1032</v>
      </c>
      <c r="P65" s="3" t="s">
        <v>1070</v>
      </c>
      <c r="Q65" s="3" t="s">
        <v>384</v>
      </c>
      <c r="R65" s="82" t="s">
        <v>48</v>
      </c>
      <c r="S65" s="82" t="str">
        <f t="shared" si="1"/>
        <v>09/14/16</v>
      </c>
      <c r="T65" s="82" t="str">
        <f t="shared" si="2"/>
        <v>19:21:33</v>
      </c>
      <c r="U65" s="27">
        <v>142.86904498000001</v>
      </c>
      <c r="V65" s="27">
        <v>497.321827391</v>
      </c>
      <c r="W65" s="5" t="s">
        <v>1418</v>
      </c>
    </row>
    <row r="66" spans="1:23" s="82" customFormat="1" x14ac:dyDescent="0.3">
      <c r="A66" s="82" t="s">
        <v>590</v>
      </c>
      <c r="B66" s="84">
        <v>36.215831690000002</v>
      </c>
      <c r="C66" s="84">
        <v>-119.16591520999999</v>
      </c>
      <c r="D66" s="85" t="str">
        <f t="shared" si="0"/>
        <v>ANG_CH4_00047</v>
      </c>
      <c r="E66" s="85" t="s">
        <v>343</v>
      </c>
      <c r="F66" s="85" t="s">
        <v>344</v>
      </c>
      <c r="G66" s="85">
        <f t="shared" si="4"/>
        <v>47</v>
      </c>
      <c r="H66" s="83">
        <v>36.215831690000002</v>
      </c>
      <c r="I66" s="83">
        <v>-119.16591520999999</v>
      </c>
      <c r="J66" s="24" t="s">
        <v>337</v>
      </c>
      <c r="K66" s="4" t="s">
        <v>1170</v>
      </c>
      <c r="L66" s="4" t="s">
        <v>329</v>
      </c>
      <c r="M66" s="3" t="s">
        <v>249</v>
      </c>
      <c r="N66" s="3" t="s">
        <v>227</v>
      </c>
      <c r="O66" s="3" t="s">
        <v>1032</v>
      </c>
      <c r="P66" s="3" t="s">
        <v>1071</v>
      </c>
      <c r="Q66" s="3" t="s">
        <v>384</v>
      </c>
      <c r="R66" s="82" t="s">
        <v>49</v>
      </c>
      <c r="S66" s="82" t="str">
        <f t="shared" si="1"/>
        <v>09/14/16</v>
      </c>
      <c r="T66" s="82" t="str">
        <f t="shared" si="2"/>
        <v>19:36:19</v>
      </c>
      <c r="U66" s="27">
        <v>0.122547836974</v>
      </c>
      <c r="V66" s="27">
        <v>13.416407865</v>
      </c>
      <c r="W66" s="5" t="s">
        <v>1419</v>
      </c>
    </row>
    <row r="67" spans="1:23" s="82" customFormat="1" x14ac:dyDescent="0.3">
      <c r="A67" s="82" t="s">
        <v>591</v>
      </c>
      <c r="B67" s="84">
        <v>36.203220819999999</v>
      </c>
      <c r="C67" s="84">
        <v>-119.19107612000001</v>
      </c>
      <c r="D67" s="85" t="str">
        <f t="shared" si="0"/>
        <v>ANG_CH4_00048</v>
      </c>
      <c r="E67" s="85" t="s">
        <v>343</v>
      </c>
      <c r="F67" s="85" t="s">
        <v>344</v>
      </c>
      <c r="G67" s="85">
        <f t="shared" si="4"/>
        <v>48</v>
      </c>
      <c r="H67" s="83">
        <v>36.203220819999999</v>
      </c>
      <c r="I67" s="83">
        <v>-119.19107612000001</v>
      </c>
      <c r="J67" s="24" t="s">
        <v>337</v>
      </c>
      <c r="K67" s="4" t="s">
        <v>1170</v>
      </c>
      <c r="L67" s="4" t="s">
        <v>329</v>
      </c>
      <c r="M67" s="3" t="s">
        <v>249</v>
      </c>
      <c r="N67" s="3" t="s">
        <v>250</v>
      </c>
      <c r="O67" s="3" t="s">
        <v>1032</v>
      </c>
      <c r="P67" s="3"/>
      <c r="Q67" s="3" t="s">
        <v>384</v>
      </c>
      <c r="R67" s="82" t="s">
        <v>49</v>
      </c>
      <c r="S67" s="82" t="str">
        <f t="shared" si="1"/>
        <v>09/14/16</v>
      </c>
      <c r="T67" s="82" t="str">
        <f t="shared" si="2"/>
        <v>19:36:19</v>
      </c>
      <c r="U67" s="27">
        <v>8.9860467240199998E-2</v>
      </c>
      <c r="V67" s="27">
        <v>9.48683298051</v>
      </c>
      <c r="W67" s="5" t="s">
        <v>1420</v>
      </c>
    </row>
    <row r="68" spans="1:23" s="82" customFormat="1" x14ac:dyDescent="0.3">
      <c r="A68" s="82" t="s">
        <v>592</v>
      </c>
      <c r="B68" s="84">
        <v>36.165297180000003</v>
      </c>
      <c r="C68" s="84">
        <v>-119.53785381</v>
      </c>
      <c r="D68" s="85" t="str">
        <f t="shared" si="0"/>
        <v>ANG_CH4_00049</v>
      </c>
      <c r="E68" s="85" t="s">
        <v>343</v>
      </c>
      <c r="F68" s="85" t="s">
        <v>344</v>
      </c>
      <c r="G68" s="85">
        <f t="shared" si="4"/>
        <v>49</v>
      </c>
      <c r="H68" s="83">
        <v>36.165297180000003</v>
      </c>
      <c r="I68" s="83">
        <v>-119.53785381</v>
      </c>
      <c r="J68" s="24" t="s">
        <v>337</v>
      </c>
      <c r="K68" s="4" t="s">
        <v>1167</v>
      </c>
      <c r="L68" s="4" t="s">
        <v>329</v>
      </c>
      <c r="M68" s="3" t="s">
        <v>173</v>
      </c>
      <c r="N68" s="3" t="s">
        <v>248</v>
      </c>
      <c r="O68" s="3" t="s">
        <v>1032</v>
      </c>
      <c r="P68" s="3"/>
      <c r="Q68" s="3" t="s">
        <v>384</v>
      </c>
      <c r="R68" s="82" t="s">
        <v>50</v>
      </c>
      <c r="S68" s="82" t="str">
        <f t="shared" si="1"/>
        <v>09/14/16</v>
      </c>
      <c r="T68" s="82" t="str">
        <f t="shared" si="2"/>
        <v>19:50:48</v>
      </c>
      <c r="U68" s="27">
        <v>30.770526475699999</v>
      </c>
      <c r="V68" s="27">
        <v>488.48439074300001</v>
      </c>
      <c r="W68" s="5" t="s">
        <v>1421</v>
      </c>
    </row>
    <row r="69" spans="1:23" s="82" customFormat="1" x14ac:dyDescent="0.3">
      <c r="A69" s="82" t="s">
        <v>593</v>
      </c>
      <c r="B69" s="84">
        <v>36.227986119999997</v>
      </c>
      <c r="C69" s="84">
        <v>-119.18032026</v>
      </c>
      <c r="D69" s="85" t="str">
        <f t="shared" ref="D69:D132" si="5">CONCATENATE(E69,"_",F69,"_",TEXT(G69,"00000"))</f>
        <v>ANG_CH4_00050</v>
      </c>
      <c r="E69" s="85" t="s">
        <v>343</v>
      </c>
      <c r="F69" s="85" t="s">
        <v>344</v>
      </c>
      <c r="G69" s="85">
        <f t="shared" si="4"/>
        <v>50</v>
      </c>
      <c r="H69" s="83">
        <v>36.227986119999997</v>
      </c>
      <c r="I69" s="83">
        <v>-119.18032026</v>
      </c>
      <c r="J69" s="24" t="s">
        <v>337</v>
      </c>
      <c r="K69" s="4" t="s">
        <v>1170</v>
      </c>
      <c r="L69" s="4" t="s">
        <v>329</v>
      </c>
      <c r="M69" s="3" t="s">
        <v>174</v>
      </c>
      <c r="N69" s="3" t="s">
        <v>246</v>
      </c>
      <c r="O69" s="3" t="s">
        <v>1031</v>
      </c>
      <c r="P69" s="3" t="s">
        <v>437</v>
      </c>
      <c r="Q69" s="3" t="s">
        <v>384</v>
      </c>
      <c r="R69" s="82" t="s">
        <v>1040</v>
      </c>
      <c r="S69" s="82" t="str">
        <f t="shared" ref="S69:S132" si="6">CONCATENATE(MID(R69,8,2),"/",MID(R69,10,2),"/",MID(R69,6,2))</f>
        <v>09/14/16</v>
      </c>
      <c r="T69" s="82" t="str">
        <f t="shared" ref="T69:T132" si="7">CONCATENATE(MID(R69,13,2),":",MID(R69,15,2),":",MID(R69,17,2))</f>
        <v>20:06:11</v>
      </c>
      <c r="U69" s="27" t="s">
        <v>1189</v>
      </c>
      <c r="V69" s="27" t="s">
        <v>1189</v>
      </c>
      <c r="W69" s="5" t="s">
        <v>1422</v>
      </c>
    </row>
    <row r="70" spans="1:23" s="82" customFormat="1" x14ac:dyDescent="0.3">
      <c r="A70" s="82" t="s">
        <v>594</v>
      </c>
      <c r="B70" s="84">
        <v>36.163991430000003</v>
      </c>
      <c r="C70" s="84">
        <v>-119.69249349</v>
      </c>
      <c r="D70" s="85" t="str">
        <f t="shared" si="5"/>
        <v>ANG_CH4_00051</v>
      </c>
      <c r="E70" s="85" t="s">
        <v>343</v>
      </c>
      <c r="F70" s="85" t="s">
        <v>344</v>
      </c>
      <c r="G70" s="85">
        <f t="shared" si="4"/>
        <v>51</v>
      </c>
      <c r="H70" s="83">
        <v>36.163991430000003</v>
      </c>
      <c r="I70" s="83">
        <v>-119.69249349</v>
      </c>
      <c r="J70" s="24" t="s">
        <v>337</v>
      </c>
      <c r="K70" s="4" t="s">
        <v>1171</v>
      </c>
      <c r="L70" s="4" t="s">
        <v>329</v>
      </c>
      <c r="M70" s="3" t="s">
        <v>174</v>
      </c>
      <c r="N70" s="3" t="s">
        <v>247</v>
      </c>
      <c r="O70" s="3" t="s">
        <v>1032</v>
      </c>
      <c r="P70" s="3"/>
      <c r="Q70" s="3" t="s">
        <v>384</v>
      </c>
      <c r="R70" s="82" t="s">
        <v>1040</v>
      </c>
      <c r="S70" s="82" t="str">
        <f t="shared" si="6"/>
        <v>09/14/16</v>
      </c>
      <c r="T70" s="82" t="str">
        <f t="shared" si="7"/>
        <v>20:06:11</v>
      </c>
      <c r="U70" s="27">
        <v>4.4992437586200001E-2</v>
      </c>
      <c r="V70" s="27" t="s">
        <v>1189</v>
      </c>
      <c r="W70" s="5" t="s">
        <v>1423</v>
      </c>
    </row>
    <row r="71" spans="1:23" s="82" customFormat="1" x14ac:dyDescent="0.3">
      <c r="A71" s="82" t="s">
        <v>595</v>
      </c>
      <c r="B71" s="84">
        <v>36.182383000000002</v>
      </c>
      <c r="C71" s="84">
        <v>-119.659077</v>
      </c>
      <c r="D71" s="85" t="str">
        <f t="shared" si="5"/>
        <v>ANG_CH4_00052</v>
      </c>
      <c r="E71" s="85" t="s">
        <v>343</v>
      </c>
      <c r="F71" s="85" t="s">
        <v>344</v>
      </c>
      <c r="G71" s="85">
        <f t="shared" si="4"/>
        <v>52</v>
      </c>
      <c r="H71" s="83">
        <v>36.181156999999999</v>
      </c>
      <c r="I71" s="83">
        <v>-119.65904399999999</v>
      </c>
      <c r="J71" s="24" t="s">
        <v>337</v>
      </c>
      <c r="K71" s="4" t="s">
        <v>1171</v>
      </c>
      <c r="L71" s="4" t="s">
        <v>329</v>
      </c>
      <c r="M71" s="3" t="s">
        <v>174</v>
      </c>
      <c r="N71" s="3" t="s">
        <v>8</v>
      </c>
      <c r="O71" s="3" t="s">
        <v>1032</v>
      </c>
      <c r="P71" s="3" t="s">
        <v>1072</v>
      </c>
      <c r="Q71" s="3" t="s">
        <v>384</v>
      </c>
      <c r="R71" s="82" t="s">
        <v>51</v>
      </c>
      <c r="S71" s="82" t="str">
        <f t="shared" si="6"/>
        <v>09/14/16</v>
      </c>
      <c r="T71" s="82" t="str">
        <f t="shared" si="7"/>
        <v>20:20:59</v>
      </c>
      <c r="U71" s="27">
        <v>0.90654722973699997</v>
      </c>
      <c r="V71" s="27">
        <v>184.567060983</v>
      </c>
      <c r="W71" s="5" t="s">
        <v>1424</v>
      </c>
    </row>
    <row r="72" spans="1:23" s="82" customFormat="1" x14ac:dyDescent="0.3">
      <c r="A72" s="82" t="s">
        <v>596</v>
      </c>
      <c r="B72" s="84">
        <v>36.192615000000004</v>
      </c>
      <c r="C72" s="84">
        <v>-119.531047</v>
      </c>
      <c r="D72" s="85" t="str">
        <f t="shared" si="5"/>
        <v>ANG_CH4_00053</v>
      </c>
      <c r="E72" s="85" t="s">
        <v>343</v>
      </c>
      <c r="F72" s="85" t="s">
        <v>344</v>
      </c>
      <c r="G72" s="85">
        <f t="shared" si="4"/>
        <v>53</v>
      </c>
      <c r="H72" s="83">
        <v>36.192615000000004</v>
      </c>
      <c r="I72" s="83">
        <v>-119.531047</v>
      </c>
      <c r="J72" s="24" t="s">
        <v>337</v>
      </c>
      <c r="K72" s="4" t="s">
        <v>1171</v>
      </c>
      <c r="L72" s="4" t="s">
        <v>329</v>
      </c>
      <c r="M72" s="3" t="s">
        <v>173</v>
      </c>
      <c r="N72" s="3" t="s">
        <v>9</v>
      </c>
      <c r="O72" s="3" t="s">
        <v>1032</v>
      </c>
      <c r="P72" s="3" t="s">
        <v>1073</v>
      </c>
      <c r="Q72" s="3" t="s">
        <v>384</v>
      </c>
      <c r="R72" s="82" t="s">
        <v>51</v>
      </c>
      <c r="S72" s="82" t="str">
        <f t="shared" si="6"/>
        <v>09/14/16</v>
      </c>
      <c r="T72" s="82" t="str">
        <f t="shared" si="7"/>
        <v>20:20:59</v>
      </c>
      <c r="U72" s="27">
        <v>80.501200291800004</v>
      </c>
      <c r="V72" s="27">
        <v>490.06632204200002</v>
      </c>
      <c r="W72" s="5" t="s">
        <v>1425</v>
      </c>
    </row>
    <row r="73" spans="1:23" s="82" customFormat="1" x14ac:dyDescent="0.3">
      <c r="A73" s="82" t="s">
        <v>597</v>
      </c>
      <c r="B73" s="84">
        <v>36.164541</v>
      </c>
      <c r="C73" s="84">
        <v>-119.69238900000001</v>
      </c>
      <c r="D73" s="85" t="str">
        <f t="shared" si="5"/>
        <v>ANG_CH4_00054</v>
      </c>
      <c r="E73" s="85" t="s">
        <v>343</v>
      </c>
      <c r="F73" s="85" t="s">
        <v>344</v>
      </c>
      <c r="G73" s="85">
        <f t="shared" si="4"/>
        <v>54</v>
      </c>
      <c r="H73" s="83">
        <v>36.164541</v>
      </c>
      <c r="I73" s="83">
        <v>-119.69238900000001</v>
      </c>
      <c r="J73" s="24" t="s">
        <v>337</v>
      </c>
      <c r="K73" s="4" t="s">
        <v>1171</v>
      </c>
      <c r="L73" s="4" t="s">
        <v>329</v>
      </c>
      <c r="M73" s="3" t="s">
        <v>174</v>
      </c>
      <c r="N73" s="3" t="s">
        <v>242</v>
      </c>
      <c r="O73" s="3" t="s">
        <v>1032</v>
      </c>
      <c r="P73" s="3"/>
      <c r="Q73" s="3" t="s">
        <v>384</v>
      </c>
      <c r="R73" s="82" t="s">
        <v>51</v>
      </c>
      <c r="S73" s="82" t="str">
        <f t="shared" si="6"/>
        <v>09/14/16</v>
      </c>
      <c r="T73" s="82" t="str">
        <f t="shared" si="7"/>
        <v>20:20:59</v>
      </c>
      <c r="U73" s="27">
        <v>0.15389078296700001</v>
      </c>
      <c r="V73" s="27">
        <v>19.209372712299999</v>
      </c>
      <c r="W73" s="5" t="s">
        <v>1426</v>
      </c>
    </row>
    <row r="74" spans="1:23" s="82" customFormat="1" x14ac:dyDescent="0.3">
      <c r="A74" s="82" t="s">
        <v>598</v>
      </c>
      <c r="B74" s="84">
        <v>36.189115000000001</v>
      </c>
      <c r="C74" s="84">
        <v>-119.606686</v>
      </c>
      <c r="D74" s="85" t="str">
        <f t="shared" si="5"/>
        <v>ANG_CH4_00055</v>
      </c>
      <c r="E74" s="85" t="s">
        <v>343</v>
      </c>
      <c r="F74" s="85" t="s">
        <v>344</v>
      </c>
      <c r="G74" s="85">
        <f t="shared" si="4"/>
        <v>55</v>
      </c>
      <c r="H74" s="83">
        <v>36.188636000000002</v>
      </c>
      <c r="I74" s="83">
        <v>-119.606678</v>
      </c>
      <c r="J74" s="24" t="s">
        <v>337</v>
      </c>
      <c r="K74" s="4" t="s">
        <v>1171</v>
      </c>
      <c r="L74" s="4" t="s">
        <v>329</v>
      </c>
      <c r="M74" s="3" t="s">
        <v>173</v>
      </c>
      <c r="N74" s="3" t="s">
        <v>243</v>
      </c>
      <c r="O74" s="3" t="s">
        <v>1032</v>
      </c>
      <c r="P74" s="3" t="s">
        <v>1074</v>
      </c>
      <c r="Q74" s="3" t="s">
        <v>384</v>
      </c>
      <c r="R74" s="82" t="s">
        <v>51</v>
      </c>
      <c r="S74" s="82" t="str">
        <f t="shared" si="6"/>
        <v>09/14/16</v>
      </c>
      <c r="T74" s="82" t="str">
        <f t="shared" si="7"/>
        <v>20:20:59</v>
      </c>
      <c r="U74" s="27">
        <v>1.27488546632</v>
      </c>
      <c r="V74" s="27">
        <v>221.35040094799999</v>
      </c>
      <c r="W74" s="5" t="s">
        <v>1427</v>
      </c>
    </row>
    <row r="75" spans="1:23" s="82" customFormat="1" x14ac:dyDescent="0.3">
      <c r="A75" s="82" t="s">
        <v>599</v>
      </c>
      <c r="B75" s="84">
        <v>36.194111999999997</v>
      </c>
      <c r="C75" s="84">
        <v>-119.56100000000001</v>
      </c>
      <c r="D75" s="85" t="str">
        <f t="shared" si="5"/>
        <v>ANG_CH4_00056</v>
      </c>
      <c r="E75" s="85" t="s">
        <v>343</v>
      </c>
      <c r="F75" s="85" t="s">
        <v>344</v>
      </c>
      <c r="G75" s="85">
        <f t="shared" si="4"/>
        <v>56</v>
      </c>
      <c r="H75" s="83">
        <v>36.193607</v>
      </c>
      <c r="I75" s="83">
        <v>-119.560951</v>
      </c>
      <c r="J75" s="24" t="s">
        <v>337</v>
      </c>
      <c r="K75" s="4" t="s">
        <v>1171</v>
      </c>
      <c r="L75" s="4" t="s">
        <v>329</v>
      </c>
      <c r="M75" s="3" t="s">
        <v>173</v>
      </c>
      <c r="N75" s="3" t="s">
        <v>244</v>
      </c>
      <c r="O75" s="3" t="s">
        <v>1032</v>
      </c>
      <c r="P75" s="3"/>
      <c r="Q75" s="3" t="s">
        <v>384</v>
      </c>
      <c r="R75" s="82" t="s">
        <v>51</v>
      </c>
      <c r="S75" s="82" t="str">
        <f t="shared" si="6"/>
        <v>09/14/16</v>
      </c>
      <c r="T75" s="82" t="str">
        <f t="shared" si="7"/>
        <v>20:20:59</v>
      </c>
      <c r="U75" s="27">
        <v>2.2340369080200002</v>
      </c>
      <c r="V75" s="27">
        <v>189.97368238799999</v>
      </c>
      <c r="W75" s="5" t="s">
        <v>1428</v>
      </c>
    </row>
    <row r="76" spans="1:23" s="82" customFormat="1" x14ac:dyDescent="0.3">
      <c r="A76" s="82" t="s">
        <v>601</v>
      </c>
      <c r="B76" s="84">
        <v>36.192641000000002</v>
      </c>
      <c r="C76" s="84">
        <v>-119.53300400000001</v>
      </c>
      <c r="D76" s="85" t="str">
        <f t="shared" si="5"/>
        <v>ANG_CH4_00057</v>
      </c>
      <c r="E76" s="85" t="s">
        <v>343</v>
      </c>
      <c r="F76" s="85" t="s">
        <v>344</v>
      </c>
      <c r="G76" s="85">
        <f t="shared" si="4"/>
        <v>57</v>
      </c>
      <c r="H76" s="83">
        <v>36.192188000000002</v>
      </c>
      <c r="I76" s="83">
        <v>-119.532971</v>
      </c>
      <c r="J76" s="24" t="s">
        <v>337</v>
      </c>
      <c r="K76" s="4" t="s">
        <v>1171</v>
      </c>
      <c r="L76" s="4" t="s">
        <v>329</v>
      </c>
      <c r="M76" s="3" t="s">
        <v>174</v>
      </c>
      <c r="N76" s="3" t="s">
        <v>245</v>
      </c>
      <c r="O76" s="3" t="s">
        <v>1032</v>
      </c>
      <c r="P76" s="3" t="s">
        <v>1073</v>
      </c>
      <c r="Q76" s="3" t="s">
        <v>384</v>
      </c>
      <c r="R76" s="82" t="s">
        <v>51</v>
      </c>
      <c r="S76" s="82" t="str">
        <f t="shared" si="6"/>
        <v>09/14/16</v>
      </c>
      <c r="T76" s="82" t="str">
        <f t="shared" si="7"/>
        <v>20:20:59</v>
      </c>
      <c r="U76" s="27">
        <v>74.659745340699999</v>
      </c>
      <c r="V76" s="27">
        <v>490.06632204200002</v>
      </c>
      <c r="W76" s="5" t="s">
        <v>1429</v>
      </c>
    </row>
    <row r="77" spans="1:23" s="82" customFormat="1" x14ac:dyDescent="0.3">
      <c r="A77" s="82" t="s">
        <v>600</v>
      </c>
      <c r="B77" s="84">
        <v>36.205483999999998</v>
      </c>
      <c r="C77" s="84">
        <v>-119.53237300000001</v>
      </c>
      <c r="D77" s="85" t="str">
        <f t="shared" si="5"/>
        <v>ANG_CH4_00058</v>
      </c>
      <c r="E77" s="85" t="s">
        <v>343</v>
      </c>
      <c r="F77" s="85" t="s">
        <v>344</v>
      </c>
      <c r="G77" s="85">
        <f t="shared" si="4"/>
        <v>58</v>
      </c>
      <c r="H77" s="83">
        <v>36.205483999999998</v>
      </c>
      <c r="I77" s="83">
        <v>-119.53237300000001</v>
      </c>
      <c r="J77" s="24" t="s">
        <v>337</v>
      </c>
      <c r="K77" s="4" t="s">
        <v>1171</v>
      </c>
      <c r="L77" s="4" t="s">
        <v>329</v>
      </c>
      <c r="M77" s="3" t="s">
        <v>174</v>
      </c>
      <c r="N77" s="3" t="s">
        <v>239</v>
      </c>
      <c r="O77" s="3" t="s">
        <v>1032</v>
      </c>
      <c r="P77" s="3" t="s">
        <v>1075</v>
      </c>
      <c r="Q77" s="3" t="s">
        <v>384</v>
      </c>
      <c r="R77" s="82" t="s">
        <v>52</v>
      </c>
      <c r="S77" s="82" t="str">
        <f t="shared" si="6"/>
        <v>09/14/16</v>
      </c>
      <c r="T77" s="82" t="str">
        <f t="shared" si="7"/>
        <v>20:36:30</v>
      </c>
      <c r="U77" s="27">
        <v>20.717827247900001</v>
      </c>
      <c r="V77" s="27">
        <v>469.57427527499999</v>
      </c>
      <c r="W77" s="5" t="s">
        <v>1430</v>
      </c>
    </row>
    <row r="78" spans="1:23" s="82" customFormat="1" x14ac:dyDescent="0.3">
      <c r="A78" s="82" t="s">
        <v>602</v>
      </c>
      <c r="B78" s="84">
        <v>36.199680000000001</v>
      </c>
      <c r="C78" s="84">
        <v>-119.596795</v>
      </c>
      <c r="D78" s="85" t="str">
        <f t="shared" si="5"/>
        <v>ANG_CH4_00059</v>
      </c>
      <c r="E78" s="85" t="s">
        <v>343</v>
      </c>
      <c r="F78" s="85" t="s">
        <v>344</v>
      </c>
      <c r="G78" s="85">
        <f t="shared" si="4"/>
        <v>59</v>
      </c>
      <c r="H78" s="83">
        <v>36.199464999999996</v>
      </c>
      <c r="I78" s="83">
        <v>-119.596476</v>
      </c>
      <c r="J78" s="24" t="s">
        <v>337</v>
      </c>
      <c r="K78" s="4" t="s">
        <v>1171</v>
      </c>
      <c r="L78" s="4" t="s">
        <v>329</v>
      </c>
      <c r="M78" s="3" t="s">
        <v>174</v>
      </c>
      <c r="N78" s="3" t="s">
        <v>240</v>
      </c>
      <c r="O78" s="3" t="s">
        <v>1032</v>
      </c>
      <c r="P78" s="3" t="s">
        <v>1076</v>
      </c>
      <c r="Q78" s="3" t="s">
        <v>384</v>
      </c>
      <c r="R78" s="82" t="s">
        <v>52</v>
      </c>
      <c r="S78" s="82" t="str">
        <f t="shared" si="6"/>
        <v>09/14/16</v>
      </c>
      <c r="T78" s="82" t="str">
        <f t="shared" si="7"/>
        <v>20:36:30</v>
      </c>
      <c r="U78" s="27">
        <v>1.46167598711</v>
      </c>
      <c r="V78" s="27">
        <v>270.74896121699999</v>
      </c>
      <c r="W78" s="5" t="s">
        <v>1431</v>
      </c>
    </row>
    <row r="79" spans="1:23" s="82" customFormat="1" x14ac:dyDescent="0.3">
      <c r="A79" s="82" t="s">
        <v>603</v>
      </c>
      <c r="B79" s="84">
        <v>36.197837999999997</v>
      </c>
      <c r="C79" s="84">
        <v>-119.638796</v>
      </c>
      <c r="D79" s="85" t="str">
        <f t="shared" si="5"/>
        <v>ANG_CH4_00060</v>
      </c>
      <c r="E79" s="85" t="s">
        <v>343</v>
      </c>
      <c r="F79" s="85" t="s">
        <v>344</v>
      </c>
      <c r="G79" s="85">
        <f t="shared" si="4"/>
        <v>60</v>
      </c>
      <c r="H79" s="83">
        <v>36.197946999999999</v>
      </c>
      <c r="I79" s="83">
        <v>-119.638133</v>
      </c>
      <c r="J79" s="24" t="s">
        <v>337</v>
      </c>
      <c r="K79" s="4" t="s">
        <v>1171</v>
      </c>
      <c r="L79" s="4" t="s">
        <v>329</v>
      </c>
      <c r="M79" s="3" t="s">
        <v>174</v>
      </c>
      <c r="N79" s="3" t="s">
        <v>241</v>
      </c>
      <c r="O79" s="3" t="s">
        <v>1032</v>
      </c>
      <c r="P79" s="3"/>
      <c r="Q79" s="3" t="s">
        <v>384</v>
      </c>
      <c r="R79" s="82" t="s">
        <v>52</v>
      </c>
      <c r="S79" s="82" t="str">
        <f t="shared" si="6"/>
        <v>09/14/16</v>
      </c>
      <c r="T79" s="82" t="str">
        <f t="shared" si="7"/>
        <v>20:36:30</v>
      </c>
      <c r="U79" s="27" t="s">
        <v>1189</v>
      </c>
      <c r="V79" s="27" t="s">
        <v>1189</v>
      </c>
      <c r="W79" s="5" t="s">
        <v>1189</v>
      </c>
    </row>
    <row r="80" spans="1:23" s="82" customFormat="1" x14ac:dyDescent="0.3">
      <c r="A80" s="82" t="s">
        <v>604</v>
      </c>
      <c r="B80" s="84">
        <v>36.207186</v>
      </c>
      <c r="C80" s="84">
        <v>-119.69637899999999</v>
      </c>
      <c r="D80" s="85" t="str">
        <f t="shared" si="5"/>
        <v>ANG_CH4_00061</v>
      </c>
      <c r="E80" s="85" t="s">
        <v>343</v>
      </c>
      <c r="F80" s="85" t="s">
        <v>344</v>
      </c>
      <c r="G80" s="85">
        <f t="shared" si="4"/>
        <v>61</v>
      </c>
      <c r="H80" s="83">
        <v>36.206695000000003</v>
      </c>
      <c r="I80" s="83">
        <v>-119.69632799999999</v>
      </c>
      <c r="J80" s="24" t="s">
        <v>337</v>
      </c>
      <c r="K80" s="4" t="s">
        <v>1171</v>
      </c>
      <c r="L80" s="4" t="s">
        <v>329</v>
      </c>
      <c r="M80" s="3" t="s">
        <v>174</v>
      </c>
      <c r="N80" s="3" t="s">
        <v>236</v>
      </c>
      <c r="O80" s="3" t="s">
        <v>1032</v>
      </c>
      <c r="P80" s="3"/>
      <c r="Q80" s="3" t="s">
        <v>384</v>
      </c>
      <c r="R80" s="82" t="s">
        <v>53</v>
      </c>
      <c r="S80" s="82" t="str">
        <f t="shared" si="6"/>
        <v>09/14/16</v>
      </c>
      <c r="T80" s="82" t="str">
        <f t="shared" si="7"/>
        <v>20:52:35</v>
      </c>
      <c r="U80" s="27" t="s">
        <v>1189</v>
      </c>
      <c r="V80" s="27" t="s">
        <v>1189</v>
      </c>
      <c r="W80" s="5" t="s">
        <v>1432</v>
      </c>
    </row>
    <row r="81" spans="1:23" s="82" customFormat="1" x14ac:dyDescent="0.3">
      <c r="A81" s="82" t="s">
        <v>605</v>
      </c>
      <c r="B81" s="84">
        <v>36.196885000000002</v>
      </c>
      <c r="C81" s="84">
        <v>-119.68447399999999</v>
      </c>
      <c r="D81" s="85" t="str">
        <f t="shared" si="5"/>
        <v>ANG_CH4_00062</v>
      </c>
      <c r="E81" s="85" t="s">
        <v>343</v>
      </c>
      <c r="F81" s="85" t="s">
        <v>344</v>
      </c>
      <c r="G81" s="85">
        <f t="shared" si="4"/>
        <v>62</v>
      </c>
      <c r="H81" s="83">
        <v>36.196465000000003</v>
      </c>
      <c r="I81" s="83">
        <v>-119.684425</v>
      </c>
      <c r="J81" s="24" t="s">
        <v>337</v>
      </c>
      <c r="K81" s="4" t="s">
        <v>1171</v>
      </c>
      <c r="L81" s="4" t="s">
        <v>329</v>
      </c>
      <c r="M81" s="3" t="s">
        <v>174</v>
      </c>
      <c r="N81" s="3" t="s">
        <v>237</v>
      </c>
      <c r="O81" s="3" t="s">
        <v>1032</v>
      </c>
      <c r="P81" s="3"/>
      <c r="Q81" s="3" t="s">
        <v>384</v>
      </c>
      <c r="R81" s="82" t="s">
        <v>53</v>
      </c>
      <c r="S81" s="82" t="str">
        <f t="shared" si="6"/>
        <v>09/14/16</v>
      </c>
      <c r="T81" s="82" t="str">
        <f t="shared" si="7"/>
        <v>20:52:35</v>
      </c>
      <c r="U81" s="27">
        <v>0.123628480826</v>
      </c>
      <c r="V81" s="27">
        <v>30.5941170816</v>
      </c>
      <c r="W81" s="5" t="s">
        <v>1433</v>
      </c>
    </row>
    <row r="82" spans="1:23" s="82" customFormat="1" x14ac:dyDescent="0.3">
      <c r="A82" s="82" t="s">
        <v>606</v>
      </c>
      <c r="B82" s="84">
        <v>36.215859000000002</v>
      </c>
      <c r="C82" s="84">
        <v>-119.607587</v>
      </c>
      <c r="D82" s="85" t="str">
        <f t="shared" si="5"/>
        <v>ANG_CH4_00063</v>
      </c>
      <c r="E82" s="85" t="s">
        <v>343</v>
      </c>
      <c r="F82" s="85" t="s">
        <v>344</v>
      </c>
      <c r="G82" s="85">
        <f t="shared" si="4"/>
        <v>63</v>
      </c>
      <c r="H82" s="83">
        <v>36.215750999999997</v>
      </c>
      <c r="I82" s="83">
        <v>-119.607591</v>
      </c>
      <c r="J82" s="24" t="s">
        <v>337</v>
      </c>
      <c r="K82" s="4" t="s">
        <v>1171</v>
      </c>
      <c r="L82" s="4" t="s">
        <v>329</v>
      </c>
      <c r="M82" s="3" t="s">
        <v>174</v>
      </c>
      <c r="N82" s="3" t="s">
        <v>238</v>
      </c>
      <c r="O82" s="3" t="s">
        <v>1032</v>
      </c>
      <c r="P82" s="3" t="s">
        <v>1077</v>
      </c>
      <c r="Q82" s="3" t="s">
        <v>384</v>
      </c>
      <c r="R82" s="82" t="s">
        <v>53</v>
      </c>
      <c r="S82" s="82" t="str">
        <f t="shared" si="6"/>
        <v>09/14/16</v>
      </c>
      <c r="T82" s="82" t="str">
        <f t="shared" si="7"/>
        <v>20:52:35</v>
      </c>
      <c r="U82" s="27">
        <v>1.1558694359799999</v>
      </c>
      <c r="V82" s="27">
        <v>208.06249061299999</v>
      </c>
      <c r="W82" s="5" t="s">
        <v>1434</v>
      </c>
    </row>
    <row r="83" spans="1:23" s="82" customFormat="1" x14ac:dyDescent="0.3">
      <c r="A83" s="82" t="s">
        <v>607</v>
      </c>
      <c r="B83" s="84">
        <v>36.265770000000003</v>
      </c>
      <c r="C83" s="84">
        <v>-119.40552099999999</v>
      </c>
      <c r="D83" s="85" t="str">
        <f t="shared" si="5"/>
        <v>ANG_CH4_00064</v>
      </c>
      <c r="E83" s="85" t="s">
        <v>343</v>
      </c>
      <c r="F83" s="85" t="s">
        <v>344</v>
      </c>
      <c r="G83" s="85">
        <f t="shared" si="4"/>
        <v>64</v>
      </c>
      <c r="H83" s="83">
        <v>36.265326999999999</v>
      </c>
      <c r="I83" s="83">
        <v>-119.40533499999999</v>
      </c>
      <c r="J83" s="24" t="s">
        <v>337</v>
      </c>
      <c r="K83" s="4" t="s">
        <v>1167</v>
      </c>
      <c r="L83" s="4" t="s">
        <v>329</v>
      </c>
      <c r="M83" s="3" t="s">
        <v>174</v>
      </c>
      <c r="N83" s="3" t="s">
        <v>230</v>
      </c>
      <c r="O83" s="3" t="s">
        <v>1032</v>
      </c>
      <c r="P83" s="3" t="s">
        <v>1078</v>
      </c>
      <c r="Q83" s="3" t="s">
        <v>384</v>
      </c>
      <c r="R83" s="82" t="s">
        <v>54</v>
      </c>
      <c r="S83" s="82" t="str">
        <f t="shared" si="6"/>
        <v>09/14/16</v>
      </c>
      <c r="T83" s="82" t="str">
        <f t="shared" si="7"/>
        <v>21:09:10</v>
      </c>
      <c r="U83" s="27">
        <v>0.84283477161099996</v>
      </c>
      <c r="V83" s="27">
        <v>180.42449944500001</v>
      </c>
      <c r="W83" s="5" t="s">
        <v>1435</v>
      </c>
    </row>
    <row r="84" spans="1:23" s="82" customFormat="1" x14ac:dyDescent="0.3">
      <c r="A84" s="82" t="s">
        <v>608</v>
      </c>
      <c r="B84" s="84">
        <v>36.248562</v>
      </c>
      <c r="C84" s="84">
        <v>-119.498216</v>
      </c>
      <c r="D84" s="85" t="str">
        <f t="shared" si="5"/>
        <v>ANG_CH4_00065</v>
      </c>
      <c r="E84" s="85" t="s">
        <v>343</v>
      </c>
      <c r="F84" s="85" t="s">
        <v>344</v>
      </c>
      <c r="G84" s="85">
        <f t="shared" si="4"/>
        <v>65</v>
      </c>
      <c r="H84" s="83">
        <v>36.248493000000003</v>
      </c>
      <c r="I84" s="83">
        <v>-119.497798</v>
      </c>
      <c r="J84" s="24" t="s">
        <v>337</v>
      </c>
      <c r="K84" s="4" t="s">
        <v>1167</v>
      </c>
      <c r="L84" s="4" t="s">
        <v>329</v>
      </c>
      <c r="M84" s="3" t="s">
        <v>174</v>
      </c>
      <c r="N84" s="3" t="s">
        <v>231</v>
      </c>
      <c r="O84" s="3" t="s">
        <v>1032</v>
      </c>
      <c r="P84" s="3"/>
      <c r="Q84" s="3" t="s">
        <v>384</v>
      </c>
      <c r="R84" s="82" t="s">
        <v>54</v>
      </c>
      <c r="S84" s="82" t="str">
        <f t="shared" si="6"/>
        <v>09/14/16</v>
      </c>
      <c r="T84" s="82" t="str">
        <f t="shared" si="7"/>
        <v>21:09:10</v>
      </c>
      <c r="U84" s="27">
        <v>2.4655388877700002</v>
      </c>
      <c r="V84" s="27">
        <v>152.97058540800001</v>
      </c>
      <c r="W84" s="5" t="s">
        <v>1436</v>
      </c>
    </row>
    <row r="85" spans="1:23" s="82" customFormat="1" x14ac:dyDescent="0.3">
      <c r="A85" s="82" t="s">
        <v>609</v>
      </c>
      <c r="B85" s="84">
        <v>36.229968</v>
      </c>
      <c r="C85" s="84">
        <v>-119.61322199999999</v>
      </c>
      <c r="D85" s="85" t="str">
        <f t="shared" si="5"/>
        <v>ANG_CH4_00066</v>
      </c>
      <c r="E85" s="85" t="s">
        <v>343</v>
      </c>
      <c r="F85" s="85" t="s">
        <v>344</v>
      </c>
      <c r="G85" s="85">
        <f t="shared" ref="G85:G148" si="8">G84+1</f>
        <v>66</v>
      </c>
      <c r="H85" s="83">
        <v>36.229596999999998</v>
      </c>
      <c r="I85" s="83">
        <v>-119.613147</v>
      </c>
      <c r="J85" s="24" t="s">
        <v>337</v>
      </c>
      <c r="K85" s="4" t="s">
        <v>1167</v>
      </c>
      <c r="L85" s="4" t="s">
        <v>329</v>
      </c>
      <c r="M85" s="3" t="s">
        <v>173</v>
      </c>
      <c r="N85" s="3" t="s">
        <v>232</v>
      </c>
      <c r="O85" s="3" t="s">
        <v>1032</v>
      </c>
      <c r="P85" s="3"/>
      <c r="Q85" s="3" t="s">
        <v>384</v>
      </c>
      <c r="R85" s="82" t="s">
        <v>54</v>
      </c>
      <c r="S85" s="82" t="str">
        <f t="shared" si="6"/>
        <v>09/14/16</v>
      </c>
      <c r="T85" s="82" t="str">
        <f t="shared" si="7"/>
        <v>21:09:10</v>
      </c>
      <c r="U85" s="27">
        <v>7.1987847732399999</v>
      </c>
      <c r="V85" s="27">
        <v>370.47267105700001</v>
      </c>
      <c r="W85" s="5" t="s">
        <v>1437</v>
      </c>
    </row>
    <row r="86" spans="1:23" s="82" customFormat="1" x14ac:dyDescent="0.3">
      <c r="A86" s="82" t="s">
        <v>610</v>
      </c>
      <c r="B86" s="84">
        <v>36.220377999999997</v>
      </c>
      <c r="C86" s="84">
        <v>-119.621134</v>
      </c>
      <c r="D86" s="85" t="str">
        <f t="shared" si="5"/>
        <v>ANG_CH4_00067</v>
      </c>
      <c r="E86" s="85" t="s">
        <v>343</v>
      </c>
      <c r="F86" s="85" t="s">
        <v>344</v>
      </c>
      <c r="G86" s="85">
        <f t="shared" si="8"/>
        <v>67</v>
      </c>
      <c r="H86" s="83">
        <v>36.220281</v>
      </c>
      <c r="I86" s="83">
        <v>-119.620893</v>
      </c>
      <c r="J86" s="24" t="s">
        <v>337</v>
      </c>
      <c r="K86" s="4" t="s">
        <v>1167</v>
      </c>
      <c r="L86" s="4" t="s">
        <v>329</v>
      </c>
      <c r="M86" s="3" t="s">
        <v>174</v>
      </c>
      <c r="N86" s="3" t="s">
        <v>233</v>
      </c>
      <c r="O86" s="3" t="s">
        <v>1032</v>
      </c>
      <c r="P86" s="3" t="s">
        <v>1079</v>
      </c>
      <c r="Q86" s="3" t="s">
        <v>384</v>
      </c>
      <c r="R86" s="82" t="s">
        <v>54</v>
      </c>
      <c r="S86" s="82" t="str">
        <f t="shared" si="6"/>
        <v>09/14/16</v>
      </c>
      <c r="T86" s="82" t="str">
        <f t="shared" si="7"/>
        <v>21:09:10</v>
      </c>
      <c r="U86" s="27" t="s">
        <v>1189</v>
      </c>
      <c r="V86" s="27" t="s">
        <v>1189</v>
      </c>
      <c r="W86" s="5" t="s">
        <v>1189</v>
      </c>
    </row>
    <row r="87" spans="1:23" s="82" customFormat="1" x14ac:dyDescent="0.3">
      <c r="A87" s="82" t="s">
        <v>611</v>
      </c>
      <c r="B87" s="84">
        <v>36.221189000000003</v>
      </c>
      <c r="C87" s="84">
        <v>-119.685542</v>
      </c>
      <c r="D87" s="85" t="str">
        <f t="shared" si="5"/>
        <v>ANG_CH4_00068</v>
      </c>
      <c r="E87" s="85" t="s">
        <v>343</v>
      </c>
      <c r="F87" s="85" t="s">
        <v>344</v>
      </c>
      <c r="G87" s="85">
        <f t="shared" si="8"/>
        <v>68</v>
      </c>
      <c r="H87" s="83">
        <v>36.221189000000003</v>
      </c>
      <c r="I87" s="83">
        <v>-119.685542</v>
      </c>
      <c r="J87" s="24" t="s">
        <v>337</v>
      </c>
      <c r="K87" s="4" t="s">
        <v>1167</v>
      </c>
      <c r="L87" s="4" t="s">
        <v>329</v>
      </c>
      <c r="M87" s="3" t="s">
        <v>174</v>
      </c>
      <c r="N87" s="3" t="s">
        <v>234</v>
      </c>
      <c r="O87" s="3" t="s">
        <v>1032</v>
      </c>
      <c r="P87" s="3" t="s">
        <v>1080</v>
      </c>
      <c r="Q87" s="3" t="s">
        <v>384</v>
      </c>
      <c r="R87" s="82" t="s">
        <v>54</v>
      </c>
      <c r="S87" s="82" t="str">
        <f t="shared" si="6"/>
        <v>09/14/16</v>
      </c>
      <c r="T87" s="82" t="str">
        <f t="shared" si="7"/>
        <v>21:09:10</v>
      </c>
      <c r="U87" s="27" t="s">
        <v>1189</v>
      </c>
      <c r="V87" s="27" t="s">
        <v>1189</v>
      </c>
      <c r="W87" s="5" t="s">
        <v>1438</v>
      </c>
    </row>
    <row r="88" spans="1:23" s="82" customFormat="1" x14ac:dyDescent="0.3">
      <c r="A88" s="82" t="s">
        <v>612</v>
      </c>
      <c r="B88" s="84">
        <v>36.242215999999999</v>
      </c>
      <c r="C88" s="84">
        <v>-119.54894400000001</v>
      </c>
      <c r="D88" s="85" t="str">
        <f t="shared" si="5"/>
        <v>ANG_CH4_00069</v>
      </c>
      <c r="E88" s="85" t="s">
        <v>343</v>
      </c>
      <c r="F88" s="85" t="s">
        <v>344</v>
      </c>
      <c r="G88" s="85">
        <f t="shared" si="8"/>
        <v>69</v>
      </c>
      <c r="H88" s="83">
        <v>36.241633999999998</v>
      </c>
      <c r="I88" s="83">
        <v>-119.548924</v>
      </c>
      <c r="J88" s="24" t="s">
        <v>337</v>
      </c>
      <c r="K88" s="4" t="s">
        <v>1167</v>
      </c>
      <c r="L88" s="4" t="s">
        <v>329</v>
      </c>
      <c r="M88" s="3" t="s">
        <v>174</v>
      </c>
      <c r="N88" s="3" t="s">
        <v>235</v>
      </c>
      <c r="O88" s="3" t="s">
        <v>1032</v>
      </c>
      <c r="P88" s="3" t="s">
        <v>1081</v>
      </c>
      <c r="Q88" s="3" t="s">
        <v>384</v>
      </c>
      <c r="R88" s="82" t="s">
        <v>54</v>
      </c>
      <c r="S88" s="82" t="str">
        <f t="shared" si="6"/>
        <v>09/14/16</v>
      </c>
      <c r="T88" s="82" t="str">
        <f t="shared" si="7"/>
        <v>21:09:10</v>
      </c>
      <c r="U88" s="27">
        <v>8.9162169024300006E-2</v>
      </c>
      <c r="V88" s="27">
        <v>10.8166538264</v>
      </c>
      <c r="W88" s="5" t="s">
        <v>1189</v>
      </c>
    </row>
    <row r="89" spans="1:23" s="82" customFormat="1" x14ac:dyDescent="0.3">
      <c r="A89" s="82" t="s">
        <v>613</v>
      </c>
      <c r="B89" s="84">
        <v>36.243980000000001</v>
      </c>
      <c r="C89" s="84">
        <v>-119.57482</v>
      </c>
      <c r="D89" s="85" t="str">
        <f t="shared" si="5"/>
        <v>ANG_CH4_00070</v>
      </c>
      <c r="E89" s="85" t="s">
        <v>343</v>
      </c>
      <c r="F89" s="85" t="s">
        <v>344</v>
      </c>
      <c r="G89" s="85">
        <f t="shared" si="8"/>
        <v>70</v>
      </c>
      <c r="H89" s="83">
        <v>36.243980000000001</v>
      </c>
      <c r="I89" s="83">
        <v>-119.574337</v>
      </c>
      <c r="J89" s="24" t="s">
        <v>337</v>
      </c>
      <c r="K89" s="4" t="s">
        <v>1167</v>
      </c>
      <c r="L89" s="4" t="s">
        <v>329</v>
      </c>
      <c r="M89" s="3" t="s">
        <v>174</v>
      </c>
      <c r="N89" s="3" t="s">
        <v>228</v>
      </c>
      <c r="O89" s="3" t="s">
        <v>1032</v>
      </c>
      <c r="P89" s="3" t="s">
        <v>1082</v>
      </c>
      <c r="Q89" s="3" t="s">
        <v>384</v>
      </c>
      <c r="R89" s="82" t="s">
        <v>55</v>
      </c>
      <c r="S89" s="82" t="str">
        <f t="shared" si="6"/>
        <v>09/14/16</v>
      </c>
      <c r="T89" s="82" t="str">
        <f t="shared" si="7"/>
        <v>21:25:05</v>
      </c>
      <c r="U89" s="27">
        <v>3.1043011750999998</v>
      </c>
      <c r="V89" s="27">
        <v>312.12978070000003</v>
      </c>
      <c r="W89" s="5" t="s">
        <v>1439</v>
      </c>
    </row>
    <row r="90" spans="1:23" s="82" customFormat="1" x14ac:dyDescent="0.3">
      <c r="A90" s="82" t="s">
        <v>614</v>
      </c>
      <c r="B90" s="84">
        <v>36.265687</v>
      </c>
      <c r="C90" s="84">
        <v>-119.404776</v>
      </c>
      <c r="D90" s="85" t="str">
        <f t="shared" si="5"/>
        <v>ANG_CH4_00071</v>
      </c>
      <c r="E90" s="85" t="s">
        <v>343</v>
      </c>
      <c r="F90" s="85" t="s">
        <v>344</v>
      </c>
      <c r="G90" s="85">
        <f t="shared" si="8"/>
        <v>71</v>
      </c>
      <c r="H90" s="83">
        <v>36.265687</v>
      </c>
      <c r="I90" s="83">
        <v>-119.404776</v>
      </c>
      <c r="J90" s="24" t="s">
        <v>337</v>
      </c>
      <c r="K90" s="4" t="s">
        <v>1167</v>
      </c>
      <c r="L90" s="4" t="s">
        <v>329</v>
      </c>
      <c r="M90" s="3" t="s">
        <v>174</v>
      </c>
      <c r="N90" s="3" t="s">
        <v>229</v>
      </c>
      <c r="O90" s="3" t="s">
        <v>1032</v>
      </c>
      <c r="P90" s="3" t="s">
        <v>1078</v>
      </c>
      <c r="Q90" s="3" t="s">
        <v>384</v>
      </c>
      <c r="R90" s="82" t="s">
        <v>55</v>
      </c>
      <c r="S90" s="82" t="str">
        <f t="shared" si="6"/>
        <v>09/14/16</v>
      </c>
      <c r="T90" s="82" t="str">
        <f t="shared" si="7"/>
        <v>21:25:05</v>
      </c>
      <c r="U90" s="27">
        <v>19.841768698799999</v>
      </c>
      <c r="V90" s="27">
        <v>487.11908195000001</v>
      </c>
      <c r="W90" s="5" t="s">
        <v>1440</v>
      </c>
    </row>
    <row r="91" spans="1:23" s="82" customFormat="1" x14ac:dyDescent="0.3">
      <c r="A91" s="82" t="s">
        <v>615</v>
      </c>
      <c r="B91" s="84">
        <v>36.276057000000002</v>
      </c>
      <c r="C91" s="84">
        <v>-119.452203</v>
      </c>
      <c r="D91" s="85" t="str">
        <f t="shared" si="5"/>
        <v>ANG_CH4_00072</v>
      </c>
      <c r="E91" s="85" t="s">
        <v>343</v>
      </c>
      <c r="F91" s="85" t="s">
        <v>344</v>
      </c>
      <c r="G91" s="85">
        <f t="shared" si="8"/>
        <v>72</v>
      </c>
      <c r="H91" s="83">
        <v>36.275489</v>
      </c>
      <c r="I91" s="83">
        <v>-119.452117</v>
      </c>
      <c r="J91" s="24" t="s">
        <v>337</v>
      </c>
      <c r="K91" s="4" t="s">
        <v>1167</v>
      </c>
      <c r="L91" s="4" t="s">
        <v>329</v>
      </c>
      <c r="M91" s="3" t="s">
        <v>174</v>
      </c>
      <c r="N91" s="3" t="s">
        <v>257</v>
      </c>
      <c r="O91" s="3" t="s">
        <v>1032</v>
      </c>
      <c r="P91" s="3" t="s">
        <v>1083</v>
      </c>
      <c r="Q91" s="3" t="s">
        <v>384</v>
      </c>
      <c r="R91" s="82" t="s">
        <v>56</v>
      </c>
      <c r="S91" s="82" t="str">
        <f t="shared" si="6"/>
        <v>09/14/16</v>
      </c>
      <c r="T91" s="82" t="str">
        <f t="shared" si="7"/>
        <v>21:41:03</v>
      </c>
      <c r="U91" s="27">
        <v>53.6202542447</v>
      </c>
      <c r="V91" s="27">
        <v>498.62310415799999</v>
      </c>
      <c r="W91" s="5" t="s">
        <v>1441</v>
      </c>
    </row>
    <row r="92" spans="1:23" s="82" customFormat="1" x14ac:dyDescent="0.3">
      <c r="A92" s="82" t="s">
        <v>616</v>
      </c>
      <c r="B92" s="84">
        <v>36.262286000000003</v>
      </c>
      <c r="C92" s="84">
        <v>-119.627813</v>
      </c>
      <c r="D92" s="85" t="str">
        <f t="shared" si="5"/>
        <v>ANG_CH4_00073</v>
      </c>
      <c r="E92" s="85" t="s">
        <v>343</v>
      </c>
      <c r="F92" s="85" t="s">
        <v>344</v>
      </c>
      <c r="G92" s="85">
        <f t="shared" si="8"/>
        <v>73</v>
      </c>
      <c r="H92" s="83">
        <v>36.262286000000003</v>
      </c>
      <c r="I92" s="83">
        <v>-119.627813</v>
      </c>
      <c r="J92" s="24" t="s">
        <v>337</v>
      </c>
      <c r="K92" s="4" t="s">
        <v>1167</v>
      </c>
      <c r="L92" s="4" t="s">
        <v>329</v>
      </c>
      <c r="M92" s="3" t="s">
        <v>174</v>
      </c>
      <c r="N92" s="3" t="s">
        <v>258</v>
      </c>
      <c r="O92" s="3" t="s">
        <v>1032</v>
      </c>
      <c r="P92" s="3" t="s">
        <v>1084</v>
      </c>
      <c r="Q92" s="3" t="s">
        <v>384</v>
      </c>
      <c r="R92" s="82" t="s">
        <v>56</v>
      </c>
      <c r="S92" s="82" t="str">
        <f t="shared" si="6"/>
        <v>09/14/16</v>
      </c>
      <c r="T92" s="82" t="str">
        <f t="shared" si="7"/>
        <v>21:41:03</v>
      </c>
      <c r="U92" s="27">
        <v>8.9550628159199999</v>
      </c>
      <c r="V92" s="27">
        <v>490.58026866199998</v>
      </c>
      <c r="W92" s="5" t="s">
        <v>1442</v>
      </c>
    </row>
    <row r="93" spans="1:23" s="82" customFormat="1" x14ac:dyDescent="0.3">
      <c r="A93" s="82" t="s">
        <v>617</v>
      </c>
      <c r="B93" s="84">
        <v>36.257328999999999</v>
      </c>
      <c r="C93" s="84">
        <v>-119.604838</v>
      </c>
      <c r="D93" s="85" t="str">
        <f t="shared" si="5"/>
        <v>ANG_CH4_00074</v>
      </c>
      <c r="E93" s="85" t="s">
        <v>343</v>
      </c>
      <c r="F93" s="85" t="s">
        <v>344</v>
      </c>
      <c r="G93" s="85">
        <f t="shared" si="8"/>
        <v>74</v>
      </c>
      <c r="H93" s="83">
        <v>36.256875999999998</v>
      </c>
      <c r="I93" s="83">
        <v>-119.604809</v>
      </c>
      <c r="J93" s="24" t="s">
        <v>337</v>
      </c>
      <c r="K93" s="4" t="s">
        <v>1167</v>
      </c>
      <c r="L93" s="4" t="s">
        <v>329</v>
      </c>
      <c r="M93" s="3" t="s">
        <v>174</v>
      </c>
      <c r="N93" s="3" t="s">
        <v>259</v>
      </c>
      <c r="O93" s="3" t="s">
        <v>1032</v>
      </c>
      <c r="P93" s="3" t="s">
        <v>1085</v>
      </c>
      <c r="Q93" s="3" t="s">
        <v>384</v>
      </c>
      <c r="R93" s="82" t="s">
        <v>56</v>
      </c>
      <c r="S93" s="82" t="str">
        <f t="shared" si="6"/>
        <v>09/14/16</v>
      </c>
      <c r="T93" s="82" t="str">
        <f t="shared" si="7"/>
        <v>21:41:03</v>
      </c>
      <c r="U93" s="27">
        <v>1.1791735268200001</v>
      </c>
      <c r="V93" s="27">
        <v>138.71553625999999</v>
      </c>
      <c r="W93" s="5" t="s">
        <v>1443</v>
      </c>
    </row>
    <row r="94" spans="1:23" s="82" customFormat="1" x14ac:dyDescent="0.3">
      <c r="A94" s="82" t="s">
        <v>618</v>
      </c>
      <c r="B94" s="84">
        <v>36.277026999999997</v>
      </c>
      <c r="C94" s="84">
        <v>-119.533298</v>
      </c>
      <c r="D94" s="85" t="str">
        <f t="shared" si="5"/>
        <v>ANG_CH4_00075</v>
      </c>
      <c r="E94" s="85" t="s">
        <v>343</v>
      </c>
      <c r="F94" s="85" t="s">
        <v>344</v>
      </c>
      <c r="G94" s="85">
        <f t="shared" si="8"/>
        <v>75</v>
      </c>
      <c r="H94" s="83">
        <v>36.276235999999997</v>
      </c>
      <c r="I94" s="83">
        <v>-119.533269</v>
      </c>
      <c r="J94" s="24" t="s">
        <v>337</v>
      </c>
      <c r="K94" s="4" t="s">
        <v>1167</v>
      </c>
      <c r="L94" s="4" t="s">
        <v>329</v>
      </c>
      <c r="M94" s="3" t="s">
        <v>174</v>
      </c>
      <c r="N94" s="3" t="s">
        <v>260</v>
      </c>
      <c r="O94" s="3" t="s">
        <v>1032</v>
      </c>
      <c r="P94" s="3" t="s">
        <v>1086</v>
      </c>
      <c r="Q94" s="3" t="s">
        <v>384</v>
      </c>
      <c r="R94" s="82" t="s">
        <v>56</v>
      </c>
      <c r="S94" s="82" t="str">
        <f t="shared" si="6"/>
        <v>09/14/16</v>
      </c>
      <c r="T94" s="82" t="str">
        <f t="shared" si="7"/>
        <v>21:41:03</v>
      </c>
      <c r="U94" s="27">
        <v>2.3730767536899999</v>
      </c>
      <c r="V94" s="27">
        <v>198.86176103</v>
      </c>
      <c r="W94" s="5" t="s">
        <v>1444</v>
      </c>
    </row>
    <row r="95" spans="1:23" s="82" customFormat="1" x14ac:dyDescent="0.3">
      <c r="A95" s="82" t="s">
        <v>619</v>
      </c>
      <c r="B95" s="84">
        <v>34.385725000000001</v>
      </c>
      <c r="C95" s="84">
        <v>-118.49670500000001</v>
      </c>
      <c r="D95" s="85" t="str">
        <f t="shared" si="5"/>
        <v>ANG_CH4_00076</v>
      </c>
      <c r="E95" s="85" t="s">
        <v>343</v>
      </c>
      <c r="F95" s="85" t="s">
        <v>344</v>
      </c>
      <c r="G95" s="85">
        <f t="shared" si="8"/>
        <v>76</v>
      </c>
      <c r="H95" s="83">
        <v>34.3857</v>
      </c>
      <c r="I95" s="83">
        <v>-118.496261</v>
      </c>
      <c r="J95" s="24" t="s">
        <v>337</v>
      </c>
      <c r="K95" s="4" t="s">
        <v>252</v>
      </c>
      <c r="L95" s="4" t="s">
        <v>329</v>
      </c>
      <c r="M95" s="3" t="s">
        <v>173</v>
      </c>
      <c r="N95" s="3" t="s">
        <v>253</v>
      </c>
      <c r="O95" s="3" t="s">
        <v>426</v>
      </c>
      <c r="P95" s="3" t="s">
        <v>252</v>
      </c>
      <c r="Q95" s="3" t="s">
        <v>368</v>
      </c>
      <c r="R95" s="82" t="s">
        <v>57</v>
      </c>
      <c r="S95" s="82" t="str">
        <f t="shared" si="6"/>
        <v>09/15/16</v>
      </c>
      <c r="T95" s="82" t="str">
        <f t="shared" si="7"/>
        <v>18:00:22</v>
      </c>
      <c r="U95" s="27">
        <v>1.1116076726499999</v>
      </c>
      <c r="V95" s="27">
        <v>304.84504260400001</v>
      </c>
      <c r="W95" s="5" t="s">
        <v>1445</v>
      </c>
    </row>
    <row r="96" spans="1:23" s="82" customFormat="1" x14ac:dyDescent="0.3">
      <c r="A96" s="82" t="s">
        <v>620</v>
      </c>
      <c r="B96" s="84">
        <v>36.352435</v>
      </c>
      <c r="C96" s="84">
        <v>-119.49664</v>
      </c>
      <c r="D96" s="85" t="str">
        <f t="shared" si="5"/>
        <v>ANG_CH4_00077</v>
      </c>
      <c r="E96" s="85" t="s">
        <v>343</v>
      </c>
      <c r="F96" s="85" t="s">
        <v>344</v>
      </c>
      <c r="G96" s="85">
        <f t="shared" si="8"/>
        <v>77</v>
      </c>
      <c r="H96" s="83">
        <v>36.352035000000001</v>
      </c>
      <c r="I96" s="83">
        <v>-119.49662600000001</v>
      </c>
      <c r="J96" s="24" t="s">
        <v>337</v>
      </c>
      <c r="K96" s="4" t="s">
        <v>1171</v>
      </c>
      <c r="L96" s="4" t="s">
        <v>329</v>
      </c>
      <c r="M96" s="3" t="s">
        <v>174</v>
      </c>
      <c r="N96" s="3" t="s">
        <v>256</v>
      </c>
      <c r="O96" s="3" t="s">
        <v>1032</v>
      </c>
      <c r="P96" s="3" t="s">
        <v>1087</v>
      </c>
      <c r="Q96" s="3" t="s">
        <v>384</v>
      </c>
      <c r="R96" s="82" t="s">
        <v>62</v>
      </c>
      <c r="S96" s="82" t="str">
        <f t="shared" si="6"/>
        <v>09/16/16</v>
      </c>
      <c r="T96" s="82" t="str">
        <f t="shared" si="7"/>
        <v>19:53:11</v>
      </c>
      <c r="U96" s="27">
        <v>0.36076874611900001</v>
      </c>
      <c r="V96" s="27">
        <v>62.4679117628</v>
      </c>
      <c r="W96" s="5" t="s">
        <v>1450</v>
      </c>
    </row>
    <row r="97" spans="1:23" s="82" customFormat="1" x14ac:dyDescent="0.3">
      <c r="A97" s="82" t="s">
        <v>621</v>
      </c>
      <c r="B97" s="84">
        <v>34.447442000000002</v>
      </c>
      <c r="C97" s="84">
        <v>-118.58673</v>
      </c>
      <c r="D97" s="85" t="str">
        <f t="shared" si="5"/>
        <v>ANG_CH4_00078</v>
      </c>
      <c r="E97" s="85" t="s">
        <v>343</v>
      </c>
      <c r="F97" s="85" t="s">
        <v>344</v>
      </c>
      <c r="G97" s="85">
        <f t="shared" si="8"/>
        <v>78</v>
      </c>
      <c r="H97" s="83">
        <v>34.447414000000002</v>
      </c>
      <c r="I97" s="83">
        <v>-118.58650900000001</v>
      </c>
      <c r="J97" s="24" t="s">
        <v>505</v>
      </c>
      <c r="K97" s="4" t="s">
        <v>212</v>
      </c>
      <c r="L97" s="4" t="s">
        <v>329</v>
      </c>
      <c r="M97" s="3" t="s">
        <v>173</v>
      </c>
      <c r="N97" s="3" t="s">
        <v>334</v>
      </c>
      <c r="O97" s="3" t="s">
        <v>446</v>
      </c>
      <c r="P97" s="3" t="s">
        <v>413</v>
      </c>
      <c r="Q97" s="3" t="s">
        <v>368</v>
      </c>
      <c r="R97" s="82" t="s">
        <v>69</v>
      </c>
      <c r="S97" s="82" t="str">
        <f t="shared" si="6"/>
        <v>09/16/16</v>
      </c>
      <c r="T97" s="82" t="str">
        <f t="shared" si="7"/>
        <v>22:15:43</v>
      </c>
      <c r="U97" s="27">
        <v>4.0910893941799999</v>
      </c>
      <c r="V97" s="27">
        <v>265.16504294499998</v>
      </c>
      <c r="W97" s="5" t="s">
        <v>1469</v>
      </c>
    </row>
    <row r="98" spans="1:23" s="82" customFormat="1" x14ac:dyDescent="0.3">
      <c r="A98" s="82" t="s">
        <v>621</v>
      </c>
      <c r="B98" s="84">
        <v>34.447442000000002</v>
      </c>
      <c r="C98" s="84">
        <v>-118.58673</v>
      </c>
      <c r="D98" s="85" t="str">
        <f t="shared" si="5"/>
        <v>ANG_CH4_00079</v>
      </c>
      <c r="E98" s="85" t="s">
        <v>343</v>
      </c>
      <c r="F98" s="85" t="s">
        <v>344</v>
      </c>
      <c r="G98" s="85">
        <f t="shared" si="8"/>
        <v>79</v>
      </c>
      <c r="H98" s="83">
        <v>34.447448000000001</v>
      </c>
      <c r="I98" s="83">
        <v>-118.586718</v>
      </c>
      <c r="J98" s="24" t="s">
        <v>505</v>
      </c>
      <c r="K98" s="4" t="s">
        <v>212</v>
      </c>
      <c r="L98" s="4" t="s">
        <v>329</v>
      </c>
      <c r="M98" s="3" t="s">
        <v>173</v>
      </c>
      <c r="N98" s="3" t="s">
        <v>780</v>
      </c>
      <c r="O98" s="3" t="s">
        <v>446</v>
      </c>
      <c r="P98" s="3" t="s">
        <v>413</v>
      </c>
      <c r="Q98" s="3" t="s">
        <v>368</v>
      </c>
      <c r="R98" s="82" t="s">
        <v>70</v>
      </c>
      <c r="S98" s="82" t="str">
        <f t="shared" si="6"/>
        <v>09/17/16</v>
      </c>
      <c r="T98" s="82" t="str">
        <f t="shared" si="7"/>
        <v>18:16:11</v>
      </c>
      <c r="U98" s="27">
        <v>62.309396384700001</v>
      </c>
      <c r="V98" s="27">
        <v>498.352204771</v>
      </c>
      <c r="W98" s="5" t="s">
        <v>1471</v>
      </c>
    </row>
    <row r="99" spans="1:23" s="82" customFormat="1" x14ac:dyDescent="0.3">
      <c r="A99" s="82" t="s">
        <v>621</v>
      </c>
      <c r="B99" s="84">
        <v>34.447442000000002</v>
      </c>
      <c r="C99" s="84">
        <v>-118.58673</v>
      </c>
      <c r="D99" s="85" t="str">
        <f t="shared" si="5"/>
        <v>ANG_CH4_00080</v>
      </c>
      <c r="E99" s="85" t="s">
        <v>343</v>
      </c>
      <c r="F99" s="85" t="s">
        <v>344</v>
      </c>
      <c r="G99" s="85">
        <f t="shared" si="8"/>
        <v>80</v>
      </c>
      <c r="H99" s="83">
        <v>34.447414000000002</v>
      </c>
      <c r="I99" s="83">
        <v>-118.58650900000001</v>
      </c>
      <c r="J99" s="24" t="s">
        <v>505</v>
      </c>
      <c r="K99" s="4" t="s">
        <v>212</v>
      </c>
      <c r="L99" s="4" t="s">
        <v>329</v>
      </c>
      <c r="M99" s="3" t="s">
        <v>173</v>
      </c>
      <c r="N99" s="3" t="s">
        <v>261</v>
      </c>
      <c r="O99" s="3" t="s">
        <v>446</v>
      </c>
      <c r="P99" s="3" t="s">
        <v>413</v>
      </c>
      <c r="Q99" s="3" t="s">
        <v>368</v>
      </c>
      <c r="R99" s="82" t="s">
        <v>79</v>
      </c>
      <c r="S99" s="82" t="str">
        <f t="shared" si="6"/>
        <v>09/17/16</v>
      </c>
      <c r="T99" s="82" t="str">
        <f t="shared" si="7"/>
        <v>22:43:32</v>
      </c>
      <c r="U99" s="27">
        <v>8.4690882940800005</v>
      </c>
      <c r="V99" s="27">
        <v>497.70443036</v>
      </c>
      <c r="W99" s="5" t="s">
        <v>1484</v>
      </c>
    </row>
    <row r="100" spans="1:23" s="82" customFormat="1" x14ac:dyDescent="0.3">
      <c r="A100" s="82" t="s">
        <v>621</v>
      </c>
      <c r="B100" s="84">
        <v>34.447442000000002</v>
      </c>
      <c r="C100" s="84">
        <v>-118.58673</v>
      </c>
      <c r="D100" s="85" t="str">
        <f t="shared" si="5"/>
        <v>ANG_CH4_00081</v>
      </c>
      <c r="E100" s="85" t="s">
        <v>343</v>
      </c>
      <c r="F100" s="85" t="s">
        <v>344</v>
      </c>
      <c r="G100" s="85">
        <f t="shared" si="8"/>
        <v>81</v>
      </c>
      <c r="H100" s="83">
        <v>34.447439000000003</v>
      </c>
      <c r="I100" s="83">
        <v>-118.586876</v>
      </c>
      <c r="J100" s="24" t="s">
        <v>505</v>
      </c>
      <c r="K100" s="4" t="s">
        <v>212</v>
      </c>
      <c r="L100" s="4" t="s">
        <v>329</v>
      </c>
      <c r="M100" s="3" t="s">
        <v>173</v>
      </c>
      <c r="N100" s="3" t="s">
        <v>266</v>
      </c>
      <c r="O100" s="3" t="s">
        <v>446</v>
      </c>
      <c r="P100" s="3" t="s">
        <v>413</v>
      </c>
      <c r="Q100" s="3" t="s">
        <v>368</v>
      </c>
      <c r="R100" s="82" t="s">
        <v>106</v>
      </c>
      <c r="S100" s="82" t="str">
        <f t="shared" si="6"/>
        <v>09/25/16</v>
      </c>
      <c r="T100" s="82" t="str">
        <f t="shared" si="7"/>
        <v>20:12:00</v>
      </c>
      <c r="U100" s="27">
        <v>91.353114278999996</v>
      </c>
      <c r="V100" s="27">
        <v>493.70845648</v>
      </c>
      <c r="W100" s="5" t="s">
        <v>1550</v>
      </c>
    </row>
    <row r="101" spans="1:23" s="82" customFormat="1" x14ac:dyDescent="0.3">
      <c r="A101" s="82" t="s">
        <v>621</v>
      </c>
      <c r="B101" s="84">
        <v>34.447442000000002</v>
      </c>
      <c r="C101" s="84">
        <v>-118.58673</v>
      </c>
      <c r="D101" s="85" t="str">
        <f t="shared" si="5"/>
        <v>ANG_CH4_00082</v>
      </c>
      <c r="E101" s="85" t="s">
        <v>343</v>
      </c>
      <c r="F101" s="85" t="s">
        <v>344</v>
      </c>
      <c r="G101" s="85">
        <f t="shared" si="8"/>
        <v>82</v>
      </c>
      <c r="H101" s="83">
        <v>34.44740212</v>
      </c>
      <c r="I101" s="83">
        <v>-118.58670673</v>
      </c>
      <c r="J101" s="24" t="s">
        <v>505</v>
      </c>
      <c r="K101" s="4" t="s">
        <v>212</v>
      </c>
      <c r="L101" s="4" t="s">
        <v>329</v>
      </c>
      <c r="M101" s="3" t="s">
        <v>173</v>
      </c>
      <c r="N101" s="3" t="s">
        <v>829</v>
      </c>
      <c r="O101" s="3" t="s">
        <v>446</v>
      </c>
      <c r="P101" s="3" t="s">
        <v>413</v>
      </c>
      <c r="Q101" s="3" t="s">
        <v>368</v>
      </c>
      <c r="R101" s="82" t="s">
        <v>1035</v>
      </c>
      <c r="S101" s="82" t="str">
        <f t="shared" si="6"/>
        <v>11/03/16</v>
      </c>
      <c r="T101" s="82" t="str">
        <f t="shared" si="7"/>
        <v>22:18:06</v>
      </c>
      <c r="U101" s="27">
        <v>46.799825960299998</v>
      </c>
      <c r="V101" s="27">
        <v>496.758261129</v>
      </c>
      <c r="W101" s="5" t="s">
        <v>1746</v>
      </c>
    </row>
    <row r="102" spans="1:23" s="82" customFormat="1" x14ac:dyDescent="0.3">
      <c r="A102" s="82" t="s">
        <v>621</v>
      </c>
      <c r="B102" s="84">
        <v>34.447442000000002</v>
      </c>
      <c r="C102" s="84">
        <v>-118.58673</v>
      </c>
      <c r="D102" s="85" t="str">
        <f t="shared" si="5"/>
        <v>ANG_CH4_00083</v>
      </c>
      <c r="E102" s="85" t="s">
        <v>343</v>
      </c>
      <c r="F102" s="85" t="s">
        <v>344</v>
      </c>
      <c r="G102" s="85">
        <f t="shared" si="8"/>
        <v>83</v>
      </c>
      <c r="H102" s="83">
        <v>34.447377000000003</v>
      </c>
      <c r="I102" s="83">
        <v>-118.58672799999999</v>
      </c>
      <c r="J102" s="24" t="s">
        <v>505</v>
      </c>
      <c r="K102" s="4" t="s">
        <v>212</v>
      </c>
      <c r="L102" s="4" t="s">
        <v>329</v>
      </c>
      <c r="M102" s="3" t="s">
        <v>173</v>
      </c>
      <c r="N102" s="3" t="s">
        <v>828</v>
      </c>
      <c r="O102" s="3" t="s">
        <v>446</v>
      </c>
      <c r="P102" s="3" t="s">
        <v>413</v>
      </c>
      <c r="Q102" s="3" t="s">
        <v>368</v>
      </c>
      <c r="R102" s="82" t="s">
        <v>1036</v>
      </c>
      <c r="S102" s="82" t="str">
        <f t="shared" si="6"/>
        <v>11/03/16</v>
      </c>
      <c r="T102" s="82" t="str">
        <f t="shared" si="7"/>
        <v>22:24:51</v>
      </c>
      <c r="U102" s="27">
        <v>45.2234678429</v>
      </c>
      <c r="V102" s="27">
        <v>419.828536429</v>
      </c>
      <c r="W102" s="5" t="s">
        <v>1747</v>
      </c>
    </row>
    <row r="103" spans="1:23" s="82" customFormat="1" x14ac:dyDescent="0.3">
      <c r="A103" s="82" t="s">
        <v>621</v>
      </c>
      <c r="B103" s="84">
        <v>34.447442000000002</v>
      </c>
      <c r="C103" s="84">
        <v>-118.58673</v>
      </c>
      <c r="D103" s="85" t="str">
        <f t="shared" si="5"/>
        <v>ANG_CH4_00084</v>
      </c>
      <c r="E103" s="85" t="s">
        <v>343</v>
      </c>
      <c r="F103" s="85" t="s">
        <v>344</v>
      </c>
      <c r="G103" s="85">
        <f t="shared" si="8"/>
        <v>84</v>
      </c>
      <c r="H103" s="83">
        <v>34.447477849999999</v>
      </c>
      <c r="I103" s="83">
        <v>-118.58673502000001</v>
      </c>
      <c r="J103" s="24" t="s">
        <v>505</v>
      </c>
      <c r="K103" s="4" t="s">
        <v>212</v>
      </c>
      <c r="L103" s="4" t="s">
        <v>329</v>
      </c>
      <c r="M103" s="3" t="s">
        <v>173</v>
      </c>
      <c r="N103" s="3" t="s">
        <v>828</v>
      </c>
      <c r="O103" s="3" t="s">
        <v>446</v>
      </c>
      <c r="P103" s="3" t="s">
        <v>413</v>
      </c>
      <c r="Q103" s="3" t="s">
        <v>368</v>
      </c>
      <c r="R103" s="82" t="s">
        <v>1037</v>
      </c>
      <c r="S103" s="82" t="str">
        <f t="shared" si="6"/>
        <v>11/03/16</v>
      </c>
      <c r="T103" s="82" t="str">
        <f t="shared" si="7"/>
        <v>22:45:01</v>
      </c>
      <c r="U103" s="27">
        <v>67.405487023500001</v>
      </c>
      <c r="V103" s="27">
        <v>423.49252649800002</v>
      </c>
      <c r="W103" s="5" t="s">
        <v>1748</v>
      </c>
    </row>
    <row r="104" spans="1:23" s="82" customFormat="1" x14ac:dyDescent="0.3">
      <c r="A104" s="82" t="s">
        <v>621</v>
      </c>
      <c r="B104" s="84">
        <v>34.447442000000002</v>
      </c>
      <c r="C104" s="84">
        <v>-118.58673</v>
      </c>
      <c r="D104" s="85" t="str">
        <f t="shared" si="5"/>
        <v>ANG_CH4_00085</v>
      </c>
      <c r="E104" s="85" t="s">
        <v>343</v>
      </c>
      <c r="F104" s="85" t="s">
        <v>344</v>
      </c>
      <c r="G104" s="85">
        <f t="shared" si="8"/>
        <v>85</v>
      </c>
      <c r="H104" s="83">
        <v>34.447631610000002</v>
      </c>
      <c r="I104" s="83">
        <v>-118.58677199</v>
      </c>
      <c r="J104" s="24" t="s">
        <v>505</v>
      </c>
      <c r="K104" s="4" t="s">
        <v>212</v>
      </c>
      <c r="L104" s="4" t="s">
        <v>329</v>
      </c>
      <c r="M104" s="3" t="s">
        <v>173</v>
      </c>
      <c r="N104" s="3" t="s">
        <v>831</v>
      </c>
      <c r="O104" s="3" t="s">
        <v>446</v>
      </c>
      <c r="P104" s="3" t="s">
        <v>413</v>
      </c>
      <c r="Q104" s="3" t="s">
        <v>368</v>
      </c>
      <c r="R104" s="82" t="s">
        <v>1038</v>
      </c>
      <c r="S104" s="82" t="str">
        <f t="shared" si="6"/>
        <v>11/04/16</v>
      </c>
      <c r="T104" s="82" t="str">
        <f t="shared" si="7"/>
        <v>18:30:25</v>
      </c>
      <c r="U104" s="27">
        <v>109.30157749</v>
      </c>
      <c r="V104" s="27">
        <v>494.83217357000001</v>
      </c>
      <c r="W104" s="5" t="s">
        <v>1749</v>
      </c>
    </row>
    <row r="105" spans="1:23" s="82" customFormat="1" ht="37.5" x14ac:dyDescent="0.3">
      <c r="A105" s="82" t="s">
        <v>622</v>
      </c>
      <c r="B105" s="84">
        <v>36.499389000000001</v>
      </c>
      <c r="C105" s="84">
        <v>-119.617507</v>
      </c>
      <c r="D105" s="85" t="str">
        <f t="shared" si="5"/>
        <v>ANG_CH4_00086</v>
      </c>
      <c r="E105" s="85" t="s">
        <v>343</v>
      </c>
      <c r="F105" s="85" t="s">
        <v>344</v>
      </c>
      <c r="G105" s="85">
        <f t="shared" si="8"/>
        <v>86</v>
      </c>
      <c r="H105" s="83">
        <v>36.499389000000001</v>
      </c>
      <c r="I105" s="83">
        <v>-119.617507</v>
      </c>
      <c r="J105" s="24" t="s">
        <v>337</v>
      </c>
      <c r="K105" s="4" t="s">
        <v>1172</v>
      </c>
      <c r="L105" s="4" t="s">
        <v>329</v>
      </c>
      <c r="M105" s="3" t="s">
        <v>173</v>
      </c>
      <c r="N105" s="3" t="s">
        <v>263</v>
      </c>
      <c r="O105" s="3" t="s">
        <v>339</v>
      </c>
      <c r="P105" s="3" t="s">
        <v>1195</v>
      </c>
      <c r="Q105" s="3" t="s">
        <v>384</v>
      </c>
      <c r="R105" s="82" t="s">
        <v>75</v>
      </c>
      <c r="S105" s="82" t="str">
        <f t="shared" si="6"/>
        <v>09/17/16</v>
      </c>
      <c r="T105" s="82" t="str">
        <f t="shared" si="7"/>
        <v>20:04:44</v>
      </c>
      <c r="U105" s="27">
        <v>78.844898301399994</v>
      </c>
      <c r="V105" s="27">
        <v>467.12418049199999</v>
      </c>
      <c r="W105" s="5" t="s">
        <v>1477</v>
      </c>
    </row>
    <row r="106" spans="1:23" s="82" customFormat="1" x14ac:dyDescent="0.3">
      <c r="A106" s="82" t="s">
        <v>623</v>
      </c>
      <c r="B106" s="84">
        <v>36.413786999999999</v>
      </c>
      <c r="C106" s="84">
        <v>-119.86512999999999</v>
      </c>
      <c r="D106" s="85" t="str">
        <f t="shared" si="5"/>
        <v>ANG_CH4_00087</v>
      </c>
      <c r="E106" s="85" t="s">
        <v>343</v>
      </c>
      <c r="F106" s="85" t="s">
        <v>344</v>
      </c>
      <c r="G106" s="85">
        <f t="shared" si="8"/>
        <v>87</v>
      </c>
      <c r="H106" s="83">
        <v>36.413817000000002</v>
      </c>
      <c r="I106" s="83">
        <v>-119.865101</v>
      </c>
      <c r="J106" s="24" t="s">
        <v>337</v>
      </c>
      <c r="K106" s="4" t="s">
        <v>1173</v>
      </c>
      <c r="L106" s="4" t="s">
        <v>329</v>
      </c>
      <c r="M106" s="3" t="s">
        <v>173</v>
      </c>
      <c r="N106" s="3" t="s">
        <v>438</v>
      </c>
      <c r="O106" s="3" t="s">
        <v>1032</v>
      </c>
      <c r="P106" s="3" t="s">
        <v>1088</v>
      </c>
      <c r="Q106" s="3" t="s">
        <v>384</v>
      </c>
      <c r="R106" s="82" t="s">
        <v>78</v>
      </c>
      <c r="S106" s="82" t="str">
        <f t="shared" si="6"/>
        <v>09/17/16</v>
      </c>
      <c r="T106" s="82" t="str">
        <f t="shared" si="7"/>
        <v>21:34:18</v>
      </c>
      <c r="U106" s="27">
        <v>0.78290923265699996</v>
      </c>
      <c r="V106" s="27">
        <v>118.37651794200001</v>
      </c>
      <c r="W106" s="5" t="s">
        <v>1482</v>
      </c>
    </row>
    <row r="107" spans="1:23" s="82" customFormat="1" x14ac:dyDescent="0.3">
      <c r="A107" s="82" t="s">
        <v>624</v>
      </c>
      <c r="B107" s="84">
        <v>35.166556999999997</v>
      </c>
      <c r="C107" s="84">
        <v>-119.101862</v>
      </c>
      <c r="D107" s="85" t="str">
        <f t="shared" si="5"/>
        <v>ANG_CH4_00088</v>
      </c>
      <c r="E107" s="85" t="s">
        <v>343</v>
      </c>
      <c r="F107" s="85" t="s">
        <v>344</v>
      </c>
      <c r="G107" s="85">
        <f t="shared" si="8"/>
        <v>88</v>
      </c>
      <c r="H107" s="83">
        <v>35.166556999999997</v>
      </c>
      <c r="I107" s="83">
        <v>-119.101862</v>
      </c>
      <c r="J107" s="24" t="s">
        <v>337</v>
      </c>
      <c r="K107" s="4" t="s">
        <v>1165</v>
      </c>
      <c r="L107" s="4" t="s">
        <v>329</v>
      </c>
      <c r="M107" s="3" t="s">
        <v>173</v>
      </c>
      <c r="N107" s="3" t="s">
        <v>264</v>
      </c>
      <c r="O107" s="3" t="s">
        <v>1031</v>
      </c>
      <c r="P107" s="3" t="s">
        <v>1057</v>
      </c>
      <c r="Q107" s="3" t="s">
        <v>384</v>
      </c>
      <c r="R107" s="82" t="s">
        <v>80</v>
      </c>
      <c r="S107" s="82" t="str">
        <f t="shared" si="6"/>
        <v>09/19/16</v>
      </c>
      <c r="T107" s="82" t="str">
        <f t="shared" si="7"/>
        <v>17:45:33</v>
      </c>
      <c r="U107" s="27">
        <v>83.114763238500004</v>
      </c>
      <c r="V107" s="27">
        <v>456.15786740999999</v>
      </c>
      <c r="W107" s="5" t="s">
        <v>1485</v>
      </c>
    </row>
    <row r="108" spans="1:23" s="82" customFormat="1" x14ac:dyDescent="0.3">
      <c r="A108" s="82" t="s">
        <v>625</v>
      </c>
      <c r="B108" s="84">
        <v>36.169995</v>
      </c>
      <c r="C108" s="84">
        <v>-119.275469</v>
      </c>
      <c r="D108" s="85" t="str">
        <f t="shared" si="5"/>
        <v>ANG_CH4_00089</v>
      </c>
      <c r="E108" s="85" t="s">
        <v>343</v>
      </c>
      <c r="F108" s="85" t="s">
        <v>344</v>
      </c>
      <c r="G108" s="85">
        <f t="shared" si="8"/>
        <v>89</v>
      </c>
      <c r="H108" s="83">
        <v>36.169995</v>
      </c>
      <c r="I108" s="83">
        <v>-119.275469</v>
      </c>
      <c r="J108" s="24" t="s">
        <v>337</v>
      </c>
      <c r="K108" s="4" t="s">
        <v>1170</v>
      </c>
      <c r="L108" s="4" t="s">
        <v>329</v>
      </c>
      <c r="M108" s="3" t="s">
        <v>173</v>
      </c>
      <c r="N108" s="3" t="s">
        <v>336</v>
      </c>
      <c r="O108" s="3" t="s">
        <v>1032</v>
      </c>
      <c r="P108" s="3" t="s">
        <v>1089</v>
      </c>
      <c r="Q108" s="3" t="s">
        <v>384</v>
      </c>
      <c r="R108" s="82" t="s">
        <v>93</v>
      </c>
      <c r="S108" s="82" t="str">
        <f t="shared" si="6"/>
        <v>09/22/16</v>
      </c>
      <c r="T108" s="82" t="str">
        <f t="shared" si="7"/>
        <v>19:43:40</v>
      </c>
      <c r="U108" s="27">
        <v>2.56095364876</v>
      </c>
      <c r="V108" s="27">
        <v>493.43972276300002</v>
      </c>
      <c r="W108" s="5" t="s">
        <v>1514</v>
      </c>
    </row>
    <row r="109" spans="1:23" s="82" customFormat="1" x14ac:dyDescent="0.3">
      <c r="A109" s="82" t="s">
        <v>626</v>
      </c>
      <c r="B109" s="84">
        <v>34.407964999999997</v>
      </c>
      <c r="C109" s="84">
        <v>-118.99313600000001</v>
      </c>
      <c r="D109" s="85" t="str">
        <f t="shared" si="5"/>
        <v>ANG_CH4_00090</v>
      </c>
      <c r="E109" s="85" t="s">
        <v>343</v>
      </c>
      <c r="F109" s="85" t="s">
        <v>344</v>
      </c>
      <c r="G109" s="85">
        <f t="shared" si="8"/>
        <v>90</v>
      </c>
      <c r="H109" s="83">
        <v>34.407964999999997</v>
      </c>
      <c r="I109" s="83">
        <v>-118.99313600000001</v>
      </c>
      <c r="J109" s="24" t="s">
        <v>337</v>
      </c>
      <c r="K109" s="4" t="s">
        <v>267</v>
      </c>
      <c r="L109" s="4" t="s">
        <v>329</v>
      </c>
      <c r="M109" s="3" t="s">
        <v>173</v>
      </c>
      <c r="N109" s="3" t="s">
        <v>269</v>
      </c>
      <c r="O109" s="3" t="s">
        <v>195</v>
      </c>
      <c r="P109" s="3" t="s">
        <v>268</v>
      </c>
      <c r="Q109" s="3" t="s">
        <v>396</v>
      </c>
      <c r="R109" s="82" t="s">
        <v>107</v>
      </c>
      <c r="S109" s="82" t="str">
        <f t="shared" si="6"/>
        <v>09/30/16</v>
      </c>
      <c r="T109" s="82" t="str">
        <f t="shared" si="7"/>
        <v>21:12:08</v>
      </c>
      <c r="U109" s="27">
        <v>53.184080897800001</v>
      </c>
      <c r="V109" s="27">
        <v>493.70845648</v>
      </c>
      <c r="W109" s="5" t="s">
        <v>1551</v>
      </c>
    </row>
    <row r="110" spans="1:23" s="82" customFormat="1" x14ac:dyDescent="0.3">
      <c r="A110" s="82" t="s">
        <v>627</v>
      </c>
      <c r="B110" s="84">
        <v>34.482998000000002</v>
      </c>
      <c r="C110" s="84">
        <v>-120.12417499999999</v>
      </c>
      <c r="D110" s="85" t="str">
        <f t="shared" si="5"/>
        <v>ANG_CH4_00091</v>
      </c>
      <c r="E110" s="85" t="s">
        <v>343</v>
      </c>
      <c r="F110" s="85" t="s">
        <v>344</v>
      </c>
      <c r="G110" s="85">
        <f t="shared" si="8"/>
        <v>91</v>
      </c>
      <c r="H110" s="83">
        <v>34.482998000000002</v>
      </c>
      <c r="I110" s="83">
        <v>-120.12417499999999</v>
      </c>
      <c r="J110" s="24" t="s">
        <v>337</v>
      </c>
      <c r="K110" s="4" t="s">
        <v>271</v>
      </c>
      <c r="L110" s="4" t="s">
        <v>329</v>
      </c>
      <c r="M110" s="3" t="s">
        <v>174</v>
      </c>
      <c r="N110" s="3" t="s">
        <v>270</v>
      </c>
      <c r="O110" s="3" t="s">
        <v>195</v>
      </c>
      <c r="P110" s="3" t="s">
        <v>272</v>
      </c>
      <c r="Q110" s="3" t="s">
        <v>396</v>
      </c>
      <c r="R110" s="82" t="s">
        <v>109</v>
      </c>
      <c r="S110" s="82" t="str">
        <f t="shared" si="6"/>
        <v>09/30/16</v>
      </c>
      <c r="T110" s="82" t="str">
        <f t="shared" si="7"/>
        <v>22:16:45</v>
      </c>
      <c r="U110" s="27">
        <v>40.478057788199997</v>
      </c>
      <c r="V110" s="27">
        <v>498.77875856899999</v>
      </c>
      <c r="W110" s="5" t="s">
        <v>1555</v>
      </c>
    </row>
    <row r="111" spans="1:23" s="82" customFormat="1" ht="37.5" x14ac:dyDescent="0.3">
      <c r="A111" s="82" t="s">
        <v>628</v>
      </c>
      <c r="B111" s="84">
        <v>33.856181999999997</v>
      </c>
      <c r="C111" s="84">
        <v>-117.080339</v>
      </c>
      <c r="D111" s="85" t="str">
        <f t="shared" si="5"/>
        <v>ANG_CH4_00092</v>
      </c>
      <c r="E111" s="85" t="s">
        <v>343</v>
      </c>
      <c r="F111" s="85" t="s">
        <v>344</v>
      </c>
      <c r="G111" s="85">
        <f t="shared" si="8"/>
        <v>92</v>
      </c>
      <c r="H111" s="83">
        <v>33.856256000000002</v>
      </c>
      <c r="I111" s="83">
        <v>-117.080361</v>
      </c>
      <c r="J111" s="24" t="s">
        <v>337</v>
      </c>
      <c r="K111" s="4" t="s">
        <v>1174</v>
      </c>
      <c r="L111" s="4" t="s">
        <v>338</v>
      </c>
      <c r="M111" s="3" t="s">
        <v>173</v>
      </c>
      <c r="N111" s="3" t="s">
        <v>273</v>
      </c>
      <c r="O111" s="3" t="s">
        <v>1032</v>
      </c>
      <c r="P111" s="3" t="s">
        <v>1090</v>
      </c>
      <c r="Q111" s="3" t="s">
        <v>384</v>
      </c>
      <c r="R111" s="82" t="s">
        <v>111</v>
      </c>
      <c r="S111" s="82" t="str">
        <f t="shared" si="6"/>
        <v>10/01/16</v>
      </c>
      <c r="T111" s="82" t="str">
        <f t="shared" si="7"/>
        <v>18:10:46</v>
      </c>
      <c r="U111" s="27">
        <v>1.55624466646</v>
      </c>
      <c r="V111" s="27">
        <v>321.40208462300001</v>
      </c>
      <c r="W111" s="5" t="s">
        <v>1558</v>
      </c>
    </row>
    <row r="112" spans="1:23" s="82" customFormat="1" x14ac:dyDescent="0.3">
      <c r="A112" s="82" t="s">
        <v>629</v>
      </c>
      <c r="B112" s="84">
        <v>34.002080139999997</v>
      </c>
      <c r="C112" s="84">
        <v>-117.61635319</v>
      </c>
      <c r="D112" s="85" t="str">
        <f t="shared" si="5"/>
        <v>ANG_CH4_00093</v>
      </c>
      <c r="E112" s="85" t="s">
        <v>343</v>
      </c>
      <c r="F112" s="85" t="s">
        <v>344</v>
      </c>
      <c r="G112" s="85">
        <f t="shared" si="8"/>
        <v>93</v>
      </c>
      <c r="H112" s="83">
        <v>34.002080139999997</v>
      </c>
      <c r="I112" s="83">
        <v>-117.61635319</v>
      </c>
      <c r="J112" s="24" t="s">
        <v>337</v>
      </c>
      <c r="K112" s="4" t="s">
        <v>192</v>
      </c>
      <c r="L112" s="4" t="s">
        <v>329</v>
      </c>
      <c r="M112" s="3" t="s">
        <v>174</v>
      </c>
      <c r="N112" s="3" t="s">
        <v>276</v>
      </c>
      <c r="O112" s="3" t="s">
        <v>339</v>
      </c>
      <c r="P112" s="3" t="s">
        <v>439</v>
      </c>
      <c r="Q112" s="3" t="s">
        <v>384</v>
      </c>
      <c r="R112" s="82" t="s">
        <v>116</v>
      </c>
      <c r="S112" s="82" t="str">
        <f t="shared" si="6"/>
        <v>10/01/16</v>
      </c>
      <c r="T112" s="82" t="str">
        <f t="shared" si="7"/>
        <v>19:27:37</v>
      </c>
      <c r="U112" s="27">
        <v>7.1626201746999998</v>
      </c>
      <c r="V112" s="27">
        <v>292.33956283700002</v>
      </c>
      <c r="W112" s="5" t="s">
        <v>1565</v>
      </c>
    </row>
    <row r="113" spans="1:23" s="82" customFormat="1" x14ac:dyDescent="0.3">
      <c r="A113" s="82" t="s">
        <v>630</v>
      </c>
      <c r="B113" s="84">
        <v>36.724309849999997</v>
      </c>
      <c r="C113" s="84">
        <v>-120.23389400000001</v>
      </c>
      <c r="D113" s="85" t="str">
        <f t="shared" si="5"/>
        <v>ANG_CH4_00094</v>
      </c>
      <c r="E113" s="85" t="s">
        <v>343</v>
      </c>
      <c r="F113" s="85" t="s">
        <v>344</v>
      </c>
      <c r="G113" s="85">
        <f t="shared" si="8"/>
        <v>94</v>
      </c>
      <c r="H113" s="83">
        <v>36.724309849999997</v>
      </c>
      <c r="I113" s="83">
        <v>-120.23389400000001</v>
      </c>
      <c r="J113" s="24" t="s">
        <v>505</v>
      </c>
      <c r="K113" s="4" t="s">
        <v>1175</v>
      </c>
      <c r="L113" s="4" t="s">
        <v>329</v>
      </c>
      <c r="M113" s="3" t="s">
        <v>173</v>
      </c>
      <c r="N113" s="3" t="s">
        <v>274</v>
      </c>
      <c r="O113" s="3" t="s">
        <v>1032</v>
      </c>
      <c r="P113" s="3"/>
      <c r="Q113" s="3" t="s">
        <v>384</v>
      </c>
      <c r="R113" s="82" t="s">
        <v>119</v>
      </c>
      <c r="S113" s="82" t="str">
        <f t="shared" si="6"/>
        <v>10/01/16</v>
      </c>
      <c r="T113" s="82" t="str">
        <f t="shared" si="7"/>
        <v>21:37:36</v>
      </c>
      <c r="U113" s="27">
        <v>4.9533837535399998</v>
      </c>
      <c r="V113" s="27">
        <v>477.03752472899998</v>
      </c>
      <c r="W113" s="5" t="s">
        <v>1568</v>
      </c>
    </row>
    <row r="114" spans="1:23" s="82" customFormat="1" x14ac:dyDescent="0.3">
      <c r="A114" s="82" t="s">
        <v>631</v>
      </c>
      <c r="B114" s="84">
        <v>34.380504139999999</v>
      </c>
      <c r="C114" s="84">
        <v>-118.49821540000001</v>
      </c>
      <c r="D114" s="85" t="str">
        <f t="shared" si="5"/>
        <v>ANG_CH4_00095</v>
      </c>
      <c r="E114" s="85" t="s">
        <v>343</v>
      </c>
      <c r="F114" s="85" t="s">
        <v>344</v>
      </c>
      <c r="G114" s="85">
        <f t="shared" si="8"/>
        <v>95</v>
      </c>
      <c r="H114" s="83">
        <v>34.380504139999999</v>
      </c>
      <c r="I114" s="83">
        <v>-118.49821540000001</v>
      </c>
      <c r="J114" s="24" t="s">
        <v>505</v>
      </c>
      <c r="K114" s="4" t="s">
        <v>278</v>
      </c>
      <c r="L114" s="4" t="s">
        <v>329</v>
      </c>
      <c r="M114" s="3" t="s">
        <v>173</v>
      </c>
      <c r="N114" s="3" t="s">
        <v>277</v>
      </c>
      <c r="O114" s="3" t="s">
        <v>339</v>
      </c>
      <c r="P114" s="3" t="s">
        <v>414</v>
      </c>
      <c r="Q114" s="3" t="s">
        <v>339</v>
      </c>
      <c r="R114" s="82" t="s">
        <v>120</v>
      </c>
      <c r="S114" s="82" t="str">
        <f t="shared" si="6"/>
        <v>10/03/16</v>
      </c>
      <c r="T114" s="82" t="str">
        <f t="shared" si="7"/>
        <v>19:36:09</v>
      </c>
      <c r="U114" s="27">
        <v>14.067161905800001</v>
      </c>
      <c r="V114" s="27">
        <v>491.54786135199998</v>
      </c>
      <c r="W114" s="5" t="s">
        <v>1570</v>
      </c>
    </row>
    <row r="115" spans="1:23" s="82" customFormat="1" x14ac:dyDescent="0.3">
      <c r="A115" s="82" t="s">
        <v>632</v>
      </c>
      <c r="B115" s="84">
        <v>34.385157079999999</v>
      </c>
      <c r="C115" s="84">
        <v>-118.49631712</v>
      </c>
      <c r="D115" s="85" t="str">
        <f t="shared" si="5"/>
        <v>ANG_CH4_00096</v>
      </c>
      <c r="E115" s="85" t="s">
        <v>343</v>
      </c>
      <c r="F115" s="85" t="s">
        <v>344</v>
      </c>
      <c r="G115" s="85">
        <f t="shared" si="8"/>
        <v>96</v>
      </c>
      <c r="H115" s="83">
        <v>34.385157079999999</v>
      </c>
      <c r="I115" s="83">
        <v>-118.49631712</v>
      </c>
      <c r="J115" s="24" t="s">
        <v>337</v>
      </c>
      <c r="K115" s="4" t="s">
        <v>278</v>
      </c>
      <c r="L115" s="4" t="s">
        <v>329</v>
      </c>
      <c r="M115" s="3" t="s">
        <v>173</v>
      </c>
      <c r="N115" s="3" t="s">
        <v>279</v>
      </c>
      <c r="O115" s="3" t="s">
        <v>426</v>
      </c>
      <c r="P115" s="3" t="s">
        <v>280</v>
      </c>
      <c r="Q115" s="3" t="s">
        <v>368</v>
      </c>
      <c r="R115" s="82" t="s">
        <v>120</v>
      </c>
      <c r="S115" s="82" t="str">
        <f t="shared" si="6"/>
        <v>10/03/16</v>
      </c>
      <c r="T115" s="82" t="str">
        <f t="shared" si="7"/>
        <v>19:36:09</v>
      </c>
      <c r="U115" s="27">
        <v>0.137878422625</v>
      </c>
      <c r="V115" s="27">
        <v>18.341210429</v>
      </c>
      <c r="W115" s="5" t="s">
        <v>1571</v>
      </c>
    </row>
    <row r="116" spans="1:23" s="82" customFormat="1" x14ac:dyDescent="0.3">
      <c r="A116" s="82" t="s">
        <v>633</v>
      </c>
      <c r="B116" s="84">
        <v>38.04231377</v>
      </c>
      <c r="C116" s="84">
        <v>-122.25229956</v>
      </c>
      <c r="D116" s="85" t="str">
        <f t="shared" si="5"/>
        <v>ANG_CH4_00097</v>
      </c>
      <c r="E116" s="85" t="s">
        <v>343</v>
      </c>
      <c r="F116" s="85" t="s">
        <v>344</v>
      </c>
      <c r="G116" s="85">
        <f t="shared" si="8"/>
        <v>97</v>
      </c>
      <c r="H116" s="83">
        <v>38.04231377</v>
      </c>
      <c r="I116" s="83">
        <v>-122.25229956</v>
      </c>
      <c r="J116" s="24" t="s">
        <v>337</v>
      </c>
      <c r="K116" s="4" t="s">
        <v>282</v>
      </c>
      <c r="L116" s="4" t="s">
        <v>329</v>
      </c>
      <c r="M116" s="3" t="s">
        <v>173</v>
      </c>
      <c r="N116" s="3" t="s">
        <v>283</v>
      </c>
      <c r="O116" s="3" t="s">
        <v>340</v>
      </c>
      <c r="P116" s="3" t="s">
        <v>440</v>
      </c>
      <c r="Q116" s="3" t="s">
        <v>362</v>
      </c>
      <c r="R116" s="82" t="s">
        <v>125</v>
      </c>
      <c r="S116" s="82" t="str">
        <f t="shared" si="6"/>
        <v>10/05/16</v>
      </c>
      <c r="T116" s="82" t="str">
        <f t="shared" si="7"/>
        <v>18:41:14</v>
      </c>
      <c r="U116" s="27">
        <v>35.122408702000001</v>
      </c>
      <c r="V116" s="27">
        <v>401.37508642199998</v>
      </c>
      <c r="W116" s="5" t="s">
        <v>1579</v>
      </c>
    </row>
    <row r="117" spans="1:23" s="82" customFormat="1" x14ac:dyDescent="0.3">
      <c r="A117" s="82" t="s">
        <v>634</v>
      </c>
      <c r="B117" s="84">
        <v>37.936822999999997</v>
      </c>
      <c r="C117" s="84">
        <v>-122.404355</v>
      </c>
      <c r="D117" s="85" t="str">
        <f t="shared" si="5"/>
        <v>ANG_CH4_00098</v>
      </c>
      <c r="E117" s="85" t="s">
        <v>343</v>
      </c>
      <c r="F117" s="85" t="s">
        <v>344</v>
      </c>
      <c r="G117" s="85">
        <f t="shared" si="8"/>
        <v>98</v>
      </c>
      <c r="H117" s="83">
        <v>37.936822999999997</v>
      </c>
      <c r="I117" s="83">
        <v>-122.404355</v>
      </c>
      <c r="J117" s="24" t="s">
        <v>337</v>
      </c>
      <c r="K117" s="4" t="s">
        <v>284</v>
      </c>
      <c r="L117" s="4" t="s">
        <v>329</v>
      </c>
      <c r="M117" s="3" t="s">
        <v>174</v>
      </c>
      <c r="N117" s="3" t="s">
        <v>285</v>
      </c>
      <c r="O117" s="3" t="s">
        <v>340</v>
      </c>
      <c r="P117" s="3" t="s">
        <v>349</v>
      </c>
      <c r="Q117" s="3" t="s">
        <v>362</v>
      </c>
      <c r="R117" s="82" t="s">
        <v>126</v>
      </c>
      <c r="S117" s="82" t="str">
        <f t="shared" si="6"/>
        <v>10/05/16</v>
      </c>
      <c r="T117" s="82" t="str">
        <f t="shared" si="7"/>
        <v>19:49:11</v>
      </c>
      <c r="U117" s="27">
        <v>37.4009475987</v>
      </c>
      <c r="V117" s="27">
        <v>496.577899226</v>
      </c>
      <c r="W117" s="5" t="s">
        <v>1580</v>
      </c>
    </row>
    <row r="118" spans="1:23" s="82" customFormat="1" x14ac:dyDescent="0.3">
      <c r="A118" s="82" t="s">
        <v>635</v>
      </c>
      <c r="B118" s="84">
        <v>37.949579999999997</v>
      </c>
      <c r="C118" s="84">
        <v>-122.396728</v>
      </c>
      <c r="D118" s="85" t="str">
        <f t="shared" si="5"/>
        <v>ANG_CH4_00099</v>
      </c>
      <c r="E118" s="85" t="s">
        <v>343</v>
      </c>
      <c r="F118" s="85" t="s">
        <v>344</v>
      </c>
      <c r="G118" s="85">
        <f t="shared" si="8"/>
        <v>99</v>
      </c>
      <c r="H118" s="83">
        <v>37.949579999999997</v>
      </c>
      <c r="I118" s="83">
        <v>-122.396728</v>
      </c>
      <c r="J118" s="24" t="s">
        <v>337</v>
      </c>
      <c r="K118" s="4" t="s">
        <v>284</v>
      </c>
      <c r="L118" s="4" t="s">
        <v>329</v>
      </c>
      <c r="M118" s="3" t="s">
        <v>174</v>
      </c>
      <c r="N118" s="3" t="s">
        <v>286</v>
      </c>
      <c r="O118" s="3" t="s">
        <v>340</v>
      </c>
      <c r="P118" s="3" t="s">
        <v>349</v>
      </c>
      <c r="Q118" s="3" t="s">
        <v>362</v>
      </c>
      <c r="R118" s="82" t="s">
        <v>126</v>
      </c>
      <c r="S118" s="82" t="str">
        <f t="shared" si="6"/>
        <v>10/05/16</v>
      </c>
      <c r="T118" s="82" t="str">
        <f t="shared" si="7"/>
        <v>19:49:11</v>
      </c>
      <c r="U118" s="27">
        <v>233.84316754700001</v>
      </c>
      <c r="V118" s="27">
        <v>496.577899226</v>
      </c>
      <c r="W118" s="5" t="s">
        <v>1581</v>
      </c>
    </row>
    <row r="119" spans="1:23" s="82" customFormat="1" x14ac:dyDescent="0.3">
      <c r="A119" s="82" t="s">
        <v>636</v>
      </c>
      <c r="B119" s="84">
        <v>33.940664159999997</v>
      </c>
      <c r="C119" s="84">
        <v>-117.83168125</v>
      </c>
      <c r="D119" s="85" t="str">
        <f t="shared" si="5"/>
        <v>ANG_CH4_00100</v>
      </c>
      <c r="E119" s="85" t="s">
        <v>343</v>
      </c>
      <c r="F119" s="85" t="s">
        <v>344</v>
      </c>
      <c r="G119" s="85">
        <f t="shared" si="8"/>
        <v>100</v>
      </c>
      <c r="H119" s="83">
        <v>33.940664159999997</v>
      </c>
      <c r="I119" s="83">
        <v>-117.83168125</v>
      </c>
      <c r="J119" s="24" t="s">
        <v>505</v>
      </c>
      <c r="K119" s="4" t="s">
        <v>351</v>
      </c>
      <c r="L119" s="4" t="s">
        <v>329</v>
      </c>
      <c r="M119" s="3" t="s">
        <v>173</v>
      </c>
      <c r="N119" s="3" t="s">
        <v>328</v>
      </c>
      <c r="O119" s="3" t="s">
        <v>195</v>
      </c>
      <c r="P119" s="3" t="s">
        <v>350</v>
      </c>
      <c r="Q119" s="3" t="s">
        <v>396</v>
      </c>
      <c r="R119" s="82" t="s">
        <v>128</v>
      </c>
      <c r="S119" s="82" t="str">
        <f t="shared" si="6"/>
        <v>10/06/16</v>
      </c>
      <c r="T119" s="82" t="str">
        <f t="shared" si="7"/>
        <v>18:09:17</v>
      </c>
      <c r="U119" s="27">
        <v>6.8914816188600003</v>
      </c>
      <c r="V119" s="27">
        <v>321.45394693499998</v>
      </c>
      <c r="W119" s="5" t="s">
        <v>1583</v>
      </c>
    </row>
    <row r="120" spans="1:23" s="82" customFormat="1" x14ac:dyDescent="0.3">
      <c r="A120" s="82" t="s">
        <v>636</v>
      </c>
      <c r="B120" s="84">
        <v>33.940664159999997</v>
      </c>
      <c r="C120" s="84">
        <v>-117.83168125</v>
      </c>
      <c r="D120" s="85" t="str">
        <f t="shared" si="5"/>
        <v>ANG_CH4_00101</v>
      </c>
      <c r="E120" s="85" t="s">
        <v>343</v>
      </c>
      <c r="F120" s="85" t="s">
        <v>344</v>
      </c>
      <c r="G120" s="85">
        <f t="shared" si="8"/>
        <v>101</v>
      </c>
      <c r="H120" s="83">
        <v>33.940656279999999</v>
      </c>
      <c r="I120" s="83">
        <v>-117.83132107</v>
      </c>
      <c r="J120" s="24" t="s">
        <v>505</v>
      </c>
      <c r="K120" s="4" t="s">
        <v>351</v>
      </c>
      <c r="L120" s="4" t="s">
        <v>329</v>
      </c>
      <c r="M120" s="3" t="s">
        <v>173</v>
      </c>
      <c r="N120" s="3" t="s">
        <v>287</v>
      </c>
      <c r="O120" s="3" t="s">
        <v>195</v>
      </c>
      <c r="P120" s="3" t="s">
        <v>350</v>
      </c>
      <c r="Q120" s="3" t="s">
        <v>396</v>
      </c>
      <c r="R120" s="82" t="s">
        <v>129</v>
      </c>
      <c r="S120" s="82" t="str">
        <f t="shared" si="6"/>
        <v>10/06/16</v>
      </c>
      <c r="T120" s="82" t="str">
        <f t="shared" si="7"/>
        <v>18:18:39</v>
      </c>
      <c r="U120" s="27">
        <v>3.0280824452599999</v>
      </c>
      <c r="V120" s="27">
        <v>230.768498717</v>
      </c>
      <c r="W120" s="5" t="s">
        <v>1585</v>
      </c>
    </row>
    <row r="121" spans="1:23" s="82" customFormat="1" x14ac:dyDescent="0.3">
      <c r="A121" s="82" t="s">
        <v>637</v>
      </c>
      <c r="B121" s="84">
        <v>33.941785320000001</v>
      </c>
      <c r="C121" s="84">
        <v>-117.83705732999999</v>
      </c>
      <c r="D121" s="85" t="str">
        <f t="shared" si="5"/>
        <v>ANG_CH4_00102</v>
      </c>
      <c r="E121" s="85" t="s">
        <v>343</v>
      </c>
      <c r="F121" s="85" t="s">
        <v>344</v>
      </c>
      <c r="G121" s="85">
        <f t="shared" si="8"/>
        <v>102</v>
      </c>
      <c r="H121" s="83">
        <v>33.941785320000001</v>
      </c>
      <c r="I121" s="83">
        <v>-117.83705732999999</v>
      </c>
      <c r="J121" s="24" t="s">
        <v>337</v>
      </c>
      <c r="K121" s="4" t="s">
        <v>351</v>
      </c>
      <c r="L121" s="4" t="s">
        <v>329</v>
      </c>
      <c r="M121" s="3" t="s">
        <v>173</v>
      </c>
      <c r="N121" s="3" t="s">
        <v>288</v>
      </c>
      <c r="O121" s="3" t="s">
        <v>195</v>
      </c>
      <c r="P121" s="3" t="s">
        <v>350</v>
      </c>
      <c r="Q121" s="3" t="s">
        <v>396</v>
      </c>
      <c r="R121" s="82" t="s">
        <v>129</v>
      </c>
      <c r="S121" s="82" t="str">
        <f t="shared" si="6"/>
        <v>10/06/16</v>
      </c>
      <c r="T121" s="82" t="str">
        <f t="shared" si="7"/>
        <v>18:18:39</v>
      </c>
      <c r="U121" s="27">
        <v>0.28267787024399998</v>
      </c>
      <c r="V121" s="27">
        <v>26.936406590299999</v>
      </c>
      <c r="W121" s="5" t="s">
        <v>1586</v>
      </c>
    </row>
    <row r="122" spans="1:23" s="82" customFormat="1" x14ac:dyDescent="0.3">
      <c r="A122" s="82" t="s">
        <v>638</v>
      </c>
      <c r="B122" s="84">
        <v>33.99498414</v>
      </c>
      <c r="C122" s="84">
        <v>-118.15208498</v>
      </c>
      <c r="D122" s="85" t="str">
        <f t="shared" si="5"/>
        <v>ANG_CH4_00103</v>
      </c>
      <c r="E122" s="85" t="s">
        <v>343</v>
      </c>
      <c r="F122" s="85" t="s">
        <v>344</v>
      </c>
      <c r="G122" s="85">
        <f t="shared" si="8"/>
        <v>103</v>
      </c>
      <c r="H122" s="83">
        <v>33.99498414</v>
      </c>
      <c r="I122" s="83">
        <v>-118.15208498</v>
      </c>
      <c r="J122" s="24" t="s">
        <v>337</v>
      </c>
      <c r="K122" s="4" t="s">
        <v>290</v>
      </c>
      <c r="L122" s="4" t="s">
        <v>329</v>
      </c>
      <c r="M122" s="3" t="s">
        <v>173</v>
      </c>
      <c r="N122" s="3" t="s">
        <v>289</v>
      </c>
      <c r="O122" s="3" t="s">
        <v>923</v>
      </c>
      <c r="P122" s="3" t="s">
        <v>923</v>
      </c>
      <c r="Q122" s="3" t="s">
        <v>368</v>
      </c>
      <c r="R122" s="82" t="s">
        <v>130</v>
      </c>
      <c r="S122" s="82" t="str">
        <f t="shared" si="6"/>
        <v>10/06/16</v>
      </c>
      <c r="T122" s="82" t="str">
        <f t="shared" si="7"/>
        <v>18:48:12</v>
      </c>
      <c r="U122" s="27">
        <v>12.216893391199999</v>
      </c>
      <c r="V122" s="27">
        <v>494.76346874000001</v>
      </c>
      <c r="W122" s="5" t="s">
        <v>1588</v>
      </c>
    </row>
    <row r="123" spans="1:23" s="82" customFormat="1" ht="37.5" x14ac:dyDescent="0.3">
      <c r="A123" s="82" t="s">
        <v>639</v>
      </c>
      <c r="B123" s="84">
        <v>34.001603000000003</v>
      </c>
      <c r="C123" s="84">
        <v>-118.369336</v>
      </c>
      <c r="D123" s="85" t="str">
        <f t="shared" si="5"/>
        <v>ANG_CH4_00104</v>
      </c>
      <c r="E123" s="85" t="s">
        <v>343</v>
      </c>
      <c r="F123" s="85" t="s">
        <v>344</v>
      </c>
      <c r="G123" s="85">
        <f t="shared" si="8"/>
        <v>104</v>
      </c>
      <c r="H123" s="83">
        <v>34.001603000000003</v>
      </c>
      <c r="I123" s="83">
        <v>-118.369336</v>
      </c>
      <c r="J123" s="24" t="s">
        <v>337</v>
      </c>
      <c r="K123" s="4" t="s">
        <v>292</v>
      </c>
      <c r="L123" s="4" t="s">
        <v>329</v>
      </c>
      <c r="M123" s="3" t="s">
        <v>173</v>
      </c>
      <c r="N123" s="3" t="s">
        <v>291</v>
      </c>
      <c r="O123" s="3" t="s">
        <v>415</v>
      </c>
      <c r="P123" s="3" t="s">
        <v>416</v>
      </c>
      <c r="Q123" s="3" t="s">
        <v>368</v>
      </c>
      <c r="R123" s="82" t="s">
        <v>131</v>
      </c>
      <c r="S123" s="82" t="str">
        <f t="shared" si="6"/>
        <v>10/06/16</v>
      </c>
      <c r="T123" s="82" t="str">
        <f t="shared" si="7"/>
        <v>20:01:46</v>
      </c>
      <c r="U123" s="27">
        <v>0.54213751666200005</v>
      </c>
      <c r="V123" s="27">
        <v>49.015303732600003</v>
      </c>
      <c r="W123" s="5" t="s">
        <v>1589</v>
      </c>
    </row>
    <row r="124" spans="1:23" s="82" customFormat="1" x14ac:dyDescent="0.3">
      <c r="A124" s="82" t="s">
        <v>640</v>
      </c>
      <c r="B124" s="84">
        <v>36.163795</v>
      </c>
      <c r="C124" s="84">
        <v>-120.395219</v>
      </c>
      <c r="D124" s="85" t="str">
        <f t="shared" si="5"/>
        <v>ANG_CH4_00105</v>
      </c>
      <c r="E124" s="85" t="s">
        <v>343</v>
      </c>
      <c r="F124" s="85" t="s">
        <v>344</v>
      </c>
      <c r="G124" s="85">
        <f t="shared" si="8"/>
        <v>105</v>
      </c>
      <c r="H124" s="83">
        <v>36.163795</v>
      </c>
      <c r="I124" s="83">
        <v>-120.395219</v>
      </c>
      <c r="J124" s="24" t="s">
        <v>337</v>
      </c>
      <c r="K124" s="4" t="s">
        <v>417</v>
      </c>
      <c r="L124" s="4" t="s">
        <v>329</v>
      </c>
      <c r="M124" s="3" t="s">
        <v>173</v>
      </c>
      <c r="N124" s="3" t="s">
        <v>293</v>
      </c>
      <c r="O124" s="3" t="s">
        <v>418</v>
      </c>
      <c r="P124" s="3" t="s">
        <v>419</v>
      </c>
      <c r="Q124" s="3" t="s">
        <v>368</v>
      </c>
      <c r="R124" s="82" t="s">
        <v>149</v>
      </c>
      <c r="S124" s="82" t="str">
        <f t="shared" si="6"/>
        <v>10/12/16</v>
      </c>
      <c r="T124" s="82" t="str">
        <f t="shared" si="7"/>
        <v>19:31:25</v>
      </c>
      <c r="U124" s="27">
        <v>0.79792894423000005</v>
      </c>
      <c r="V124" s="27">
        <v>41.677331968300003</v>
      </c>
      <c r="W124" s="5" t="s">
        <v>1750</v>
      </c>
    </row>
    <row r="125" spans="1:23" s="82" customFormat="1" x14ac:dyDescent="0.3">
      <c r="A125" s="82" t="s">
        <v>641</v>
      </c>
      <c r="B125" s="84">
        <v>36.208987999999998</v>
      </c>
      <c r="C125" s="84">
        <v>-120.393118</v>
      </c>
      <c r="D125" s="85" t="str">
        <f t="shared" si="5"/>
        <v>ANG_CH4_00106</v>
      </c>
      <c r="E125" s="85" t="s">
        <v>343</v>
      </c>
      <c r="F125" s="85" t="s">
        <v>344</v>
      </c>
      <c r="G125" s="85">
        <f t="shared" si="8"/>
        <v>106</v>
      </c>
      <c r="H125" s="83">
        <v>36.208889999999997</v>
      </c>
      <c r="I125" s="83">
        <v>-120.39313300000001</v>
      </c>
      <c r="J125" s="24" t="s">
        <v>337</v>
      </c>
      <c r="K125" s="4" t="s">
        <v>417</v>
      </c>
      <c r="L125" s="4" t="s">
        <v>329</v>
      </c>
      <c r="M125" s="3" t="s">
        <v>173</v>
      </c>
      <c r="N125" s="3" t="s">
        <v>298</v>
      </c>
      <c r="O125" s="3" t="s">
        <v>420</v>
      </c>
      <c r="P125" s="3" t="s">
        <v>419</v>
      </c>
      <c r="Q125" s="3" t="s">
        <v>368</v>
      </c>
      <c r="R125" s="82" t="s">
        <v>150</v>
      </c>
      <c r="S125" s="82" t="str">
        <f t="shared" si="6"/>
        <v>10/12/16</v>
      </c>
      <c r="T125" s="82" t="str">
        <f t="shared" si="7"/>
        <v>19:37:11</v>
      </c>
      <c r="U125" s="27" t="s">
        <v>1189</v>
      </c>
      <c r="V125" s="27" t="s">
        <v>1189</v>
      </c>
      <c r="W125" s="5" t="s">
        <v>1677</v>
      </c>
    </row>
    <row r="126" spans="1:23" s="82" customFormat="1" x14ac:dyDescent="0.3">
      <c r="A126" s="82" t="s">
        <v>642</v>
      </c>
      <c r="B126" s="84">
        <v>35.445982000000001</v>
      </c>
      <c r="C126" s="84">
        <v>-119.014973</v>
      </c>
      <c r="D126" s="85" t="str">
        <f t="shared" si="5"/>
        <v>ANG_CH4_00107</v>
      </c>
      <c r="E126" s="85" t="s">
        <v>343</v>
      </c>
      <c r="F126" s="85" t="s">
        <v>344</v>
      </c>
      <c r="G126" s="85">
        <f t="shared" si="8"/>
        <v>107</v>
      </c>
      <c r="H126" s="83">
        <v>35.445982000000001</v>
      </c>
      <c r="I126" s="83">
        <v>-119.014973</v>
      </c>
      <c r="J126" s="24" t="s">
        <v>337</v>
      </c>
      <c r="K126" s="4" t="s">
        <v>425</v>
      </c>
      <c r="L126" s="4" t="s">
        <v>329</v>
      </c>
      <c r="M126" s="3" t="s">
        <v>173</v>
      </c>
      <c r="N126" s="3" t="s">
        <v>294</v>
      </c>
      <c r="O126" s="3" t="s">
        <v>421</v>
      </c>
      <c r="P126" s="3" t="s">
        <v>422</v>
      </c>
      <c r="Q126" s="3" t="s">
        <v>368</v>
      </c>
      <c r="R126" s="82" t="s">
        <v>157</v>
      </c>
      <c r="S126" s="82" t="str">
        <f t="shared" si="6"/>
        <v>10/25/16</v>
      </c>
      <c r="T126" s="82" t="str">
        <f t="shared" si="7"/>
        <v>19:29:16</v>
      </c>
      <c r="U126" s="27">
        <v>0.25889405515000002</v>
      </c>
      <c r="V126" s="27">
        <v>25.4558441227</v>
      </c>
      <c r="W126" s="5" t="s">
        <v>1694</v>
      </c>
    </row>
    <row r="127" spans="1:23" s="82" customFormat="1" ht="37.5" x14ac:dyDescent="0.3">
      <c r="A127" s="82" t="s">
        <v>643</v>
      </c>
      <c r="B127" s="84">
        <v>35.470789000000003</v>
      </c>
      <c r="C127" s="84">
        <v>-119.03938599999999</v>
      </c>
      <c r="D127" s="85" t="str">
        <f t="shared" si="5"/>
        <v>ANG_CH4_00108</v>
      </c>
      <c r="E127" s="85" t="s">
        <v>343</v>
      </c>
      <c r="F127" s="85" t="s">
        <v>344</v>
      </c>
      <c r="G127" s="85">
        <f t="shared" si="8"/>
        <v>108</v>
      </c>
      <c r="H127" s="83">
        <v>35.470789000000003</v>
      </c>
      <c r="I127" s="83">
        <v>-119.03938599999999</v>
      </c>
      <c r="J127" s="24" t="s">
        <v>337</v>
      </c>
      <c r="K127" s="4" t="s">
        <v>425</v>
      </c>
      <c r="L127" s="4" t="s">
        <v>329</v>
      </c>
      <c r="M127" s="3" t="s">
        <v>173</v>
      </c>
      <c r="N127" s="3" t="s">
        <v>299</v>
      </c>
      <c r="O127" s="3" t="s">
        <v>415</v>
      </c>
      <c r="P127" s="3" t="s">
        <v>422</v>
      </c>
      <c r="Q127" s="3" t="s">
        <v>368</v>
      </c>
      <c r="R127" s="82" t="s">
        <v>157</v>
      </c>
      <c r="S127" s="82" t="str">
        <f t="shared" si="6"/>
        <v>10/25/16</v>
      </c>
      <c r="T127" s="82" t="str">
        <f t="shared" si="7"/>
        <v>19:29:16</v>
      </c>
      <c r="U127" s="27">
        <v>4.5968922656000002</v>
      </c>
      <c r="V127" s="27">
        <v>249.01807163300001</v>
      </c>
      <c r="W127" s="5" t="s">
        <v>1695</v>
      </c>
    </row>
    <row r="128" spans="1:23" s="82" customFormat="1" x14ac:dyDescent="0.3">
      <c r="A128" s="82" t="s">
        <v>644</v>
      </c>
      <c r="B128" s="84">
        <v>35.473159000000003</v>
      </c>
      <c r="C128" s="84">
        <v>-119.057839</v>
      </c>
      <c r="D128" s="85" t="str">
        <f t="shared" si="5"/>
        <v>ANG_CH4_00109</v>
      </c>
      <c r="E128" s="85" t="s">
        <v>343</v>
      </c>
      <c r="F128" s="85" t="s">
        <v>344</v>
      </c>
      <c r="G128" s="85">
        <f t="shared" si="8"/>
        <v>109</v>
      </c>
      <c r="H128" s="83">
        <v>35.473159000000003</v>
      </c>
      <c r="I128" s="83">
        <v>-119.057839</v>
      </c>
      <c r="J128" s="24" t="s">
        <v>337</v>
      </c>
      <c r="K128" s="4" t="s">
        <v>425</v>
      </c>
      <c r="L128" s="4" t="s">
        <v>329</v>
      </c>
      <c r="M128" s="3" t="s">
        <v>173</v>
      </c>
      <c r="N128" s="3" t="s">
        <v>300</v>
      </c>
      <c r="O128" s="3" t="s">
        <v>426</v>
      </c>
      <c r="P128" s="3" t="s">
        <v>422</v>
      </c>
      <c r="Q128" s="3" t="s">
        <v>368</v>
      </c>
      <c r="R128" s="82" t="s">
        <v>157</v>
      </c>
      <c r="S128" s="82" t="str">
        <f t="shared" si="6"/>
        <v>10/25/16</v>
      </c>
      <c r="T128" s="82" t="str">
        <f t="shared" si="7"/>
        <v>19:29:16</v>
      </c>
      <c r="U128" s="27">
        <v>5.1180952687300003</v>
      </c>
      <c r="V128" s="27">
        <v>408.99144245299999</v>
      </c>
      <c r="W128" s="5" t="s">
        <v>1696</v>
      </c>
    </row>
    <row r="129" spans="1:23" s="82" customFormat="1" x14ac:dyDescent="0.3">
      <c r="A129" s="82" t="s">
        <v>645</v>
      </c>
      <c r="B129" s="84">
        <v>35.482906</v>
      </c>
      <c r="C129" s="84">
        <v>-119.057563</v>
      </c>
      <c r="D129" s="85" t="str">
        <f t="shared" si="5"/>
        <v>ANG_CH4_00110</v>
      </c>
      <c r="E129" s="85" t="s">
        <v>343</v>
      </c>
      <c r="F129" s="85" t="s">
        <v>344</v>
      </c>
      <c r="G129" s="85">
        <f t="shared" si="8"/>
        <v>110</v>
      </c>
      <c r="H129" s="83">
        <v>35.48274</v>
      </c>
      <c r="I129" s="83">
        <v>-119.057573</v>
      </c>
      <c r="J129" s="24" t="s">
        <v>337</v>
      </c>
      <c r="K129" s="4" t="s">
        <v>425</v>
      </c>
      <c r="L129" s="4" t="s">
        <v>329</v>
      </c>
      <c r="M129" s="3" t="s">
        <v>173</v>
      </c>
      <c r="N129" s="3" t="s">
        <v>301</v>
      </c>
      <c r="O129" s="3" t="s">
        <v>421</v>
      </c>
      <c r="P129" s="3" t="s">
        <v>422</v>
      </c>
      <c r="Q129" s="3" t="s">
        <v>368</v>
      </c>
      <c r="R129" s="82" t="s">
        <v>157</v>
      </c>
      <c r="S129" s="82" t="str">
        <f t="shared" si="6"/>
        <v>10/25/16</v>
      </c>
      <c r="T129" s="82" t="str">
        <f t="shared" si="7"/>
        <v>19:29:16</v>
      </c>
      <c r="U129" s="27">
        <v>0.71899226913199998</v>
      </c>
      <c r="V129" s="27">
        <v>60</v>
      </c>
      <c r="W129" s="5" t="s">
        <v>1697</v>
      </c>
    </row>
    <row r="130" spans="1:23" s="82" customFormat="1" x14ac:dyDescent="0.3">
      <c r="A130" s="82" t="s">
        <v>646</v>
      </c>
      <c r="B130" s="84">
        <v>35.487149000000002</v>
      </c>
      <c r="C130" s="84">
        <v>-119.06515</v>
      </c>
      <c r="D130" s="85" t="str">
        <f t="shared" si="5"/>
        <v>ANG_CH4_00111</v>
      </c>
      <c r="E130" s="85" t="s">
        <v>343</v>
      </c>
      <c r="F130" s="85" t="s">
        <v>344</v>
      </c>
      <c r="G130" s="85">
        <f t="shared" si="8"/>
        <v>111</v>
      </c>
      <c r="H130" s="83">
        <v>35.486989999999999</v>
      </c>
      <c r="I130" s="83">
        <v>-119.065076</v>
      </c>
      <c r="J130" s="24" t="s">
        <v>337</v>
      </c>
      <c r="K130" s="4" t="s">
        <v>425</v>
      </c>
      <c r="L130" s="4" t="s">
        <v>329</v>
      </c>
      <c r="M130" s="3" t="s">
        <v>173</v>
      </c>
      <c r="N130" s="3" t="s">
        <v>302</v>
      </c>
      <c r="O130" s="3" t="s">
        <v>427</v>
      </c>
      <c r="P130" s="3" t="s">
        <v>422</v>
      </c>
      <c r="Q130" s="3" t="s">
        <v>368</v>
      </c>
      <c r="R130" s="82" t="s">
        <v>157</v>
      </c>
      <c r="S130" s="82" t="str">
        <f t="shared" si="6"/>
        <v>10/25/16</v>
      </c>
      <c r="T130" s="82" t="str">
        <f t="shared" si="7"/>
        <v>19:29:16</v>
      </c>
      <c r="U130" s="27">
        <v>0.71332475310200005</v>
      </c>
      <c r="V130" s="27">
        <v>60</v>
      </c>
      <c r="W130" s="5" t="s">
        <v>1698</v>
      </c>
    </row>
    <row r="131" spans="1:23" s="82" customFormat="1" ht="37.5" x14ac:dyDescent="0.3">
      <c r="A131" s="82" t="s">
        <v>647</v>
      </c>
      <c r="B131" s="84">
        <v>35.498936</v>
      </c>
      <c r="C131" s="84">
        <v>-119.069191</v>
      </c>
      <c r="D131" s="85" t="str">
        <f t="shared" si="5"/>
        <v>ANG_CH4_00112</v>
      </c>
      <c r="E131" s="85" t="s">
        <v>343</v>
      </c>
      <c r="F131" s="85" t="s">
        <v>344</v>
      </c>
      <c r="G131" s="85">
        <f t="shared" si="8"/>
        <v>112</v>
      </c>
      <c r="H131" s="83">
        <v>35.498837999999999</v>
      </c>
      <c r="I131" s="83">
        <v>-119.06913900000001</v>
      </c>
      <c r="J131" s="24" t="s">
        <v>337</v>
      </c>
      <c r="K131" s="4" t="s">
        <v>425</v>
      </c>
      <c r="L131" s="4" t="s">
        <v>329</v>
      </c>
      <c r="M131" s="3" t="s">
        <v>174</v>
      </c>
      <c r="N131" s="3" t="s">
        <v>303</v>
      </c>
      <c r="O131" s="3" t="s">
        <v>415</v>
      </c>
      <c r="P131" s="3" t="s">
        <v>422</v>
      </c>
      <c r="Q131" s="3" t="s">
        <v>368</v>
      </c>
      <c r="R131" s="82" t="s">
        <v>157</v>
      </c>
      <c r="S131" s="82" t="str">
        <f t="shared" si="6"/>
        <v>10/25/16</v>
      </c>
      <c r="T131" s="82" t="str">
        <f t="shared" si="7"/>
        <v>19:29:16</v>
      </c>
      <c r="U131" s="27">
        <v>0.21797665767400001</v>
      </c>
      <c r="V131" s="27">
        <v>57.706152185000001</v>
      </c>
      <c r="W131" s="5" t="s">
        <v>1699</v>
      </c>
    </row>
    <row r="132" spans="1:23" s="82" customFormat="1" x14ac:dyDescent="0.3">
      <c r="A132" s="82" t="s">
        <v>648</v>
      </c>
      <c r="B132" s="84">
        <v>35.498964000000001</v>
      </c>
      <c r="C132" s="84">
        <v>-119.07213400000001</v>
      </c>
      <c r="D132" s="85" t="str">
        <f t="shared" si="5"/>
        <v>ANG_CH4_00113</v>
      </c>
      <c r="E132" s="85" t="s">
        <v>343</v>
      </c>
      <c r="F132" s="85" t="s">
        <v>344</v>
      </c>
      <c r="G132" s="85">
        <f t="shared" si="8"/>
        <v>113</v>
      </c>
      <c r="H132" s="83">
        <v>35.498811000000003</v>
      </c>
      <c r="I132" s="83">
        <v>-119.07217199999999</v>
      </c>
      <c r="J132" s="24" t="s">
        <v>505</v>
      </c>
      <c r="K132" s="4" t="s">
        <v>422</v>
      </c>
      <c r="L132" s="4" t="s">
        <v>338</v>
      </c>
      <c r="M132" s="3" t="s">
        <v>173</v>
      </c>
      <c r="N132" s="3" t="s">
        <v>932</v>
      </c>
      <c r="O132" s="3" t="s">
        <v>427</v>
      </c>
      <c r="P132" s="3" t="s">
        <v>1279</v>
      </c>
      <c r="Q132" s="3" t="s">
        <v>368</v>
      </c>
      <c r="R132" s="82" t="s">
        <v>134</v>
      </c>
      <c r="S132" s="82" t="str">
        <f t="shared" si="6"/>
        <v>10/08/16</v>
      </c>
      <c r="T132" s="82" t="str">
        <f t="shared" si="7"/>
        <v>20:40:39</v>
      </c>
      <c r="U132" s="27">
        <v>0.22386908996900001</v>
      </c>
      <c r="V132" s="27">
        <v>169.201063826</v>
      </c>
      <c r="W132" s="5" t="s">
        <v>1608</v>
      </c>
    </row>
    <row r="133" spans="1:23" s="82" customFormat="1" x14ac:dyDescent="0.3">
      <c r="A133" s="82" t="s">
        <v>648</v>
      </c>
      <c r="B133" s="84">
        <v>35.498964000000001</v>
      </c>
      <c r="C133" s="84">
        <v>-119.07213400000001</v>
      </c>
      <c r="D133" s="85" t="str">
        <f t="shared" ref="D133:D196" si="9">CONCATENATE(E133,"_",F133,"_",TEXT(G133,"00000"))</f>
        <v>ANG_CH4_00114</v>
      </c>
      <c r="E133" s="85" t="s">
        <v>343</v>
      </c>
      <c r="F133" s="85" t="s">
        <v>344</v>
      </c>
      <c r="G133" s="85">
        <f t="shared" si="8"/>
        <v>114</v>
      </c>
      <c r="H133" s="83">
        <v>35.498811000000003</v>
      </c>
      <c r="I133" s="83">
        <v>-119.07217199999999</v>
      </c>
      <c r="J133" s="24" t="s">
        <v>505</v>
      </c>
      <c r="K133" s="4" t="s">
        <v>422</v>
      </c>
      <c r="L133" s="4" t="s">
        <v>338</v>
      </c>
      <c r="M133" s="3" t="s">
        <v>173</v>
      </c>
      <c r="N133" s="3" t="s">
        <v>958</v>
      </c>
      <c r="O133" s="3" t="s">
        <v>427</v>
      </c>
      <c r="P133" s="3" t="s">
        <v>1279</v>
      </c>
      <c r="Q133" s="3" t="s">
        <v>368</v>
      </c>
      <c r="R133" s="82" t="s">
        <v>144</v>
      </c>
      <c r="S133" s="82" t="str">
        <f t="shared" ref="S133:S196" si="10">CONCATENATE(MID(R133,8,2),"/",MID(R133,10,2),"/",MID(R133,6,2))</f>
        <v>10/08/16</v>
      </c>
      <c r="T133" s="82" t="str">
        <f t="shared" ref="T133:T196" si="11">CONCATENATE(MID(R133,13,2),":",MID(R133,15,2),":",MID(R133,17,2))</f>
        <v>21:39:55</v>
      </c>
      <c r="U133" s="27" t="s">
        <v>1189</v>
      </c>
      <c r="V133" s="27" t="s">
        <v>1189</v>
      </c>
      <c r="W133" s="5" t="s">
        <v>1189</v>
      </c>
    </row>
    <row r="134" spans="1:23" s="82" customFormat="1" x14ac:dyDescent="0.3">
      <c r="A134" s="82" t="s">
        <v>648</v>
      </c>
      <c r="B134" s="84">
        <v>35.498964000000001</v>
      </c>
      <c r="C134" s="84">
        <v>-119.07213400000001</v>
      </c>
      <c r="D134" s="85" t="str">
        <f t="shared" si="9"/>
        <v>ANG_CH4_00115</v>
      </c>
      <c r="E134" s="85" t="s">
        <v>343</v>
      </c>
      <c r="F134" s="85" t="s">
        <v>344</v>
      </c>
      <c r="G134" s="85">
        <f t="shared" si="8"/>
        <v>115</v>
      </c>
      <c r="H134" s="83">
        <v>35.498821999999997</v>
      </c>
      <c r="I134" s="83">
        <v>-119.072087</v>
      </c>
      <c r="J134" s="24" t="s">
        <v>505</v>
      </c>
      <c r="K134" s="4" t="s">
        <v>422</v>
      </c>
      <c r="L134" s="4" t="s">
        <v>329</v>
      </c>
      <c r="M134" s="3" t="s">
        <v>174</v>
      </c>
      <c r="N134" s="3" t="s">
        <v>304</v>
      </c>
      <c r="O134" s="3" t="s">
        <v>427</v>
      </c>
      <c r="P134" s="3" t="s">
        <v>1279</v>
      </c>
      <c r="Q134" s="3" t="s">
        <v>368</v>
      </c>
      <c r="R134" s="82" t="s">
        <v>157</v>
      </c>
      <c r="S134" s="82" t="str">
        <f t="shared" si="10"/>
        <v>10/25/16</v>
      </c>
      <c r="T134" s="82" t="str">
        <f t="shared" si="11"/>
        <v>19:29:16</v>
      </c>
      <c r="U134" s="27">
        <v>0.21797665767400001</v>
      </c>
      <c r="V134" s="27">
        <v>57.706152185000001</v>
      </c>
      <c r="W134" s="5" t="s">
        <v>1700</v>
      </c>
    </row>
    <row r="135" spans="1:23" s="82" customFormat="1" ht="37.5" x14ac:dyDescent="0.3">
      <c r="A135" s="82" t="s">
        <v>649</v>
      </c>
      <c r="B135" s="84">
        <v>35.506075000000003</v>
      </c>
      <c r="C135" s="84">
        <v>-119.07411399999999</v>
      </c>
      <c r="D135" s="85" t="str">
        <f t="shared" si="9"/>
        <v>ANG_CH4_00116</v>
      </c>
      <c r="E135" s="85" t="s">
        <v>343</v>
      </c>
      <c r="F135" s="85" t="s">
        <v>344</v>
      </c>
      <c r="G135" s="85">
        <f t="shared" si="8"/>
        <v>116</v>
      </c>
      <c r="H135" s="83">
        <v>35.506086000000003</v>
      </c>
      <c r="I135" s="83">
        <v>-119.074094</v>
      </c>
      <c r="J135" s="24" t="s">
        <v>505</v>
      </c>
      <c r="K135" s="4" t="s">
        <v>425</v>
      </c>
      <c r="L135" s="4" t="s">
        <v>338</v>
      </c>
      <c r="M135" s="3" t="s">
        <v>173</v>
      </c>
      <c r="N135" s="3" t="s">
        <v>941</v>
      </c>
      <c r="O135" s="3" t="s">
        <v>415</v>
      </c>
      <c r="P135" s="3" t="s">
        <v>422</v>
      </c>
      <c r="Q135" s="3" t="s">
        <v>368</v>
      </c>
      <c r="R135" s="82" t="s">
        <v>132</v>
      </c>
      <c r="S135" s="82" t="str">
        <f t="shared" si="10"/>
        <v>10/08/16</v>
      </c>
      <c r="T135" s="82" t="str">
        <f t="shared" si="11"/>
        <v>20:23:59</v>
      </c>
      <c r="U135" s="27">
        <v>0.30773205962</v>
      </c>
      <c r="V135" s="27">
        <v>25.806975801099998</v>
      </c>
      <c r="W135" s="5" t="s">
        <v>1591</v>
      </c>
    </row>
    <row r="136" spans="1:23" s="82" customFormat="1" ht="37.5" x14ac:dyDescent="0.3">
      <c r="A136" s="82" t="s">
        <v>649</v>
      </c>
      <c r="B136" s="84">
        <v>35.506075000000003</v>
      </c>
      <c r="C136" s="84">
        <v>-119.07411399999999</v>
      </c>
      <c r="D136" s="85" t="str">
        <f t="shared" si="9"/>
        <v>ANG_CH4_00117</v>
      </c>
      <c r="E136" s="85" t="s">
        <v>343</v>
      </c>
      <c r="F136" s="85" t="s">
        <v>344</v>
      </c>
      <c r="G136" s="85">
        <f t="shared" si="8"/>
        <v>117</v>
      </c>
      <c r="H136" s="83">
        <v>35.506086000000003</v>
      </c>
      <c r="I136" s="83">
        <v>-119.074094</v>
      </c>
      <c r="J136" s="24" t="s">
        <v>505</v>
      </c>
      <c r="K136" s="4" t="s">
        <v>425</v>
      </c>
      <c r="L136" s="4" t="s">
        <v>338</v>
      </c>
      <c r="M136" s="3" t="s">
        <v>173</v>
      </c>
      <c r="N136" s="3" t="s">
        <v>942</v>
      </c>
      <c r="O136" s="3" t="s">
        <v>415</v>
      </c>
      <c r="P136" s="3" t="s">
        <v>422</v>
      </c>
      <c r="Q136" s="3" t="s">
        <v>368</v>
      </c>
      <c r="R136" s="82" t="s">
        <v>134</v>
      </c>
      <c r="S136" s="82" t="str">
        <f t="shared" si="10"/>
        <v>10/08/16</v>
      </c>
      <c r="T136" s="82" t="str">
        <f t="shared" si="11"/>
        <v>20:40:39</v>
      </c>
      <c r="U136" s="27">
        <v>0.21259410958700001</v>
      </c>
      <c r="V136" s="27">
        <v>52.478567053600003</v>
      </c>
      <c r="W136" s="5" t="s">
        <v>1609</v>
      </c>
    </row>
    <row r="137" spans="1:23" s="82" customFormat="1" ht="37.5" x14ac:dyDescent="0.3">
      <c r="A137" s="82" t="s">
        <v>649</v>
      </c>
      <c r="B137" s="84">
        <v>35.506075000000003</v>
      </c>
      <c r="C137" s="84">
        <v>-119.07411399999999</v>
      </c>
      <c r="D137" s="85" t="str">
        <f t="shared" si="9"/>
        <v>ANG_CH4_00118</v>
      </c>
      <c r="E137" s="85" t="s">
        <v>343</v>
      </c>
      <c r="F137" s="85" t="s">
        <v>344</v>
      </c>
      <c r="G137" s="85">
        <f t="shared" si="8"/>
        <v>118</v>
      </c>
      <c r="H137" s="83">
        <v>35.506086000000003</v>
      </c>
      <c r="I137" s="83">
        <v>-119.074094</v>
      </c>
      <c r="J137" s="24" t="s">
        <v>505</v>
      </c>
      <c r="K137" s="4" t="s">
        <v>425</v>
      </c>
      <c r="L137" s="4" t="s">
        <v>338</v>
      </c>
      <c r="M137" s="3" t="s">
        <v>173</v>
      </c>
      <c r="N137" s="3" t="s">
        <v>940</v>
      </c>
      <c r="O137" s="3" t="s">
        <v>415</v>
      </c>
      <c r="P137" s="3" t="s">
        <v>422</v>
      </c>
      <c r="Q137" s="3" t="s">
        <v>368</v>
      </c>
      <c r="R137" s="82" t="s">
        <v>136</v>
      </c>
      <c r="S137" s="82" t="str">
        <f t="shared" si="10"/>
        <v>10/08/16</v>
      </c>
      <c r="T137" s="82" t="str">
        <f t="shared" si="11"/>
        <v>20:55:02</v>
      </c>
      <c r="U137" s="27">
        <v>0.30095927231000003</v>
      </c>
      <c r="V137" s="27">
        <v>40.3945540884</v>
      </c>
      <c r="W137" s="5" t="s">
        <v>1623</v>
      </c>
    </row>
    <row r="138" spans="1:23" s="82" customFormat="1" ht="37.5" x14ac:dyDescent="0.3">
      <c r="A138" s="82" t="s">
        <v>649</v>
      </c>
      <c r="B138" s="84">
        <v>35.506075000000003</v>
      </c>
      <c r="C138" s="84">
        <v>-119.07411399999999</v>
      </c>
      <c r="D138" s="85" t="str">
        <f t="shared" si="9"/>
        <v>ANG_CH4_00119</v>
      </c>
      <c r="E138" s="85" t="s">
        <v>343</v>
      </c>
      <c r="F138" s="85" t="s">
        <v>344</v>
      </c>
      <c r="G138" s="85">
        <f t="shared" si="8"/>
        <v>119</v>
      </c>
      <c r="H138" s="83">
        <v>35.506086000000003</v>
      </c>
      <c r="I138" s="83">
        <v>-119.074094</v>
      </c>
      <c r="J138" s="24" t="s">
        <v>505</v>
      </c>
      <c r="K138" s="4" t="s">
        <v>425</v>
      </c>
      <c r="L138" s="4" t="s">
        <v>338</v>
      </c>
      <c r="M138" s="3" t="s">
        <v>173</v>
      </c>
      <c r="N138" s="3" t="s">
        <v>947</v>
      </c>
      <c r="O138" s="3" t="s">
        <v>415</v>
      </c>
      <c r="P138" s="3" t="s">
        <v>422</v>
      </c>
      <c r="Q138" s="3" t="s">
        <v>368</v>
      </c>
      <c r="R138" s="82" t="s">
        <v>139</v>
      </c>
      <c r="S138" s="82" t="str">
        <f t="shared" si="10"/>
        <v>10/08/16</v>
      </c>
      <c r="T138" s="82" t="str">
        <f t="shared" si="11"/>
        <v>21:11:15</v>
      </c>
      <c r="U138" s="27">
        <v>0.25999989081199998</v>
      </c>
      <c r="V138" s="27">
        <v>50.119856344600002</v>
      </c>
      <c r="W138" s="5" t="s">
        <v>1642</v>
      </c>
    </row>
    <row r="139" spans="1:23" s="82" customFormat="1" ht="37.5" x14ac:dyDescent="0.3">
      <c r="A139" s="82" t="s">
        <v>649</v>
      </c>
      <c r="B139" s="84">
        <v>35.506075000000003</v>
      </c>
      <c r="C139" s="84">
        <v>-119.07411399999999</v>
      </c>
      <c r="D139" s="85" t="str">
        <f t="shared" si="9"/>
        <v>ANG_CH4_00120</v>
      </c>
      <c r="E139" s="85" t="s">
        <v>343</v>
      </c>
      <c r="F139" s="85" t="s">
        <v>344</v>
      </c>
      <c r="G139" s="85">
        <f t="shared" si="8"/>
        <v>120</v>
      </c>
      <c r="H139" s="83">
        <v>35.506086000000003</v>
      </c>
      <c r="I139" s="83">
        <v>-119.074094</v>
      </c>
      <c r="J139" s="24" t="s">
        <v>505</v>
      </c>
      <c r="K139" s="4" t="s">
        <v>425</v>
      </c>
      <c r="L139" s="4" t="s">
        <v>338</v>
      </c>
      <c r="M139" s="3" t="s">
        <v>173</v>
      </c>
      <c r="N139" s="3" t="s">
        <v>958</v>
      </c>
      <c r="O139" s="3" t="s">
        <v>415</v>
      </c>
      <c r="P139" s="3" t="s">
        <v>422</v>
      </c>
      <c r="Q139" s="3" t="s">
        <v>368</v>
      </c>
      <c r="R139" s="82" t="s">
        <v>144</v>
      </c>
      <c r="S139" s="82" t="str">
        <f t="shared" si="10"/>
        <v>10/08/16</v>
      </c>
      <c r="T139" s="82" t="str">
        <f t="shared" si="11"/>
        <v>21:39:55</v>
      </c>
      <c r="U139" s="27">
        <v>0.14781884476500001</v>
      </c>
      <c r="V139" s="27">
        <v>23.380547470100002</v>
      </c>
      <c r="W139" s="5" t="s">
        <v>1751</v>
      </c>
    </row>
    <row r="140" spans="1:23" s="82" customFormat="1" ht="37.5" x14ac:dyDescent="0.3">
      <c r="A140" s="82" t="s">
        <v>649</v>
      </c>
      <c r="B140" s="84">
        <v>35.506075000000003</v>
      </c>
      <c r="C140" s="84">
        <v>-119.07411399999999</v>
      </c>
      <c r="D140" s="85" t="str">
        <f t="shared" si="9"/>
        <v>ANG_CH4_00121</v>
      </c>
      <c r="E140" s="85" t="s">
        <v>343</v>
      </c>
      <c r="F140" s="85" t="s">
        <v>344</v>
      </c>
      <c r="G140" s="85">
        <f t="shared" si="8"/>
        <v>121</v>
      </c>
      <c r="H140" s="83">
        <v>35.505992999999997</v>
      </c>
      <c r="I140" s="83">
        <v>-119.07411999999999</v>
      </c>
      <c r="J140" s="24" t="s">
        <v>505</v>
      </c>
      <c r="K140" s="4" t="s">
        <v>425</v>
      </c>
      <c r="L140" s="4" t="s">
        <v>329</v>
      </c>
      <c r="M140" s="3" t="s">
        <v>173</v>
      </c>
      <c r="N140" s="3" t="s">
        <v>305</v>
      </c>
      <c r="O140" s="3" t="s">
        <v>415</v>
      </c>
      <c r="P140" s="3" t="s">
        <v>422</v>
      </c>
      <c r="Q140" s="3" t="s">
        <v>368</v>
      </c>
      <c r="R140" s="82" t="s">
        <v>157</v>
      </c>
      <c r="S140" s="82" t="str">
        <f t="shared" si="10"/>
        <v>10/25/16</v>
      </c>
      <c r="T140" s="82" t="str">
        <f t="shared" si="11"/>
        <v>19:29:16</v>
      </c>
      <c r="U140" s="27">
        <v>0.41382715897599998</v>
      </c>
      <c r="V140" s="27">
        <v>176.69465187200001</v>
      </c>
      <c r="W140" s="5" t="s">
        <v>1701</v>
      </c>
    </row>
    <row r="141" spans="1:23" s="82" customFormat="1" x14ac:dyDescent="0.3">
      <c r="A141" s="82" t="s">
        <v>650</v>
      </c>
      <c r="B141" s="84">
        <v>35.507478999999996</v>
      </c>
      <c r="C141" s="84">
        <v>-119.074209</v>
      </c>
      <c r="D141" s="85" t="str">
        <f t="shared" si="9"/>
        <v>ANG_CH4_00122</v>
      </c>
      <c r="E141" s="85" t="s">
        <v>343</v>
      </c>
      <c r="F141" s="85" t="s">
        <v>344</v>
      </c>
      <c r="G141" s="85">
        <f t="shared" si="8"/>
        <v>122</v>
      </c>
      <c r="H141" s="83">
        <v>35.507542000000001</v>
      </c>
      <c r="I141" s="83">
        <v>-119.074197</v>
      </c>
      <c r="J141" s="24" t="s">
        <v>505</v>
      </c>
      <c r="K141" s="4" t="s">
        <v>425</v>
      </c>
      <c r="L141" s="4" t="s">
        <v>338</v>
      </c>
      <c r="M141" s="3" t="s">
        <v>173</v>
      </c>
      <c r="N141" s="3" t="s">
        <v>942</v>
      </c>
      <c r="O141" s="3" t="s">
        <v>427</v>
      </c>
      <c r="P141" s="3" t="s">
        <v>422</v>
      </c>
      <c r="Q141" s="3" t="s">
        <v>368</v>
      </c>
      <c r="R141" s="82" t="s">
        <v>134</v>
      </c>
      <c r="S141" s="82" t="str">
        <f t="shared" si="10"/>
        <v>10/08/16</v>
      </c>
      <c r="T141" s="82" t="str">
        <f t="shared" si="11"/>
        <v>20:40:39</v>
      </c>
      <c r="U141" s="27">
        <v>0.32061418006199999</v>
      </c>
      <c r="V141" s="27">
        <v>28.460498941499999</v>
      </c>
      <c r="W141" s="5" t="s">
        <v>1610</v>
      </c>
    </row>
    <row r="142" spans="1:23" s="82" customFormat="1" x14ac:dyDescent="0.3">
      <c r="A142" s="82" t="s">
        <v>650</v>
      </c>
      <c r="B142" s="84">
        <v>35.507478999999996</v>
      </c>
      <c r="C142" s="84">
        <v>-119.074209</v>
      </c>
      <c r="D142" s="85" t="str">
        <f t="shared" si="9"/>
        <v>ANG_CH4_00123</v>
      </c>
      <c r="E142" s="85" t="s">
        <v>343</v>
      </c>
      <c r="F142" s="85" t="s">
        <v>344</v>
      </c>
      <c r="G142" s="85">
        <f t="shared" si="8"/>
        <v>123</v>
      </c>
      <c r="H142" s="83">
        <v>35.507407999999998</v>
      </c>
      <c r="I142" s="83">
        <v>-119.074192</v>
      </c>
      <c r="J142" s="24" t="s">
        <v>505</v>
      </c>
      <c r="K142" s="4" t="s">
        <v>425</v>
      </c>
      <c r="L142" s="4" t="s">
        <v>338</v>
      </c>
      <c r="M142" s="3" t="s">
        <v>173</v>
      </c>
      <c r="N142" s="3" t="s">
        <v>940</v>
      </c>
      <c r="O142" s="3" t="s">
        <v>427</v>
      </c>
      <c r="P142" s="3" t="s">
        <v>422</v>
      </c>
      <c r="Q142" s="3" t="s">
        <v>368</v>
      </c>
      <c r="R142" s="82" t="s">
        <v>136</v>
      </c>
      <c r="S142" s="82" t="str">
        <f t="shared" si="10"/>
        <v>10/08/16</v>
      </c>
      <c r="T142" s="82" t="str">
        <f t="shared" si="11"/>
        <v>20:55:02</v>
      </c>
      <c r="U142" s="27">
        <v>7.8288997290700005E-2</v>
      </c>
      <c r="V142" s="27">
        <v>25.349161721800002</v>
      </c>
      <c r="W142" s="5" t="s">
        <v>1624</v>
      </c>
    </row>
    <row r="143" spans="1:23" s="82" customFormat="1" x14ac:dyDescent="0.3">
      <c r="A143" s="82" t="s">
        <v>650</v>
      </c>
      <c r="B143" s="84">
        <v>35.507478999999996</v>
      </c>
      <c r="C143" s="84">
        <v>-119.074209</v>
      </c>
      <c r="D143" s="85" t="str">
        <f t="shared" si="9"/>
        <v>ANG_CH4_00124</v>
      </c>
      <c r="E143" s="85" t="s">
        <v>343</v>
      </c>
      <c r="F143" s="85" t="s">
        <v>344</v>
      </c>
      <c r="G143" s="85">
        <f t="shared" si="8"/>
        <v>124</v>
      </c>
      <c r="H143" s="83">
        <v>35.507542000000001</v>
      </c>
      <c r="I143" s="83">
        <v>-119.074197</v>
      </c>
      <c r="J143" s="24" t="s">
        <v>505</v>
      </c>
      <c r="K143" s="4" t="s">
        <v>425</v>
      </c>
      <c r="L143" s="4" t="s">
        <v>338</v>
      </c>
      <c r="M143" s="3" t="s">
        <v>173</v>
      </c>
      <c r="N143" s="3" t="s">
        <v>950</v>
      </c>
      <c r="O143" s="3" t="s">
        <v>427</v>
      </c>
      <c r="P143" s="3" t="s">
        <v>422</v>
      </c>
      <c r="Q143" s="3" t="s">
        <v>368</v>
      </c>
      <c r="R143" s="82" t="s">
        <v>139</v>
      </c>
      <c r="S143" s="82" t="str">
        <f t="shared" si="10"/>
        <v>10/08/16</v>
      </c>
      <c r="T143" s="82" t="str">
        <f t="shared" si="11"/>
        <v>21:11:15</v>
      </c>
      <c r="U143" s="27">
        <v>0.185073636007</v>
      </c>
      <c r="V143" s="27">
        <v>44.181444068700003</v>
      </c>
      <c r="W143" s="5" t="s">
        <v>1643</v>
      </c>
    </row>
    <row r="144" spans="1:23" s="82" customFormat="1" x14ac:dyDescent="0.3">
      <c r="A144" s="82" t="s">
        <v>650</v>
      </c>
      <c r="B144" s="84">
        <v>35.507478999999996</v>
      </c>
      <c r="C144" s="84">
        <v>-119.074209</v>
      </c>
      <c r="D144" s="85" t="str">
        <f t="shared" si="9"/>
        <v>ANG_CH4_00125</v>
      </c>
      <c r="E144" s="85" t="s">
        <v>343</v>
      </c>
      <c r="F144" s="85" t="s">
        <v>344</v>
      </c>
      <c r="G144" s="85">
        <f t="shared" si="8"/>
        <v>125</v>
      </c>
      <c r="H144" s="83">
        <v>35.507407999999998</v>
      </c>
      <c r="I144" s="83">
        <v>-119.074192</v>
      </c>
      <c r="J144" s="24" t="s">
        <v>505</v>
      </c>
      <c r="K144" s="4" t="s">
        <v>425</v>
      </c>
      <c r="L144" s="4" t="s">
        <v>338</v>
      </c>
      <c r="M144" s="3" t="s">
        <v>173</v>
      </c>
      <c r="N144" s="3" t="s">
        <v>1231</v>
      </c>
      <c r="O144" s="3" t="s">
        <v>427</v>
      </c>
      <c r="P144" s="3" t="s">
        <v>422</v>
      </c>
      <c r="Q144" s="3" t="s">
        <v>368</v>
      </c>
      <c r="R144" s="82" t="s">
        <v>144</v>
      </c>
      <c r="S144" s="82" t="str">
        <f t="shared" si="10"/>
        <v>10/08/16</v>
      </c>
      <c r="T144" s="82" t="str">
        <f t="shared" si="11"/>
        <v>21:39:55</v>
      </c>
      <c r="U144" s="27" t="s">
        <v>1189</v>
      </c>
      <c r="V144" s="27" t="s">
        <v>1189</v>
      </c>
      <c r="W144" s="5" t="s">
        <v>1752</v>
      </c>
    </row>
    <row r="145" spans="1:23" s="82" customFormat="1" x14ac:dyDescent="0.3">
      <c r="A145" s="82" t="s">
        <v>650</v>
      </c>
      <c r="B145" s="84">
        <v>35.507478999999996</v>
      </c>
      <c r="C145" s="84">
        <v>-119.074209</v>
      </c>
      <c r="D145" s="85" t="str">
        <f t="shared" si="9"/>
        <v>ANG_CH4_00126</v>
      </c>
      <c r="E145" s="85" t="s">
        <v>343</v>
      </c>
      <c r="F145" s="85" t="s">
        <v>344</v>
      </c>
      <c r="G145" s="85">
        <f t="shared" si="8"/>
        <v>126</v>
      </c>
      <c r="H145" s="83">
        <v>35.507542000000001</v>
      </c>
      <c r="I145" s="83">
        <v>-119.074197</v>
      </c>
      <c r="J145" s="24" t="s">
        <v>505</v>
      </c>
      <c r="K145" s="4" t="s">
        <v>425</v>
      </c>
      <c r="L145" s="4" t="s">
        <v>338</v>
      </c>
      <c r="M145" s="3" t="s">
        <v>173</v>
      </c>
      <c r="N145" s="3" t="s">
        <v>1206</v>
      </c>
      <c r="O145" s="3" t="s">
        <v>427</v>
      </c>
      <c r="P145" s="3" t="s">
        <v>422</v>
      </c>
      <c r="Q145" s="3" t="s">
        <v>368</v>
      </c>
      <c r="R145" s="82" t="s">
        <v>156</v>
      </c>
      <c r="S145" s="82" t="str">
        <f t="shared" si="10"/>
        <v>10/25/16</v>
      </c>
      <c r="T145" s="82" t="str">
        <f t="shared" si="11"/>
        <v>19:21:03</v>
      </c>
      <c r="U145" s="27" t="s">
        <v>1189</v>
      </c>
      <c r="V145" s="27" t="s">
        <v>1189</v>
      </c>
      <c r="W145" s="5" t="s">
        <v>1693</v>
      </c>
    </row>
    <row r="146" spans="1:23" s="82" customFormat="1" ht="37.5" x14ac:dyDescent="0.3">
      <c r="A146" s="82" t="s">
        <v>650</v>
      </c>
      <c r="B146" s="84">
        <v>35.507478999999996</v>
      </c>
      <c r="C146" s="84">
        <v>-119.074209</v>
      </c>
      <c r="D146" s="85" t="str">
        <f t="shared" si="9"/>
        <v>ANG_CH4_00127</v>
      </c>
      <c r="E146" s="85" t="s">
        <v>343</v>
      </c>
      <c r="F146" s="85" t="s">
        <v>344</v>
      </c>
      <c r="G146" s="85">
        <f t="shared" si="8"/>
        <v>127</v>
      </c>
      <c r="H146" s="83">
        <v>35.507334999999998</v>
      </c>
      <c r="I146" s="83">
        <v>-119.074063</v>
      </c>
      <c r="J146" s="24" t="s">
        <v>505</v>
      </c>
      <c r="K146" s="4" t="s">
        <v>425</v>
      </c>
      <c r="L146" s="4" t="s">
        <v>329</v>
      </c>
      <c r="M146" s="3" t="s">
        <v>173</v>
      </c>
      <c r="N146" s="3" t="s">
        <v>306</v>
      </c>
      <c r="O146" s="3" t="s">
        <v>427</v>
      </c>
      <c r="P146" s="3" t="s">
        <v>422</v>
      </c>
      <c r="Q146" s="3" t="s">
        <v>368</v>
      </c>
      <c r="R146" s="82" t="s">
        <v>157</v>
      </c>
      <c r="S146" s="82" t="str">
        <f t="shared" si="10"/>
        <v>10/25/16</v>
      </c>
      <c r="T146" s="82" t="str">
        <f t="shared" si="11"/>
        <v>19:29:16</v>
      </c>
      <c r="U146" s="27">
        <v>0.41382716037299999</v>
      </c>
      <c r="V146" s="27">
        <v>176.69465187200001</v>
      </c>
      <c r="W146" s="5" t="s">
        <v>1702</v>
      </c>
    </row>
    <row r="147" spans="1:23" s="82" customFormat="1" x14ac:dyDescent="0.3">
      <c r="A147" s="82" t="s">
        <v>651</v>
      </c>
      <c r="B147" s="84">
        <v>35.347555</v>
      </c>
      <c r="C147" s="84">
        <v>-119.662763</v>
      </c>
      <c r="D147" s="85" t="str">
        <f t="shared" si="9"/>
        <v>ANG_CH4_00128</v>
      </c>
      <c r="E147" s="85" t="s">
        <v>343</v>
      </c>
      <c r="F147" s="85" t="s">
        <v>344</v>
      </c>
      <c r="G147" s="85">
        <f t="shared" si="8"/>
        <v>128</v>
      </c>
      <c r="H147" s="83">
        <v>35.347555</v>
      </c>
      <c r="I147" s="83">
        <v>-119.662763</v>
      </c>
      <c r="J147" s="24" t="s">
        <v>337</v>
      </c>
      <c r="K147" s="4" t="s">
        <v>428</v>
      </c>
      <c r="L147" s="4" t="s">
        <v>329</v>
      </c>
      <c r="M147" s="3" t="s">
        <v>173</v>
      </c>
      <c r="N147" s="3" t="s">
        <v>295</v>
      </c>
      <c r="O147" s="3" t="s">
        <v>418</v>
      </c>
      <c r="P147" s="3" t="s">
        <v>429</v>
      </c>
      <c r="Q147" s="3" t="s">
        <v>368</v>
      </c>
      <c r="R147" s="82" t="s">
        <v>168</v>
      </c>
      <c r="S147" s="82" t="str">
        <f t="shared" si="10"/>
        <v>10/29/16</v>
      </c>
      <c r="T147" s="82" t="str">
        <f t="shared" si="11"/>
        <v>20:07:19</v>
      </c>
      <c r="U147" s="27">
        <v>12.765344667700001</v>
      </c>
      <c r="V147" s="27">
        <v>499.52477415999999</v>
      </c>
      <c r="W147" s="5" t="s">
        <v>1718</v>
      </c>
    </row>
    <row r="148" spans="1:23" s="82" customFormat="1" x14ac:dyDescent="0.3">
      <c r="A148" s="82" t="s">
        <v>652</v>
      </c>
      <c r="B148" s="84">
        <v>35.238213999999999</v>
      </c>
      <c r="C148" s="84">
        <v>-119.59142300000001</v>
      </c>
      <c r="D148" s="85" t="str">
        <f t="shared" si="9"/>
        <v>ANG_CH4_00129</v>
      </c>
      <c r="E148" s="85" t="s">
        <v>343</v>
      </c>
      <c r="F148" s="85" t="s">
        <v>344</v>
      </c>
      <c r="G148" s="85">
        <f t="shared" si="8"/>
        <v>129</v>
      </c>
      <c r="H148" s="83">
        <v>35.238213999999999</v>
      </c>
      <c r="I148" s="83">
        <v>-119.59142300000001</v>
      </c>
      <c r="J148" s="24" t="s">
        <v>505</v>
      </c>
      <c r="K148" s="4" t="s">
        <v>424</v>
      </c>
      <c r="L148" s="4" t="s">
        <v>329</v>
      </c>
      <c r="M148" s="3" t="s">
        <v>173</v>
      </c>
      <c r="N148" s="3" t="s">
        <v>296</v>
      </c>
      <c r="O148" s="3" t="s">
        <v>418</v>
      </c>
      <c r="P148" s="3" t="s">
        <v>423</v>
      </c>
      <c r="Q148" s="3" t="s">
        <v>368</v>
      </c>
      <c r="R148" s="82" t="s">
        <v>168</v>
      </c>
      <c r="S148" s="82" t="str">
        <f t="shared" si="10"/>
        <v>10/29/16</v>
      </c>
      <c r="T148" s="82" t="str">
        <f t="shared" si="11"/>
        <v>20:07:19</v>
      </c>
      <c r="U148" s="27">
        <v>21.273010269299998</v>
      </c>
      <c r="V148" s="27">
        <v>449.16923314000002</v>
      </c>
      <c r="W148" s="5" t="s">
        <v>1719</v>
      </c>
    </row>
    <row r="149" spans="1:23" s="82" customFormat="1" x14ac:dyDescent="0.3">
      <c r="A149" s="82" t="s">
        <v>652</v>
      </c>
      <c r="B149" s="84">
        <v>35.238213999999999</v>
      </c>
      <c r="C149" s="84">
        <v>-119.59142300000001</v>
      </c>
      <c r="D149" s="85" t="str">
        <f t="shared" si="9"/>
        <v>ANG_CH4_00130</v>
      </c>
      <c r="E149" s="85" t="s">
        <v>343</v>
      </c>
      <c r="F149" s="85" t="s">
        <v>344</v>
      </c>
      <c r="G149" s="85">
        <f t="shared" ref="G149:G212" si="12">G148+1</f>
        <v>130</v>
      </c>
      <c r="H149" s="83">
        <v>35.238348999999999</v>
      </c>
      <c r="I149" s="83">
        <v>-119.591088</v>
      </c>
      <c r="J149" s="24" t="s">
        <v>505</v>
      </c>
      <c r="K149" s="4" t="s">
        <v>424</v>
      </c>
      <c r="L149" s="4" t="s">
        <v>329</v>
      </c>
      <c r="M149" s="3" t="s">
        <v>173</v>
      </c>
      <c r="N149" s="3" t="s">
        <v>297</v>
      </c>
      <c r="O149" s="3" t="s">
        <v>418</v>
      </c>
      <c r="P149" s="3" t="s">
        <v>423</v>
      </c>
      <c r="Q149" s="3" t="s">
        <v>368</v>
      </c>
      <c r="R149" s="82" t="s">
        <v>169</v>
      </c>
      <c r="S149" s="82" t="str">
        <f t="shared" si="10"/>
        <v>10/29/16</v>
      </c>
      <c r="T149" s="82" t="str">
        <f t="shared" si="11"/>
        <v>20:19:50</v>
      </c>
      <c r="U149" s="27">
        <v>2.59806437092</v>
      </c>
      <c r="V149" s="27">
        <v>186.64471597100001</v>
      </c>
      <c r="W149" s="5" t="s">
        <v>1724</v>
      </c>
    </row>
    <row r="150" spans="1:23" s="82" customFormat="1" ht="37.5" x14ac:dyDescent="0.3">
      <c r="A150" s="82" t="s">
        <v>653</v>
      </c>
      <c r="B150" s="84">
        <v>35.364280999999998</v>
      </c>
      <c r="C150" s="84">
        <v>-119.670179</v>
      </c>
      <c r="D150" s="85" t="str">
        <f t="shared" si="9"/>
        <v>ANG_CH4_00131</v>
      </c>
      <c r="E150" s="85" t="s">
        <v>343</v>
      </c>
      <c r="F150" s="85" t="s">
        <v>344</v>
      </c>
      <c r="G150" s="85">
        <f t="shared" si="12"/>
        <v>131</v>
      </c>
      <c r="H150" s="83">
        <v>35.364280999999998</v>
      </c>
      <c r="I150" s="83">
        <v>-119.670179</v>
      </c>
      <c r="J150" s="24" t="s">
        <v>337</v>
      </c>
      <c r="K150" s="4" t="s">
        <v>428</v>
      </c>
      <c r="L150" s="4" t="s">
        <v>329</v>
      </c>
      <c r="M150" s="3" t="s">
        <v>173</v>
      </c>
      <c r="N150" s="3" t="s">
        <v>312</v>
      </c>
      <c r="O150" s="3" t="s">
        <v>415</v>
      </c>
      <c r="P150" s="3" t="s">
        <v>429</v>
      </c>
      <c r="Q150" s="3" t="s">
        <v>368</v>
      </c>
      <c r="R150" s="82" t="s">
        <v>168</v>
      </c>
      <c r="S150" s="82" t="str">
        <f t="shared" si="10"/>
        <v>10/29/16</v>
      </c>
      <c r="T150" s="82" t="str">
        <f t="shared" si="11"/>
        <v>20:07:19</v>
      </c>
      <c r="U150" s="27">
        <v>1.60890864395</v>
      </c>
      <c r="V150" s="27">
        <v>141.509716981</v>
      </c>
      <c r="W150" s="5" t="s">
        <v>1720</v>
      </c>
    </row>
    <row r="151" spans="1:23" s="82" customFormat="1" ht="37.5" x14ac:dyDescent="0.3">
      <c r="A151" s="82" t="s">
        <v>654</v>
      </c>
      <c r="B151" s="84">
        <v>35.480494999999998</v>
      </c>
      <c r="C151" s="84">
        <v>-119.743093</v>
      </c>
      <c r="D151" s="85" t="str">
        <f t="shared" si="9"/>
        <v>ANG_CH4_00132</v>
      </c>
      <c r="E151" s="85" t="s">
        <v>343</v>
      </c>
      <c r="F151" s="85" t="s">
        <v>344</v>
      </c>
      <c r="G151" s="85">
        <f t="shared" si="12"/>
        <v>132</v>
      </c>
      <c r="H151" s="83">
        <v>35.480494999999998</v>
      </c>
      <c r="I151" s="83">
        <v>-119.743093</v>
      </c>
      <c r="J151" s="24" t="s">
        <v>337</v>
      </c>
      <c r="K151" s="4" t="s">
        <v>428</v>
      </c>
      <c r="L151" s="4" t="s">
        <v>329</v>
      </c>
      <c r="M151" s="3" t="s">
        <v>173</v>
      </c>
      <c r="N151" s="3" t="s">
        <v>313</v>
      </c>
      <c r="O151" s="3" t="s">
        <v>415</v>
      </c>
      <c r="P151" s="3" t="s">
        <v>429</v>
      </c>
      <c r="Q151" s="3" t="s">
        <v>368</v>
      </c>
      <c r="R151" s="82" t="s">
        <v>168</v>
      </c>
      <c r="S151" s="82" t="str">
        <f t="shared" si="10"/>
        <v>10/29/16</v>
      </c>
      <c r="T151" s="82" t="str">
        <f t="shared" si="11"/>
        <v>20:07:19</v>
      </c>
      <c r="U151" s="27">
        <v>13.0129750804</v>
      </c>
      <c r="V151" s="27">
        <v>497.93674297000001</v>
      </c>
      <c r="W151" s="5" t="s">
        <v>1721</v>
      </c>
    </row>
    <row r="152" spans="1:23" s="82" customFormat="1" x14ac:dyDescent="0.3">
      <c r="A152" s="82" t="s">
        <v>655</v>
      </c>
      <c r="B152" s="84">
        <v>35.529159999999997</v>
      </c>
      <c r="C152" s="84">
        <v>-119.769459</v>
      </c>
      <c r="D152" s="85" t="str">
        <f t="shared" si="9"/>
        <v>ANG_CH4_00133</v>
      </c>
      <c r="E152" s="85" t="s">
        <v>343</v>
      </c>
      <c r="F152" s="85" t="s">
        <v>344</v>
      </c>
      <c r="G152" s="85">
        <f t="shared" si="12"/>
        <v>133</v>
      </c>
      <c r="H152" s="83">
        <v>35.529159999999997</v>
      </c>
      <c r="I152" s="83">
        <v>-119.769459</v>
      </c>
      <c r="J152" s="24" t="s">
        <v>337</v>
      </c>
      <c r="K152" s="4" t="s">
        <v>428</v>
      </c>
      <c r="L152" s="4" t="s">
        <v>329</v>
      </c>
      <c r="M152" s="3" t="s">
        <v>173</v>
      </c>
      <c r="N152" s="3" t="s">
        <v>314</v>
      </c>
      <c r="O152" s="3" t="s">
        <v>418</v>
      </c>
      <c r="P152" s="3" t="s">
        <v>429</v>
      </c>
      <c r="Q152" s="3" t="s">
        <v>368</v>
      </c>
      <c r="R152" s="82" t="s">
        <v>168</v>
      </c>
      <c r="S152" s="82" t="str">
        <f t="shared" si="10"/>
        <v>10/29/16</v>
      </c>
      <c r="T152" s="82" t="str">
        <f t="shared" si="11"/>
        <v>20:07:19</v>
      </c>
      <c r="U152" s="27">
        <v>19</v>
      </c>
      <c r="V152" s="27" t="s">
        <v>1189</v>
      </c>
      <c r="W152" s="5" t="s">
        <v>1722</v>
      </c>
    </row>
    <row r="153" spans="1:23" s="82" customFormat="1" ht="37.5" x14ac:dyDescent="0.3">
      <c r="A153" s="82" t="s">
        <v>656</v>
      </c>
      <c r="B153" s="84">
        <v>35.227173999999998</v>
      </c>
      <c r="C153" s="84">
        <v>-119.578357</v>
      </c>
      <c r="D153" s="85" t="str">
        <f t="shared" si="9"/>
        <v>ANG_CH4_00134</v>
      </c>
      <c r="E153" s="85" t="s">
        <v>343</v>
      </c>
      <c r="F153" s="85" t="s">
        <v>344</v>
      </c>
      <c r="G153" s="85">
        <f t="shared" si="12"/>
        <v>134</v>
      </c>
      <c r="H153" s="83">
        <v>35.227173999999998</v>
      </c>
      <c r="I153" s="83">
        <v>-119.578357</v>
      </c>
      <c r="J153" s="24" t="s">
        <v>337</v>
      </c>
      <c r="K153" s="4" t="s">
        <v>424</v>
      </c>
      <c r="L153" s="4" t="s">
        <v>329</v>
      </c>
      <c r="M153" s="3" t="s">
        <v>173</v>
      </c>
      <c r="N153" s="3" t="s">
        <v>307</v>
      </c>
      <c r="O153" s="3" t="s">
        <v>415</v>
      </c>
      <c r="P153" s="3" t="s">
        <v>423</v>
      </c>
      <c r="Q153" s="3" t="s">
        <v>368</v>
      </c>
      <c r="R153" s="82" t="s">
        <v>169</v>
      </c>
      <c r="S153" s="82" t="str">
        <f t="shared" si="10"/>
        <v>10/29/16</v>
      </c>
      <c r="T153" s="82" t="str">
        <f t="shared" si="11"/>
        <v>20:19:50</v>
      </c>
      <c r="U153" s="27">
        <v>0.52294575981799996</v>
      </c>
      <c r="V153" s="27">
        <v>24.992999019700001</v>
      </c>
      <c r="W153" s="5" t="s">
        <v>1725</v>
      </c>
    </row>
    <row r="154" spans="1:23" s="82" customFormat="1" x14ac:dyDescent="0.3">
      <c r="A154" s="82" t="s">
        <v>657</v>
      </c>
      <c r="B154" s="84">
        <v>35.247999999999998</v>
      </c>
      <c r="C154" s="84">
        <v>-119.58078999999999</v>
      </c>
      <c r="D154" s="85" t="str">
        <f t="shared" si="9"/>
        <v>ANG_CH4_00135</v>
      </c>
      <c r="E154" s="85" t="s">
        <v>343</v>
      </c>
      <c r="F154" s="85" t="s">
        <v>344</v>
      </c>
      <c r="G154" s="85">
        <f t="shared" si="12"/>
        <v>135</v>
      </c>
      <c r="H154" s="83">
        <v>35.247999999999998</v>
      </c>
      <c r="I154" s="83">
        <v>-119.58078999999999</v>
      </c>
      <c r="J154" s="24" t="s">
        <v>337</v>
      </c>
      <c r="K154" s="4" t="s">
        <v>424</v>
      </c>
      <c r="L154" s="4" t="s">
        <v>329</v>
      </c>
      <c r="M154" s="3" t="s">
        <v>173</v>
      </c>
      <c r="N154" s="3" t="s">
        <v>308</v>
      </c>
      <c r="O154" s="3" t="s">
        <v>418</v>
      </c>
      <c r="P154" s="3" t="s">
        <v>423</v>
      </c>
      <c r="Q154" s="3" t="s">
        <v>368</v>
      </c>
      <c r="R154" s="82" t="s">
        <v>169</v>
      </c>
      <c r="S154" s="82" t="str">
        <f t="shared" si="10"/>
        <v>10/29/16</v>
      </c>
      <c r="T154" s="82" t="str">
        <f t="shared" si="11"/>
        <v>20:19:50</v>
      </c>
      <c r="U154" s="27">
        <v>19.531060258899998</v>
      </c>
      <c r="V154" s="27">
        <v>474.3</v>
      </c>
      <c r="W154" s="5" t="s">
        <v>1726</v>
      </c>
    </row>
    <row r="155" spans="1:23" s="82" customFormat="1" x14ac:dyDescent="0.3">
      <c r="A155" s="82" t="s">
        <v>658</v>
      </c>
      <c r="B155" s="84">
        <v>35.253588999999998</v>
      </c>
      <c r="C155" s="84">
        <v>-119.586534</v>
      </c>
      <c r="D155" s="85" t="str">
        <f t="shared" si="9"/>
        <v>ANG_CH4_00136</v>
      </c>
      <c r="E155" s="85" t="s">
        <v>343</v>
      </c>
      <c r="F155" s="85" t="s">
        <v>344</v>
      </c>
      <c r="G155" s="85">
        <f t="shared" si="12"/>
        <v>136</v>
      </c>
      <c r="H155" s="83">
        <v>35.253588999999998</v>
      </c>
      <c r="I155" s="83">
        <v>-119.586534</v>
      </c>
      <c r="J155" s="24" t="s">
        <v>337</v>
      </c>
      <c r="K155" s="4" t="s">
        <v>424</v>
      </c>
      <c r="L155" s="4" t="s">
        <v>329</v>
      </c>
      <c r="M155" s="3" t="s">
        <v>173</v>
      </c>
      <c r="N155" s="3" t="s">
        <v>309</v>
      </c>
      <c r="O155" s="3" t="s">
        <v>418</v>
      </c>
      <c r="P155" s="3" t="s">
        <v>423</v>
      </c>
      <c r="Q155" s="3" t="s">
        <v>368</v>
      </c>
      <c r="R155" s="82" t="s">
        <v>169</v>
      </c>
      <c r="S155" s="82" t="str">
        <f t="shared" si="10"/>
        <v>10/29/16</v>
      </c>
      <c r="T155" s="82" t="str">
        <f t="shared" si="11"/>
        <v>20:19:50</v>
      </c>
      <c r="U155" s="27">
        <v>57.552922261399999</v>
      </c>
      <c r="V155" s="27">
        <v>474.3</v>
      </c>
      <c r="W155" s="5" t="s">
        <v>1727</v>
      </c>
    </row>
    <row r="156" spans="1:23" s="82" customFormat="1" x14ac:dyDescent="0.3">
      <c r="A156" s="82" t="s">
        <v>659</v>
      </c>
      <c r="B156" s="84">
        <v>35.341929</v>
      </c>
      <c r="C156" s="84">
        <v>-119.64609799999999</v>
      </c>
      <c r="D156" s="85" t="str">
        <f t="shared" si="9"/>
        <v>ANG_CH4_00137</v>
      </c>
      <c r="E156" s="85" t="s">
        <v>343</v>
      </c>
      <c r="F156" s="85" t="s">
        <v>344</v>
      </c>
      <c r="G156" s="85">
        <f t="shared" si="12"/>
        <v>137</v>
      </c>
      <c r="H156" s="83">
        <v>35.341929</v>
      </c>
      <c r="I156" s="83">
        <v>-119.64609799999999</v>
      </c>
      <c r="J156" s="24" t="s">
        <v>337</v>
      </c>
      <c r="K156" s="4" t="s">
        <v>428</v>
      </c>
      <c r="L156" s="4" t="s">
        <v>329</v>
      </c>
      <c r="M156" s="3" t="s">
        <v>173</v>
      </c>
      <c r="N156" s="3" t="s">
        <v>310</v>
      </c>
      <c r="O156" s="3" t="s">
        <v>418</v>
      </c>
      <c r="P156" s="3" t="s">
        <v>429</v>
      </c>
      <c r="Q156" s="3" t="s">
        <v>368</v>
      </c>
      <c r="R156" s="82" t="s">
        <v>169</v>
      </c>
      <c r="S156" s="82" t="str">
        <f t="shared" si="10"/>
        <v>10/29/16</v>
      </c>
      <c r="T156" s="82" t="str">
        <f t="shared" si="11"/>
        <v>20:19:50</v>
      </c>
      <c r="U156" s="27">
        <v>4.3108393074900002</v>
      </c>
      <c r="V156" s="27">
        <v>160.393173171</v>
      </c>
      <c r="W156" s="5" t="s">
        <v>1728</v>
      </c>
    </row>
    <row r="157" spans="1:23" s="82" customFormat="1" ht="37.5" x14ac:dyDescent="0.3">
      <c r="A157" s="82" t="s">
        <v>660</v>
      </c>
      <c r="B157" s="84">
        <v>35.429546000000002</v>
      </c>
      <c r="C157" s="84">
        <v>-119.690223</v>
      </c>
      <c r="D157" s="85" t="str">
        <f t="shared" si="9"/>
        <v>ANG_CH4_00138</v>
      </c>
      <c r="E157" s="85" t="s">
        <v>343</v>
      </c>
      <c r="F157" s="85" t="s">
        <v>344</v>
      </c>
      <c r="G157" s="85">
        <f t="shared" si="12"/>
        <v>138</v>
      </c>
      <c r="H157" s="83">
        <v>35.429546000000002</v>
      </c>
      <c r="I157" s="83">
        <v>-119.690223</v>
      </c>
      <c r="J157" s="24" t="s">
        <v>337</v>
      </c>
      <c r="K157" s="4" t="s">
        <v>428</v>
      </c>
      <c r="L157" s="4" t="s">
        <v>329</v>
      </c>
      <c r="M157" s="3" t="s">
        <v>173</v>
      </c>
      <c r="N157" s="3" t="s">
        <v>311</v>
      </c>
      <c r="O157" s="3" t="s">
        <v>415</v>
      </c>
      <c r="P157" s="3" t="s">
        <v>429</v>
      </c>
      <c r="Q157" s="3" t="s">
        <v>368</v>
      </c>
      <c r="R157" s="82" t="s">
        <v>169</v>
      </c>
      <c r="S157" s="82" t="str">
        <f t="shared" si="10"/>
        <v>10/29/16</v>
      </c>
      <c r="T157" s="82" t="str">
        <f t="shared" si="11"/>
        <v>20:19:50</v>
      </c>
      <c r="U157" s="27">
        <v>1.46612505242</v>
      </c>
      <c r="V157" s="27">
        <v>71.569057559800001</v>
      </c>
      <c r="W157" s="5" t="s">
        <v>1729</v>
      </c>
    </row>
    <row r="158" spans="1:23" s="82" customFormat="1" x14ac:dyDescent="0.3">
      <c r="A158" s="82" t="s">
        <v>661</v>
      </c>
      <c r="B158" s="84">
        <v>35.123596999999997</v>
      </c>
      <c r="C158" s="84">
        <v>-119.499066</v>
      </c>
      <c r="D158" s="85" t="str">
        <f t="shared" si="9"/>
        <v>ANG_CH4_00139</v>
      </c>
      <c r="E158" s="85" t="s">
        <v>343</v>
      </c>
      <c r="F158" s="85" t="s">
        <v>344</v>
      </c>
      <c r="G158" s="85">
        <f t="shared" si="12"/>
        <v>139</v>
      </c>
      <c r="H158" s="83">
        <v>35.123596999999997</v>
      </c>
      <c r="I158" s="83">
        <v>-119.499066</v>
      </c>
      <c r="J158" s="24" t="s">
        <v>337</v>
      </c>
      <c r="K158" s="4" t="s">
        <v>424</v>
      </c>
      <c r="L158" s="4" t="s">
        <v>329</v>
      </c>
      <c r="M158" s="3" t="s">
        <v>173</v>
      </c>
      <c r="N158" s="3" t="s">
        <v>315</v>
      </c>
      <c r="O158" s="3" t="s">
        <v>426</v>
      </c>
      <c r="P158" s="3" t="s">
        <v>423</v>
      </c>
      <c r="Q158" s="3" t="s">
        <v>368</v>
      </c>
      <c r="R158" s="82" t="s">
        <v>326</v>
      </c>
      <c r="S158" s="82" t="str">
        <f t="shared" si="10"/>
        <v>11/04/16</v>
      </c>
      <c r="T158" s="82" t="str">
        <f t="shared" si="11"/>
        <v>18:57:42</v>
      </c>
      <c r="U158" s="27">
        <v>0.64999749744299995</v>
      </c>
      <c r="V158" s="27">
        <v>74.873292968900003</v>
      </c>
      <c r="W158" s="5" t="s">
        <v>1753</v>
      </c>
    </row>
    <row r="159" spans="1:23" s="82" customFormat="1" x14ac:dyDescent="0.3">
      <c r="A159" s="82" t="s">
        <v>662</v>
      </c>
      <c r="B159" s="84">
        <v>35.115049999999997</v>
      </c>
      <c r="C159" s="84">
        <v>-119.466999</v>
      </c>
      <c r="D159" s="85" t="str">
        <f t="shared" si="9"/>
        <v>ANG_CH4_00140</v>
      </c>
      <c r="E159" s="85" t="s">
        <v>343</v>
      </c>
      <c r="F159" s="85" t="s">
        <v>344</v>
      </c>
      <c r="G159" s="85">
        <f t="shared" si="12"/>
        <v>140</v>
      </c>
      <c r="H159" s="83">
        <v>35.115049999999997</v>
      </c>
      <c r="I159" s="83">
        <v>-119.466999</v>
      </c>
      <c r="J159" s="24" t="s">
        <v>505</v>
      </c>
      <c r="K159" s="4" t="s">
        <v>424</v>
      </c>
      <c r="L159" s="4" t="s">
        <v>329</v>
      </c>
      <c r="M159" s="3" t="s">
        <v>174</v>
      </c>
      <c r="N159" s="3" t="s">
        <v>319</v>
      </c>
      <c r="O159" s="3" t="s">
        <v>418</v>
      </c>
      <c r="P159" s="3" t="s">
        <v>423</v>
      </c>
      <c r="Q159" s="3" t="s">
        <v>368</v>
      </c>
      <c r="R159" s="82" t="s">
        <v>326</v>
      </c>
      <c r="S159" s="82" t="str">
        <f t="shared" si="10"/>
        <v>11/04/16</v>
      </c>
      <c r="T159" s="82" t="str">
        <f t="shared" si="11"/>
        <v>18:57:42</v>
      </c>
      <c r="U159" s="27">
        <v>0.40489026624699997</v>
      </c>
      <c r="V159" s="27">
        <v>32.6242241287</v>
      </c>
      <c r="W159" s="5" t="s">
        <v>1754</v>
      </c>
    </row>
    <row r="160" spans="1:23" s="82" customFormat="1" x14ac:dyDescent="0.3">
      <c r="A160" s="82" t="s">
        <v>662</v>
      </c>
      <c r="B160" s="84">
        <v>35.115049999999997</v>
      </c>
      <c r="C160" s="84">
        <v>-119.466999</v>
      </c>
      <c r="D160" s="85" t="str">
        <f t="shared" si="9"/>
        <v>ANG_CH4_00141</v>
      </c>
      <c r="E160" s="85" t="s">
        <v>343</v>
      </c>
      <c r="F160" s="85" t="s">
        <v>344</v>
      </c>
      <c r="G160" s="85">
        <f t="shared" si="12"/>
        <v>141</v>
      </c>
      <c r="H160" s="83">
        <v>35.114978999999998</v>
      </c>
      <c r="I160" s="83">
        <v>-119.46677</v>
      </c>
      <c r="J160" s="24" t="s">
        <v>505</v>
      </c>
      <c r="K160" s="4" t="s">
        <v>424</v>
      </c>
      <c r="L160" s="4" t="s">
        <v>329</v>
      </c>
      <c r="M160" s="3" t="s">
        <v>173</v>
      </c>
      <c r="N160" s="3" t="s">
        <v>318</v>
      </c>
      <c r="O160" s="3" t="s">
        <v>418</v>
      </c>
      <c r="P160" s="3" t="s">
        <v>423</v>
      </c>
      <c r="Q160" s="3" t="s">
        <v>368</v>
      </c>
      <c r="R160" s="82" t="s">
        <v>327</v>
      </c>
      <c r="S160" s="82" t="str">
        <f t="shared" si="10"/>
        <v>11/04/16</v>
      </c>
      <c r="T160" s="82" t="str">
        <f t="shared" si="11"/>
        <v>19:08:38</v>
      </c>
      <c r="U160" s="27">
        <v>0.23013285268100001</v>
      </c>
      <c r="V160" s="27">
        <v>21.868699092500002</v>
      </c>
      <c r="W160" s="5" t="s">
        <v>1755</v>
      </c>
    </row>
    <row r="161" spans="1:23" s="82" customFormat="1" x14ac:dyDescent="0.3">
      <c r="A161" s="82" t="s">
        <v>663</v>
      </c>
      <c r="B161" s="84">
        <v>35.041223000000002</v>
      </c>
      <c r="C161" s="84">
        <v>-119.38412</v>
      </c>
      <c r="D161" s="85" t="str">
        <f t="shared" si="9"/>
        <v>ANG_CH4_00142</v>
      </c>
      <c r="E161" s="85" t="s">
        <v>343</v>
      </c>
      <c r="F161" s="85" t="s">
        <v>344</v>
      </c>
      <c r="G161" s="85">
        <f t="shared" si="12"/>
        <v>142</v>
      </c>
      <c r="H161" s="83">
        <v>35.041223000000002</v>
      </c>
      <c r="I161" s="83">
        <v>-119.38412</v>
      </c>
      <c r="J161" s="24" t="s">
        <v>337</v>
      </c>
      <c r="K161" s="4" t="s">
        <v>424</v>
      </c>
      <c r="L161" s="4" t="s">
        <v>329</v>
      </c>
      <c r="M161" s="3" t="s">
        <v>174</v>
      </c>
      <c r="N161" s="3" t="s">
        <v>320</v>
      </c>
      <c r="O161" s="3" t="s">
        <v>426</v>
      </c>
      <c r="P161" s="3" t="s">
        <v>423</v>
      </c>
      <c r="Q161" s="3" t="s">
        <v>368</v>
      </c>
      <c r="R161" s="82" t="s">
        <v>326</v>
      </c>
      <c r="S161" s="82" t="str">
        <f t="shared" si="10"/>
        <v>11/04/16</v>
      </c>
      <c r="T161" s="82" t="str">
        <f t="shared" si="11"/>
        <v>18:57:42</v>
      </c>
      <c r="U161" s="27">
        <v>0.27181980432899999</v>
      </c>
      <c r="V161" s="27">
        <v>38.374210089599998</v>
      </c>
      <c r="W161" s="5" t="s">
        <v>1756</v>
      </c>
    </row>
    <row r="162" spans="1:23" s="82" customFormat="1" x14ac:dyDescent="0.3">
      <c r="A162" s="82" t="s">
        <v>664</v>
      </c>
      <c r="B162" s="84">
        <v>35.027050000000003</v>
      </c>
      <c r="C162" s="84">
        <v>-119.332893</v>
      </c>
      <c r="D162" s="85" t="str">
        <f t="shared" si="9"/>
        <v>ANG_CH4_00143</v>
      </c>
      <c r="E162" s="85" t="s">
        <v>343</v>
      </c>
      <c r="F162" s="85" t="s">
        <v>344</v>
      </c>
      <c r="G162" s="85">
        <f t="shared" si="12"/>
        <v>143</v>
      </c>
      <c r="H162" s="83">
        <v>35.026941999999998</v>
      </c>
      <c r="I162" s="83">
        <v>-119.33287300000001</v>
      </c>
      <c r="J162" s="24" t="s">
        <v>337</v>
      </c>
      <c r="K162" s="4" t="s">
        <v>424</v>
      </c>
      <c r="L162" s="4" t="s">
        <v>329</v>
      </c>
      <c r="M162" s="3" t="s">
        <v>173</v>
      </c>
      <c r="N162" s="3" t="s">
        <v>316</v>
      </c>
      <c r="O162" s="3" t="s">
        <v>426</v>
      </c>
      <c r="P162" s="3" t="s">
        <v>423</v>
      </c>
      <c r="Q162" s="3" t="s">
        <v>368</v>
      </c>
      <c r="R162" s="82" t="s">
        <v>327</v>
      </c>
      <c r="S162" s="82" t="str">
        <f t="shared" si="10"/>
        <v>11/04/16</v>
      </c>
      <c r="T162" s="82" t="str">
        <f t="shared" si="11"/>
        <v>19:08:38</v>
      </c>
      <c r="U162" s="27">
        <v>7.4559358879900006E-2</v>
      </c>
      <c r="V162" s="27">
        <v>11.544695751700001</v>
      </c>
      <c r="W162" s="5" t="s">
        <v>1757</v>
      </c>
    </row>
    <row r="163" spans="1:23" s="82" customFormat="1" ht="37.5" x14ac:dyDescent="0.3">
      <c r="A163" s="82" t="s">
        <v>665</v>
      </c>
      <c r="B163" s="84">
        <v>35.061529</v>
      </c>
      <c r="C163" s="84">
        <v>-119.390888</v>
      </c>
      <c r="D163" s="85" t="str">
        <f t="shared" si="9"/>
        <v>ANG_CH4_00144</v>
      </c>
      <c r="E163" s="85" t="s">
        <v>343</v>
      </c>
      <c r="F163" s="85" t="s">
        <v>344</v>
      </c>
      <c r="G163" s="85">
        <f t="shared" si="12"/>
        <v>144</v>
      </c>
      <c r="H163" s="83">
        <v>35.061529</v>
      </c>
      <c r="I163" s="83">
        <v>-119.390888</v>
      </c>
      <c r="J163" s="24" t="s">
        <v>337</v>
      </c>
      <c r="K163" s="4" t="s">
        <v>424</v>
      </c>
      <c r="L163" s="4" t="s">
        <v>329</v>
      </c>
      <c r="M163" s="3" t="s">
        <v>173</v>
      </c>
      <c r="N163" s="3" t="s">
        <v>317</v>
      </c>
      <c r="O163" s="3" t="s">
        <v>415</v>
      </c>
      <c r="P163" s="3" t="s">
        <v>423</v>
      </c>
      <c r="Q163" s="3" t="s">
        <v>368</v>
      </c>
      <c r="R163" s="82" t="s">
        <v>327</v>
      </c>
      <c r="S163" s="82" t="str">
        <f t="shared" si="10"/>
        <v>11/04/16</v>
      </c>
      <c r="T163" s="82" t="str">
        <f t="shared" si="11"/>
        <v>19:08:38</v>
      </c>
      <c r="U163" s="27">
        <v>0.220481115393</v>
      </c>
      <c r="V163" s="27">
        <v>31.304951684999999</v>
      </c>
      <c r="W163" s="5" t="s">
        <v>1758</v>
      </c>
    </row>
    <row r="164" spans="1:23" s="82" customFormat="1" x14ac:dyDescent="0.3">
      <c r="A164" s="82" t="s">
        <v>666</v>
      </c>
      <c r="B164" s="84">
        <v>35.03322</v>
      </c>
      <c r="C164" s="84">
        <v>-119.343751</v>
      </c>
      <c r="D164" s="85" t="str">
        <f t="shared" si="9"/>
        <v>ANG_CH4_00145</v>
      </c>
      <c r="E164" s="85" t="s">
        <v>343</v>
      </c>
      <c r="F164" s="85" t="s">
        <v>344</v>
      </c>
      <c r="G164" s="85">
        <f t="shared" si="12"/>
        <v>145</v>
      </c>
      <c r="H164" s="83">
        <v>35.033119999999997</v>
      </c>
      <c r="I164" s="83">
        <v>-119.34375300000001</v>
      </c>
      <c r="J164" s="24" t="s">
        <v>337</v>
      </c>
      <c r="K164" s="4" t="s">
        <v>424</v>
      </c>
      <c r="L164" s="4" t="s">
        <v>329</v>
      </c>
      <c r="M164" s="3" t="s">
        <v>174</v>
      </c>
      <c r="N164" s="3" t="s">
        <v>321</v>
      </c>
      <c r="O164" s="3" t="s">
        <v>426</v>
      </c>
      <c r="P164" s="3" t="s">
        <v>423</v>
      </c>
      <c r="Q164" s="3" t="s">
        <v>368</v>
      </c>
      <c r="R164" s="82" t="s">
        <v>327</v>
      </c>
      <c r="S164" s="82" t="str">
        <f t="shared" si="10"/>
        <v>11/04/16</v>
      </c>
      <c r="T164" s="82" t="str">
        <f t="shared" si="11"/>
        <v>19:08:38</v>
      </c>
      <c r="U164" s="27">
        <v>0.43518004193900001</v>
      </c>
      <c r="V164" s="27">
        <v>45.235384379899997</v>
      </c>
      <c r="W164" s="5" t="s">
        <v>1759</v>
      </c>
    </row>
    <row r="165" spans="1:23" s="82" customFormat="1" x14ac:dyDescent="0.3">
      <c r="A165" s="82" t="s">
        <v>667</v>
      </c>
      <c r="B165" s="84">
        <v>35.045861000000002</v>
      </c>
      <c r="C165" s="84">
        <v>-119.349694</v>
      </c>
      <c r="D165" s="85" t="str">
        <f t="shared" si="9"/>
        <v>ANG_CH4_00146</v>
      </c>
      <c r="E165" s="85" t="s">
        <v>343</v>
      </c>
      <c r="F165" s="85" t="s">
        <v>344</v>
      </c>
      <c r="G165" s="85">
        <f t="shared" si="12"/>
        <v>146</v>
      </c>
      <c r="H165" s="83">
        <v>35.045861000000002</v>
      </c>
      <c r="I165" s="83">
        <v>-119.349694</v>
      </c>
      <c r="J165" s="24" t="s">
        <v>337</v>
      </c>
      <c r="K165" s="4" t="s">
        <v>1176</v>
      </c>
      <c r="L165" s="4" t="s">
        <v>329</v>
      </c>
      <c r="M165" s="3" t="s">
        <v>174</v>
      </c>
      <c r="N165" s="3" t="s">
        <v>322</v>
      </c>
      <c r="O165" s="3" t="s">
        <v>431</v>
      </c>
      <c r="P165" s="3" t="s">
        <v>430</v>
      </c>
      <c r="Q165" s="3" t="s">
        <v>384</v>
      </c>
      <c r="R165" s="82" t="s">
        <v>327</v>
      </c>
      <c r="S165" s="82" t="str">
        <f t="shared" si="10"/>
        <v>11/04/16</v>
      </c>
      <c r="T165" s="82" t="str">
        <f t="shared" si="11"/>
        <v>19:08:38</v>
      </c>
      <c r="U165" s="27">
        <v>0.33885865472299997</v>
      </c>
      <c r="V165" s="27">
        <v>43.737398185099998</v>
      </c>
      <c r="W165" s="5" t="s">
        <v>1760</v>
      </c>
    </row>
    <row r="166" spans="1:23" s="82" customFormat="1" x14ac:dyDescent="0.3">
      <c r="A166" s="82" t="s">
        <v>668</v>
      </c>
      <c r="B166" s="84">
        <v>35.132539999999999</v>
      </c>
      <c r="C166" s="84">
        <v>-119.48661800000001</v>
      </c>
      <c r="D166" s="85" t="str">
        <f t="shared" si="9"/>
        <v>ANG_CH4_00147</v>
      </c>
      <c r="E166" s="85" t="s">
        <v>343</v>
      </c>
      <c r="F166" s="85" t="s">
        <v>344</v>
      </c>
      <c r="G166" s="85">
        <f t="shared" si="12"/>
        <v>147</v>
      </c>
      <c r="H166" s="83">
        <v>35.132539999999999</v>
      </c>
      <c r="I166" s="83">
        <v>-119.48661800000001</v>
      </c>
      <c r="J166" s="24" t="s">
        <v>337</v>
      </c>
      <c r="K166" s="4" t="s">
        <v>424</v>
      </c>
      <c r="L166" s="4" t="s">
        <v>329</v>
      </c>
      <c r="M166" s="3" t="s">
        <v>174</v>
      </c>
      <c r="N166" s="3" t="s">
        <v>323</v>
      </c>
      <c r="O166" s="3" t="s">
        <v>427</v>
      </c>
      <c r="P166" s="3" t="s">
        <v>423</v>
      </c>
      <c r="Q166" s="3" t="s">
        <v>368</v>
      </c>
      <c r="R166" s="82" t="s">
        <v>327</v>
      </c>
      <c r="S166" s="82" t="str">
        <f t="shared" si="10"/>
        <v>11/04/16</v>
      </c>
      <c r="T166" s="82" t="str">
        <f t="shared" si="11"/>
        <v>19:08:38</v>
      </c>
      <c r="U166" s="27">
        <v>0.37886941293300003</v>
      </c>
      <c r="V166" s="27">
        <v>41.341504568700003</v>
      </c>
      <c r="W166" s="5" t="s">
        <v>1761</v>
      </c>
    </row>
    <row r="167" spans="1:23" s="82" customFormat="1" x14ac:dyDescent="0.3">
      <c r="A167" s="82" t="s">
        <v>669</v>
      </c>
      <c r="B167" s="84">
        <v>35.130904000000001</v>
      </c>
      <c r="C167" s="84">
        <v>-119.486498</v>
      </c>
      <c r="D167" s="85" t="str">
        <f t="shared" si="9"/>
        <v>ANG_CH4_00148</v>
      </c>
      <c r="E167" s="85" t="s">
        <v>343</v>
      </c>
      <c r="F167" s="85" t="s">
        <v>344</v>
      </c>
      <c r="G167" s="85">
        <f t="shared" si="12"/>
        <v>148</v>
      </c>
      <c r="H167" s="83">
        <v>35.130904000000001</v>
      </c>
      <c r="I167" s="83">
        <v>-119.486498</v>
      </c>
      <c r="J167" s="24" t="s">
        <v>337</v>
      </c>
      <c r="K167" s="4" t="s">
        <v>424</v>
      </c>
      <c r="L167" s="4" t="s">
        <v>329</v>
      </c>
      <c r="M167" s="3" t="s">
        <v>174</v>
      </c>
      <c r="N167" s="3" t="s">
        <v>324</v>
      </c>
      <c r="O167" s="3" t="s">
        <v>339</v>
      </c>
      <c r="P167" s="3" t="s">
        <v>423</v>
      </c>
      <c r="Q167" s="3" t="s">
        <v>368</v>
      </c>
      <c r="R167" s="82" t="s">
        <v>327</v>
      </c>
      <c r="S167" s="82" t="str">
        <f t="shared" si="10"/>
        <v>11/04/16</v>
      </c>
      <c r="T167" s="82" t="str">
        <f t="shared" si="11"/>
        <v>19:08:38</v>
      </c>
      <c r="U167" s="27">
        <v>0.21718613058299999</v>
      </c>
      <c r="V167" s="27">
        <v>123.486031599</v>
      </c>
      <c r="W167" s="5" t="s">
        <v>1762</v>
      </c>
    </row>
    <row r="168" spans="1:23" s="82" customFormat="1" x14ac:dyDescent="0.3">
      <c r="A168" s="82" t="s">
        <v>670</v>
      </c>
      <c r="B168" s="84">
        <v>33.779429</v>
      </c>
      <c r="C168" s="84">
        <v>-118.235061</v>
      </c>
      <c r="D168" s="85" t="str">
        <f t="shared" si="9"/>
        <v>ANG_CH4_00149</v>
      </c>
      <c r="E168" s="85" t="s">
        <v>343</v>
      </c>
      <c r="F168" s="85" t="s">
        <v>344</v>
      </c>
      <c r="G168" s="85">
        <f t="shared" si="12"/>
        <v>149</v>
      </c>
      <c r="H168" s="83">
        <v>33.779429</v>
      </c>
      <c r="I168" s="83">
        <v>-118.235061</v>
      </c>
      <c r="J168" s="24" t="s">
        <v>337</v>
      </c>
      <c r="K168" s="4" t="s">
        <v>188</v>
      </c>
      <c r="L168" s="4" t="s">
        <v>329</v>
      </c>
      <c r="M168" s="3" t="s">
        <v>173</v>
      </c>
      <c r="N168" s="3" t="s">
        <v>443</v>
      </c>
      <c r="O168" s="3" t="s">
        <v>340</v>
      </c>
      <c r="P168" s="3" t="s">
        <v>442</v>
      </c>
      <c r="Q168" s="3" t="s">
        <v>368</v>
      </c>
      <c r="R168" s="82" t="s">
        <v>18</v>
      </c>
      <c r="S168" s="82" t="str">
        <f t="shared" si="10"/>
        <v>09/10/16</v>
      </c>
      <c r="T168" s="82" t="str">
        <f t="shared" si="11"/>
        <v>20:50:21</v>
      </c>
      <c r="U168" s="27">
        <v>8.6712539913099995</v>
      </c>
      <c r="V168" s="27">
        <v>490.26462242299999</v>
      </c>
      <c r="W168" s="5" t="s">
        <v>1336</v>
      </c>
    </row>
    <row r="169" spans="1:23" s="82" customFormat="1" x14ac:dyDescent="0.3">
      <c r="A169" s="82" t="s">
        <v>671</v>
      </c>
      <c r="B169" s="84">
        <v>33.816222000000003</v>
      </c>
      <c r="C169" s="84">
        <v>-118.23569500000001</v>
      </c>
      <c r="D169" s="85" t="str">
        <f t="shared" si="9"/>
        <v>ANG_CH4_00150</v>
      </c>
      <c r="E169" s="85" t="s">
        <v>343</v>
      </c>
      <c r="F169" s="85" t="s">
        <v>344</v>
      </c>
      <c r="G169" s="85">
        <f t="shared" si="12"/>
        <v>150</v>
      </c>
      <c r="H169" s="83">
        <v>33.816222000000003</v>
      </c>
      <c r="I169" s="83">
        <v>-118.23569500000001</v>
      </c>
      <c r="J169" s="24" t="s">
        <v>337</v>
      </c>
      <c r="K169" s="4" t="s">
        <v>188</v>
      </c>
      <c r="L169" s="4" t="s">
        <v>329</v>
      </c>
      <c r="M169" s="3" t="s">
        <v>174</v>
      </c>
      <c r="N169" s="3" t="s">
        <v>444</v>
      </c>
      <c r="O169" s="3" t="s">
        <v>340</v>
      </c>
      <c r="P169" s="3" t="s">
        <v>445</v>
      </c>
      <c r="Q169" s="3" t="s">
        <v>368</v>
      </c>
      <c r="R169" s="82" t="s">
        <v>18</v>
      </c>
      <c r="S169" s="82" t="str">
        <f t="shared" si="10"/>
        <v>09/10/16</v>
      </c>
      <c r="T169" s="82" t="str">
        <f t="shared" si="11"/>
        <v>20:50:21</v>
      </c>
      <c r="U169" s="27">
        <v>2.2359199735800002</v>
      </c>
      <c r="V169" s="27">
        <v>481.26022067100001</v>
      </c>
      <c r="W169" s="5" t="s">
        <v>1337</v>
      </c>
    </row>
    <row r="170" spans="1:23" s="82" customFormat="1" x14ac:dyDescent="0.3">
      <c r="A170" s="82" t="s">
        <v>672</v>
      </c>
      <c r="B170" s="84">
        <v>34.330657000000002</v>
      </c>
      <c r="C170" s="84">
        <v>-118.51342200000001</v>
      </c>
      <c r="D170" s="85" t="str">
        <f t="shared" si="9"/>
        <v>ANG_CH4_00151</v>
      </c>
      <c r="E170" s="85" t="s">
        <v>343</v>
      </c>
      <c r="F170" s="85" t="s">
        <v>344</v>
      </c>
      <c r="G170" s="85">
        <f t="shared" si="12"/>
        <v>151</v>
      </c>
      <c r="H170" s="83">
        <v>34.330657000000002</v>
      </c>
      <c r="I170" s="83">
        <v>-118.51342200000001</v>
      </c>
      <c r="J170" s="24" t="s">
        <v>337</v>
      </c>
      <c r="K170" s="4" t="s">
        <v>432</v>
      </c>
      <c r="L170" s="4" t="s">
        <v>329</v>
      </c>
      <c r="M170" s="3" t="s">
        <v>173</v>
      </c>
      <c r="N170" s="3" t="s">
        <v>449</v>
      </c>
      <c r="O170" s="3" t="s">
        <v>195</v>
      </c>
      <c r="P170" s="3" t="s">
        <v>175</v>
      </c>
      <c r="Q170" s="3" t="s">
        <v>396</v>
      </c>
      <c r="R170" s="82" t="s">
        <v>22</v>
      </c>
      <c r="S170" s="82" t="str">
        <f t="shared" si="10"/>
        <v>09/11/16</v>
      </c>
      <c r="T170" s="82" t="str">
        <f t="shared" si="11"/>
        <v>21:39:02</v>
      </c>
      <c r="U170" s="27">
        <v>11.815273400400001</v>
      </c>
      <c r="V170" s="27">
        <v>470.57757065099997</v>
      </c>
      <c r="W170" s="5" t="s">
        <v>1341</v>
      </c>
    </row>
    <row r="171" spans="1:23" s="82" customFormat="1" x14ac:dyDescent="0.3">
      <c r="A171" s="82" t="s">
        <v>673</v>
      </c>
      <c r="B171" s="84">
        <v>35.215094999999998</v>
      </c>
      <c r="C171" s="84">
        <v>-119.212564</v>
      </c>
      <c r="D171" s="85" t="str">
        <f t="shared" si="9"/>
        <v>ANG_CH4_00152</v>
      </c>
      <c r="E171" s="85" t="s">
        <v>343</v>
      </c>
      <c r="F171" s="85" t="s">
        <v>344</v>
      </c>
      <c r="G171" s="85">
        <f t="shared" si="12"/>
        <v>152</v>
      </c>
      <c r="H171" s="83">
        <v>35.215094999999998</v>
      </c>
      <c r="I171" s="83">
        <v>-119.212564</v>
      </c>
      <c r="J171" s="24" t="s">
        <v>337</v>
      </c>
      <c r="K171" s="4" t="s">
        <v>1166</v>
      </c>
      <c r="L171" s="4" t="s">
        <v>329</v>
      </c>
      <c r="M171" s="3" t="s">
        <v>173</v>
      </c>
      <c r="N171" s="3" t="s">
        <v>450</v>
      </c>
      <c r="O171" s="3" t="s">
        <v>1032</v>
      </c>
      <c r="P171" s="3" t="s">
        <v>1060</v>
      </c>
      <c r="Q171" s="3" t="s">
        <v>384</v>
      </c>
      <c r="R171" s="82" t="s">
        <v>28</v>
      </c>
      <c r="S171" s="82" t="str">
        <f t="shared" si="10"/>
        <v>09/12/16</v>
      </c>
      <c r="T171" s="82" t="str">
        <f t="shared" si="11"/>
        <v>20:56:14</v>
      </c>
      <c r="U171" s="27">
        <v>8.38409587741E-2</v>
      </c>
      <c r="V171" s="27">
        <v>10.4560986988</v>
      </c>
      <c r="W171" s="5" t="s">
        <v>1355</v>
      </c>
    </row>
    <row r="172" spans="1:23" s="82" customFormat="1" x14ac:dyDescent="0.3">
      <c r="A172" s="82" t="s">
        <v>674</v>
      </c>
      <c r="B172" s="84">
        <v>35.21481</v>
      </c>
      <c r="C172" s="84">
        <v>-119.21081100000001</v>
      </c>
      <c r="D172" s="85" t="str">
        <f t="shared" si="9"/>
        <v>ANG_CH4_00153</v>
      </c>
      <c r="E172" s="85" t="s">
        <v>343</v>
      </c>
      <c r="F172" s="85" t="s">
        <v>344</v>
      </c>
      <c r="G172" s="85">
        <f t="shared" si="12"/>
        <v>153</v>
      </c>
      <c r="H172" s="83">
        <v>35.21481</v>
      </c>
      <c r="I172" s="83">
        <v>-119.21081100000001</v>
      </c>
      <c r="J172" s="24" t="s">
        <v>337</v>
      </c>
      <c r="K172" s="4" t="s">
        <v>1166</v>
      </c>
      <c r="L172" s="4" t="s">
        <v>329</v>
      </c>
      <c r="M172" s="3" t="s">
        <v>173</v>
      </c>
      <c r="N172" s="3" t="s">
        <v>451</v>
      </c>
      <c r="O172" s="3" t="s">
        <v>1032</v>
      </c>
      <c r="P172" s="3" t="s">
        <v>1060</v>
      </c>
      <c r="Q172" s="3" t="s">
        <v>384</v>
      </c>
      <c r="R172" s="82" t="s">
        <v>28</v>
      </c>
      <c r="S172" s="82" t="str">
        <f t="shared" si="10"/>
        <v>09/12/16</v>
      </c>
      <c r="T172" s="82" t="str">
        <f t="shared" si="11"/>
        <v>20:56:14</v>
      </c>
      <c r="U172" s="27">
        <v>0.36276400089299998</v>
      </c>
      <c r="V172" s="27">
        <v>38.907582808500003</v>
      </c>
      <c r="W172" s="5" t="s">
        <v>1356</v>
      </c>
    </row>
    <row r="173" spans="1:23" s="82" customFormat="1" x14ac:dyDescent="0.3">
      <c r="A173" s="82" t="s">
        <v>675</v>
      </c>
      <c r="B173" s="84">
        <v>35.243761999999997</v>
      </c>
      <c r="C173" s="84">
        <v>-119.157387</v>
      </c>
      <c r="D173" s="85" t="str">
        <f t="shared" si="9"/>
        <v>ANG_CH4_00154</v>
      </c>
      <c r="E173" s="85" t="s">
        <v>343</v>
      </c>
      <c r="F173" s="85" t="s">
        <v>344</v>
      </c>
      <c r="G173" s="85">
        <f t="shared" si="12"/>
        <v>154</v>
      </c>
      <c r="H173" s="83">
        <v>35.243673000000001</v>
      </c>
      <c r="I173" s="83">
        <v>-119.15733400000001</v>
      </c>
      <c r="J173" s="24" t="s">
        <v>337</v>
      </c>
      <c r="K173" s="4" t="s">
        <v>1166</v>
      </c>
      <c r="L173" s="4" t="s">
        <v>329</v>
      </c>
      <c r="M173" s="3" t="s">
        <v>173</v>
      </c>
      <c r="N173" s="3" t="s">
        <v>452</v>
      </c>
      <c r="O173" s="3" t="s">
        <v>1032</v>
      </c>
      <c r="P173" s="3" t="s">
        <v>1091</v>
      </c>
      <c r="Q173" s="3" t="s">
        <v>384</v>
      </c>
      <c r="R173" s="82" t="s">
        <v>28</v>
      </c>
      <c r="S173" s="82" t="str">
        <f t="shared" si="10"/>
        <v>09/12/16</v>
      </c>
      <c r="T173" s="82" t="str">
        <f t="shared" si="11"/>
        <v>20:56:14</v>
      </c>
      <c r="U173" s="27">
        <v>0.54677034076300002</v>
      </c>
      <c r="V173" s="27">
        <v>35.871018942900001</v>
      </c>
      <c r="W173" s="5" t="s">
        <v>1357</v>
      </c>
    </row>
    <row r="174" spans="1:23" s="82" customFormat="1" x14ac:dyDescent="0.3">
      <c r="A174" s="82" t="s">
        <v>676</v>
      </c>
      <c r="B174" s="84">
        <v>35.246299999999998</v>
      </c>
      <c r="C174" s="84">
        <v>-119.140383</v>
      </c>
      <c r="D174" s="85" t="str">
        <f t="shared" si="9"/>
        <v>ANG_CH4_00155</v>
      </c>
      <c r="E174" s="85" t="s">
        <v>343</v>
      </c>
      <c r="F174" s="85" t="s">
        <v>344</v>
      </c>
      <c r="G174" s="85">
        <f t="shared" si="12"/>
        <v>155</v>
      </c>
      <c r="H174" s="83">
        <v>35.246299999999998</v>
      </c>
      <c r="I174" s="83">
        <v>-119.140383</v>
      </c>
      <c r="J174" s="24" t="s">
        <v>337</v>
      </c>
      <c r="K174" s="4" t="s">
        <v>1166</v>
      </c>
      <c r="L174" s="4" t="s">
        <v>329</v>
      </c>
      <c r="M174" s="3" t="s">
        <v>174</v>
      </c>
      <c r="N174" s="3" t="s">
        <v>453</v>
      </c>
      <c r="O174" s="3" t="s">
        <v>1032</v>
      </c>
      <c r="P174" s="3" t="s">
        <v>1092</v>
      </c>
      <c r="Q174" s="3" t="s">
        <v>384</v>
      </c>
      <c r="R174" s="82" t="s">
        <v>28</v>
      </c>
      <c r="S174" s="82" t="str">
        <f t="shared" si="10"/>
        <v>09/12/16</v>
      </c>
      <c r="T174" s="82" t="str">
        <f t="shared" si="11"/>
        <v>20:56:14</v>
      </c>
      <c r="U174" s="27" t="s">
        <v>1189</v>
      </c>
      <c r="V174" s="27" t="s">
        <v>1189</v>
      </c>
      <c r="W174" s="5" t="s">
        <v>1358</v>
      </c>
    </row>
    <row r="175" spans="1:23" s="82" customFormat="1" x14ac:dyDescent="0.3">
      <c r="A175" s="82" t="s">
        <v>677</v>
      </c>
      <c r="B175" s="84">
        <v>35.901251000000002</v>
      </c>
      <c r="C175" s="84">
        <v>-119.31989299999999</v>
      </c>
      <c r="D175" s="85" t="str">
        <f t="shared" si="9"/>
        <v>ANG_CH4_00156</v>
      </c>
      <c r="E175" s="85" t="s">
        <v>343</v>
      </c>
      <c r="F175" s="85" t="s">
        <v>344</v>
      </c>
      <c r="G175" s="85">
        <f t="shared" si="12"/>
        <v>156</v>
      </c>
      <c r="H175" s="83">
        <v>35.901251000000002</v>
      </c>
      <c r="I175" s="83">
        <v>-119.31989299999999</v>
      </c>
      <c r="J175" s="24" t="s">
        <v>337</v>
      </c>
      <c r="K175" s="4" t="s">
        <v>1167</v>
      </c>
      <c r="L175" s="4" t="s">
        <v>329</v>
      </c>
      <c r="M175" s="3" t="s">
        <v>174</v>
      </c>
      <c r="N175" s="3" t="s">
        <v>211</v>
      </c>
      <c r="O175" s="3" t="s">
        <v>1032</v>
      </c>
      <c r="P175" s="3" t="s">
        <v>1093</v>
      </c>
      <c r="Q175" s="3" t="s">
        <v>384</v>
      </c>
      <c r="R175" s="82" t="s">
        <v>30</v>
      </c>
      <c r="S175" s="82" t="str">
        <f t="shared" si="10"/>
        <v>09/12/16</v>
      </c>
      <c r="T175" s="82" t="str">
        <f t="shared" si="11"/>
        <v>22:06:38</v>
      </c>
      <c r="U175" s="27">
        <v>29.2308068052</v>
      </c>
      <c r="V175" s="27">
        <v>493.40652610199999</v>
      </c>
      <c r="W175" s="5" t="s">
        <v>1360</v>
      </c>
    </row>
    <row r="176" spans="1:23" s="82" customFormat="1" x14ac:dyDescent="0.3">
      <c r="A176" s="82" t="s">
        <v>679</v>
      </c>
      <c r="B176" s="84">
        <v>34.901527000000002</v>
      </c>
      <c r="C176" s="84">
        <v>-117.159958</v>
      </c>
      <c r="D176" s="85" t="str">
        <f t="shared" si="9"/>
        <v>ANG_CH4_00157</v>
      </c>
      <c r="E176" s="85" t="s">
        <v>343</v>
      </c>
      <c r="F176" s="85" t="s">
        <v>344</v>
      </c>
      <c r="G176" s="85">
        <f t="shared" si="12"/>
        <v>157</v>
      </c>
      <c r="H176" s="83">
        <v>34.901527000000002</v>
      </c>
      <c r="I176" s="83">
        <v>-117.159958</v>
      </c>
      <c r="J176" s="24" t="s">
        <v>337</v>
      </c>
      <c r="K176" s="4" t="s">
        <v>455</v>
      </c>
      <c r="L176" s="4" t="s">
        <v>329</v>
      </c>
      <c r="M176" s="3" t="s">
        <v>174</v>
      </c>
      <c r="N176" s="3" t="s">
        <v>456</v>
      </c>
      <c r="O176" s="3" t="s">
        <v>446</v>
      </c>
      <c r="P176" s="3" t="s">
        <v>454</v>
      </c>
      <c r="Q176" s="3" t="s">
        <v>368</v>
      </c>
      <c r="R176" s="82" t="s">
        <v>32</v>
      </c>
      <c r="S176" s="82" t="str">
        <f t="shared" si="10"/>
        <v>09/13/16</v>
      </c>
      <c r="T176" s="82" t="str">
        <f t="shared" si="11"/>
        <v>19:01:24</v>
      </c>
      <c r="U176" s="27">
        <v>34.3436879753</v>
      </c>
      <c r="V176" s="27">
        <v>499.47238161899998</v>
      </c>
      <c r="W176" s="5" t="s">
        <v>1362</v>
      </c>
    </row>
    <row r="177" spans="1:23" s="82" customFormat="1" x14ac:dyDescent="0.3">
      <c r="A177" s="82" t="s">
        <v>678</v>
      </c>
      <c r="B177" s="84">
        <v>35.936802</v>
      </c>
      <c r="C177" s="84">
        <v>-119.34790099999999</v>
      </c>
      <c r="D177" s="85" t="str">
        <f t="shared" si="9"/>
        <v>ANG_CH4_00158</v>
      </c>
      <c r="E177" s="85" t="s">
        <v>343</v>
      </c>
      <c r="F177" s="85" t="s">
        <v>344</v>
      </c>
      <c r="G177" s="85">
        <f t="shared" si="12"/>
        <v>158</v>
      </c>
      <c r="H177" s="83">
        <v>35.936802</v>
      </c>
      <c r="I177" s="83">
        <v>-119.34790099999999</v>
      </c>
      <c r="J177" s="24" t="s">
        <v>337</v>
      </c>
      <c r="K177" s="4" t="s">
        <v>1167</v>
      </c>
      <c r="L177" s="4" t="s">
        <v>329</v>
      </c>
      <c r="M177" s="3" t="s">
        <v>173</v>
      </c>
      <c r="N177" s="3" t="s">
        <v>457</v>
      </c>
      <c r="O177" s="3" t="s">
        <v>1032</v>
      </c>
      <c r="P177" s="3" t="s">
        <v>1094</v>
      </c>
      <c r="Q177" s="3" t="s">
        <v>384</v>
      </c>
      <c r="R177" s="82" t="s">
        <v>33</v>
      </c>
      <c r="S177" s="82" t="str">
        <f t="shared" si="10"/>
        <v>09/13/16</v>
      </c>
      <c r="T177" s="82" t="str">
        <f t="shared" si="11"/>
        <v>19:58:03</v>
      </c>
      <c r="U177" s="27">
        <v>0.34743399871500003</v>
      </c>
      <c r="V177" s="27">
        <v>83.354663936700007</v>
      </c>
      <c r="W177" s="5" t="s">
        <v>1363</v>
      </c>
    </row>
    <row r="178" spans="1:23" s="82" customFormat="1" x14ac:dyDescent="0.3">
      <c r="A178" s="82" t="s">
        <v>680</v>
      </c>
      <c r="B178" s="84">
        <v>35.945509000000001</v>
      </c>
      <c r="C178" s="84">
        <v>-119.45871699999999</v>
      </c>
      <c r="D178" s="85" t="str">
        <f t="shared" si="9"/>
        <v>ANG_CH4_00159</v>
      </c>
      <c r="E178" s="85" t="s">
        <v>343</v>
      </c>
      <c r="F178" s="85" t="s">
        <v>344</v>
      </c>
      <c r="G178" s="85">
        <f t="shared" si="12"/>
        <v>159</v>
      </c>
      <c r="H178" s="83">
        <v>35.945509000000001</v>
      </c>
      <c r="I178" s="83">
        <v>-119.45871699999999</v>
      </c>
      <c r="J178" s="24" t="s">
        <v>337</v>
      </c>
      <c r="K178" s="4" t="s">
        <v>1167</v>
      </c>
      <c r="L178" s="4" t="s">
        <v>329</v>
      </c>
      <c r="M178" s="3" t="s">
        <v>173</v>
      </c>
      <c r="N178" s="3" t="s">
        <v>458</v>
      </c>
      <c r="O178" s="3" t="s">
        <v>1032</v>
      </c>
      <c r="P178" s="3"/>
      <c r="Q178" s="3" t="s">
        <v>384</v>
      </c>
      <c r="R178" s="82" t="s">
        <v>35</v>
      </c>
      <c r="S178" s="82" t="str">
        <f t="shared" si="10"/>
        <v>09/13/16</v>
      </c>
      <c r="T178" s="82" t="str">
        <f t="shared" si="11"/>
        <v>20:21:08</v>
      </c>
      <c r="U178" s="27">
        <v>31.890437438199999</v>
      </c>
      <c r="V178" s="27">
        <v>139</v>
      </c>
      <c r="W178" s="5" t="s">
        <v>1365</v>
      </c>
    </row>
    <row r="179" spans="1:23" s="82" customFormat="1" x14ac:dyDescent="0.3">
      <c r="A179" s="82" t="s">
        <v>681</v>
      </c>
      <c r="B179" s="84">
        <v>35.959330000000001</v>
      </c>
      <c r="C179" s="84">
        <v>-119.372162</v>
      </c>
      <c r="D179" s="85" t="str">
        <f t="shared" si="9"/>
        <v>ANG_CH4_00160</v>
      </c>
      <c r="E179" s="85" t="s">
        <v>343</v>
      </c>
      <c r="F179" s="85" t="s">
        <v>344</v>
      </c>
      <c r="G179" s="85">
        <f t="shared" si="12"/>
        <v>160</v>
      </c>
      <c r="H179" s="83">
        <v>35.959330000000001</v>
      </c>
      <c r="I179" s="83">
        <v>-119.372162</v>
      </c>
      <c r="J179" s="24" t="s">
        <v>337</v>
      </c>
      <c r="K179" s="4" t="s">
        <v>1167</v>
      </c>
      <c r="L179" s="4" t="s">
        <v>329</v>
      </c>
      <c r="M179" s="3" t="s">
        <v>173</v>
      </c>
      <c r="N179" s="3" t="s">
        <v>459</v>
      </c>
      <c r="O179" s="3" t="s">
        <v>1032</v>
      </c>
      <c r="P179" s="3" t="s">
        <v>1095</v>
      </c>
      <c r="Q179" s="3" t="s">
        <v>384</v>
      </c>
      <c r="R179" s="82" t="s">
        <v>35</v>
      </c>
      <c r="S179" s="82" t="str">
        <f t="shared" si="10"/>
        <v>09/13/16</v>
      </c>
      <c r="T179" s="82" t="str">
        <f t="shared" si="11"/>
        <v>20:21:08</v>
      </c>
      <c r="U179" s="27">
        <v>3.4725179853800001</v>
      </c>
      <c r="V179" s="27">
        <v>412.06067514400002</v>
      </c>
      <c r="W179" s="5" t="s">
        <v>1366</v>
      </c>
    </row>
    <row r="180" spans="1:23" s="82" customFormat="1" x14ac:dyDescent="0.3">
      <c r="A180" s="82" t="s">
        <v>682</v>
      </c>
      <c r="B180" s="84">
        <v>35.972642</v>
      </c>
      <c r="C180" s="84">
        <v>-119.238321</v>
      </c>
      <c r="D180" s="85" t="str">
        <f t="shared" si="9"/>
        <v>ANG_CH4_00161</v>
      </c>
      <c r="E180" s="85" t="s">
        <v>343</v>
      </c>
      <c r="F180" s="85" t="s">
        <v>344</v>
      </c>
      <c r="G180" s="85">
        <f t="shared" si="12"/>
        <v>161</v>
      </c>
      <c r="H180" s="83">
        <v>35.972642</v>
      </c>
      <c r="I180" s="83">
        <v>-119.238321</v>
      </c>
      <c r="J180" s="24" t="s">
        <v>337</v>
      </c>
      <c r="K180" s="4" t="s">
        <v>1167</v>
      </c>
      <c r="L180" s="4" t="s">
        <v>329</v>
      </c>
      <c r="M180" s="3" t="s">
        <v>173</v>
      </c>
      <c r="N180" s="3" t="s">
        <v>460</v>
      </c>
      <c r="O180" s="3" t="s">
        <v>1032</v>
      </c>
      <c r="P180" s="3" t="s">
        <v>1096</v>
      </c>
      <c r="Q180" s="3" t="s">
        <v>384</v>
      </c>
      <c r="R180" s="82" t="s">
        <v>35</v>
      </c>
      <c r="S180" s="82" t="str">
        <f t="shared" si="10"/>
        <v>09/13/16</v>
      </c>
      <c r="T180" s="82" t="str">
        <f t="shared" si="11"/>
        <v>20:21:08</v>
      </c>
      <c r="U180" s="27">
        <v>2.6548920497299999</v>
      </c>
      <c r="V180" s="27">
        <v>124.77980605899999</v>
      </c>
      <c r="W180" s="5" t="s">
        <v>1367</v>
      </c>
    </row>
    <row r="181" spans="1:23" s="82" customFormat="1" x14ac:dyDescent="0.3">
      <c r="A181" s="82" t="s">
        <v>683</v>
      </c>
      <c r="B181" s="84">
        <v>35.977184999999999</v>
      </c>
      <c r="C181" s="84">
        <v>-119.231285</v>
      </c>
      <c r="D181" s="85" t="str">
        <f t="shared" si="9"/>
        <v>ANG_CH4_00162</v>
      </c>
      <c r="E181" s="85" t="s">
        <v>343</v>
      </c>
      <c r="F181" s="85" t="s">
        <v>344</v>
      </c>
      <c r="G181" s="85">
        <f t="shared" si="12"/>
        <v>162</v>
      </c>
      <c r="H181" s="83">
        <v>35.977184999999999</v>
      </c>
      <c r="I181" s="83">
        <v>-119.231285</v>
      </c>
      <c r="J181" s="24" t="s">
        <v>337</v>
      </c>
      <c r="K181" s="4" t="s">
        <v>1167</v>
      </c>
      <c r="L181" s="4" t="s">
        <v>329</v>
      </c>
      <c r="M181" s="3" t="s">
        <v>173</v>
      </c>
      <c r="N181" s="3" t="s">
        <v>461</v>
      </c>
      <c r="O181" s="3" t="s">
        <v>1032</v>
      </c>
      <c r="P181" s="3" t="s">
        <v>1097</v>
      </c>
      <c r="Q181" s="3" t="s">
        <v>384</v>
      </c>
      <c r="R181" s="82" t="s">
        <v>35</v>
      </c>
      <c r="S181" s="82" t="str">
        <f t="shared" si="10"/>
        <v>09/13/16</v>
      </c>
      <c r="T181" s="82" t="str">
        <f t="shared" si="11"/>
        <v>20:21:08</v>
      </c>
      <c r="U181" s="27">
        <v>2.6548920110799998</v>
      </c>
      <c r="V181" s="27">
        <v>124.77980605899999</v>
      </c>
      <c r="W181" s="5" t="s">
        <v>1368</v>
      </c>
    </row>
    <row r="182" spans="1:23" s="82" customFormat="1" x14ac:dyDescent="0.3">
      <c r="A182" s="82" t="s">
        <v>684</v>
      </c>
      <c r="B182" s="84">
        <v>35.972715000000001</v>
      </c>
      <c r="C182" s="84">
        <v>-119.359036</v>
      </c>
      <c r="D182" s="85" t="str">
        <f t="shared" si="9"/>
        <v>ANG_CH4_00163</v>
      </c>
      <c r="E182" s="85" t="s">
        <v>343</v>
      </c>
      <c r="F182" s="85" t="s">
        <v>344</v>
      </c>
      <c r="G182" s="85">
        <f t="shared" si="12"/>
        <v>163</v>
      </c>
      <c r="H182" s="83">
        <v>35.972715000000001</v>
      </c>
      <c r="I182" s="83">
        <v>-119.359036</v>
      </c>
      <c r="J182" s="24" t="s">
        <v>337</v>
      </c>
      <c r="K182" s="4" t="s">
        <v>1167</v>
      </c>
      <c r="L182" s="4" t="s">
        <v>329</v>
      </c>
      <c r="M182" s="3" t="s">
        <v>173</v>
      </c>
      <c r="N182" s="3" t="s">
        <v>462</v>
      </c>
      <c r="O182" s="3" t="s">
        <v>1032</v>
      </c>
      <c r="P182" s="3" t="s">
        <v>1098</v>
      </c>
      <c r="Q182" s="3" t="s">
        <v>384</v>
      </c>
      <c r="R182" s="82" t="s">
        <v>36</v>
      </c>
      <c r="S182" s="82" t="str">
        <f t="shared" si="10"/>
        <v>09/13/16</v>
      </c>
      <c r="T182" s="82" t="str">
        <f t="shared" si="11"/>
        <v>20:33:26</v>
      </c>
      <c r="U182" s="27">
        <v>8.9854418672600005</v>
      </c>
      <c r="V182" s="27">
        <v>192.09372712300001</v>
      </c>
      <c r="W182" s="5" t="s">
        <v>1369</v>
      </c>
    </row>
    <row r="183" spans="1:23" s="82" customFormat="1" x14ac:dyDescent="0.3">
      <c r="A183" s="82" t="s">
        <v>685</v>
      </c>
      <c r="B183" s="84">
        <v>35.987296999999998</v>
      </c>
      <c r="C183" s="84">
        <v>-119.326421</v>
      </c>
      <c r="D183" s="85" t="str">
        <f t="shared" si="9"/>
        <v>ANG_CH4_00164</v>
      </c>
      <c r="E183" s="85" t="s">
        <v>343</v>
      </c>
      <c r="F183" s="85" t="s">
        <v>344</v>
      </c>
      <c r="G183" s="85">
        <f t="shared" si="12"/>
        <v>164</v>
      </c>
      <c r="H183" s="83">
        <v>35.987296999999998</v>
      </c>
      <c r="I183" s="83">
        <v>-119.326421</v>
      </c>
      <c r="J183" s="24" t="s">
        <v>337</v>
      </c>
      <c r="K183" s="4" t="s">
        <v>1167</v>
      </c>
      <c r="L183" s="4" t="s">
        <v>329</v>
      </c>
      <c r="M183" s="3" t="s">
        <v>173</v>
      </c>
      <c r="N183" s="3" t="s">
        <v>463</v>
      </c>
      <c r="O183" s="3" t="s">
        <v>1032</v>
      </c>
      <c r="P183" s="3" t="s">
        <v>1099</v>
      </c>
      <c r="Q183" s="3" t="s">
        <v>384</v>
      </c>
      <c r="R183" s="82" t="s">
        <v>36</v>
      </c>
      <c r="S183" s="82" t="str">
        <f t="shared" si="10"/>
        <v>09/13/16</v>
      </c>
      <c r="T183" s="82" t="str">
        <f t="shared" si="11"/>
        <v>20:33:26</v>
      </c>
      <c r="U183" s="27">
        <v>0.94755317177599996</v>
      </c>
      <c r="V183" s="27">
        <v>51</v>
      </c>
      <c r="W183" s="5" t="s">
        <v>1370</v>
      </c>
    </row>
    <row r="184" spans="1:23" s="82" customFormat="1" x14ac:dyDescent="0.3">
      <c r="A184" s="82" t="s">
        <v>686</v>
      </c>
      <c r="B184" s="84">
        <v>35.995745999999997</v>
      </c>
      <c r="C184" s="84">
        <v>-119.220759</v>
      </c>
      <c r="D184" s="85" t="str">
        <f t="shared" si="9"/>
        <v>ANG_CH4_00165</v>
      </c>
      <c r="E184" s="85" t="s">
        <v>343</v>
      </c>
      <c r="F184" s="85" t="s">
        <v>344</v>
      </c>
      <c r="G184" s="85">
        <f t="shared" si="12"/>
        <v>165</v>
      </c>
      <c r="H184" s="83">
        <v>35.995745999999997</v>
      </c>
      <c r="I184" s="83">
        <v>-119.220759</v>
      </c>
      <c r="J184" s="24" t="s">
        <v>337</v>
      </c>
      <c r="K184" s="4" t="s">
        <v>215</v>
      </c>
      <c r="L184" s="4" t="s">
        <v>329</v>
      </c>
      <c r="M184" s="3" t="s">
        <v>173</v>
      </c>
      <c r="N184" s="3" t="s">
        <v>462</v>
      </c>
      <c r="O184" s="3" t="s">
        <v>1032</v>
      </c>
      <c r="P184" s="3"/>
      <c r="Q184" s="3" t="s">
        <v>384</v>
      </c>
      <c r="R184" s="82" t="s">
        <v>36</v>
      </c>
      <c r="S184" s="82" t="str">
        <f t="shared" si="10"/>
        <v>09/13/16</v>
      </c>
      <c r="T184" s="82" t="str">
        <f t="shared" si="11"/>
        <v>20:33:26</v>
      </c>
      <c r="U184" s="27">
        <v>1.0656296592200001</v>
      </c>
      <c r="V184" s="27">
        <v>109.201648339</v>
      </c>
      <c r="W184" s="5" t="s">
        <v>1371</v>
      </c>
    </row>
    <row r="185" spans="1:23" s="82" customFormat="1" x14ac:dyDescent="0.3">
      <c r="A185" s="82" t="s">
        <v>687</v>
      </c>
      <c r="B185" s="84">
        <v>35.971094999999998</v>
      </c>
      <c r="C185" s="84">
        <v>-119.440056</v>
      </c>
      <c r="D185" s="85" t="str">
        <f t="shared" si="9"/>
        <v>ANG_CH4_00166</v>
      </c>
      <c r="E185" s="85" t="s">
        <v>343</v>
      </c>
      <c r="F185" s="85" t="s">
        <v>344</v>
      </c>
      <c r="G185" s="85">
        <f t="shared" si="12"/>
        <v>166</v>
      </c>
      <c r="H185" s="83">
        <v>35.971094999999998</v>
      </c>
      <c r="I185" s="83">
        <v>-119.440056</v>
      </c>
      <c r="J185" s="24" t="s">
        <v>337</v>
      </c>
      <c r="K185" s="4" t="s">
        <v>1167</v>
      </c>
      <c r="L185" s="4" t="s">
        <v>329</v>
      </c>
      <c r="M185" s="3" t="s">
        <v>173</v>
      </c>
      <c r="N185" s="3" t="s">
        <v>464</v>
      </c>
      <c r="O185" s="3" t="s">
        <v>1032</v>
      </c>
      <c r="P185" s="3" t="s">
        <v>1100</v>
      </c>
      <c r="Q185" s="3" t="s">
        <v>384</v>
      </c>
      <c r="R185" s="82" t="s">
        <v>37</v>
      </c>
      <c r="S185" s="82" t="str">
        <f t="shared" si="10"/>
        <v>09/13/16</v>
      </c>
      <c r="T185" s="82" t="str">
        <f t="shared" si="11"/>
        <v>20:44:10</v>
      </c>
      <c r="U185" s="27">
        <v>0.96420925622800002</v>
      </c>
      <c r="V185" s="27">
        <v>152.410629551</v>
      </c>
      <c r="W185" s="5" t="s">
        <v>1372</v>
      </c>
    </row>
    <row r="186" spans="1:23" s="82" customFormat="1" x14ac:dyDescent="0.3">
      <c r="A186" s="82" t="s">
        <v>688</v>
      </c>
      <c r="B186" s="84">
        <v>35.971465999999999</v>
      </c>
      <c r="C186" s="84">
        <v>-119.440012</v>
      </c>
      <c r="D186" s="85" t="str">
        <f t="shared" si="9"/>
        <v>ANG_CH4_00167</v>
      </c>
      <c r="E186" s="85" t="s">
        <v>343</v>
      </c>
      <c r="F186" s="85" t="s">
        <v>344</v>
      </c>
      <c r="G186" s="85">
        <f t="shared" si="12"/>
        <v>167</v>
      </c>
      <c r="H186" s="83">
        <v>35.971465999999999</v>
      </c>
      <c r="I186" s="83">
        <v>-119.440012</v>
      </c>
      <c r="J186" s="24" t="s">
        <v>337</v>
      </c>
      <c r="K186" s="4" t="s">
        <v>1167</v>
      </c>
      <c r="L186" s="4" t="s">
        <v>329</v>
      </c>
      <c r="M186" s="3" t="s">
        <v>173</v>
      </c>
      <c r="N186" s="3" t="s">
        <v>465</v>
      </c>
      <c r="O186" s="3" t="s">
        <v>1032</v>
      </c>
      <c r="P186" s="3" t="s">
        <v>1100</v>
      </c>
      <c r="Q186" s="3" t="s">
        <v>384</v>
      </c>
      <c r="R186" s="82" t="s">
        <v>37</v>
      </c>
      <c r="S186" s="82" t="str">
        <f t="shared" si="10"/>
        <v>09/13/16</v>
      </c>
      <c r="T186" s="82" t="str">
        <f t="shared" si="11"/>
        <v>20:44:10</v>
      </c>
      <c r="U186" s="27">
        <v>0.96420924691499998</v>
      </c>
      <c r="V186" s="27">
        <v>152.410629551</v>
      </c>
      <c r="W186" s="5" t="s">
        <v>1373</v>
      </c>
    </row>
    <row r="187" spans="1:23" s="82" customFormat="1" x14ac:dyDescent="0.3">
      <c r="A187" s="82" t="s">
        <v>689</v>
      </c>
      <c r="B187" s="84">
        <v>35.973886999999998</v>
      </c>
      <c r="C187" s="84">
        <v>-119.439128</v>
      </c>
      <c r="D187" s="85" t="str">
        <f t="shared" si="9"/>
        <v>ANG_CH4_00168</v>
      </c>
      <c r="E187" s="85" t="s">
        <v>343</v>
      </c>
      <c r="F187" s="85" t="s">
        <v>344</v>
      </c>
      <c r="G187" s="85">
        <f t="shared" si="12"/>
        <v>168</v>
      </c>
      <c r="H187" s="83">
        <v>35.973886999999998</v>
      </c>
      <c r="I187" s="83">
        <v>-119.439128</v>
      </c>
      <c r="J187" s="24" t="s">
        <v>337</v>
      </c>
      <c r="K187" s="4" t="s">
        <v>1167</v>
      </c>
      <c r="L187" s="4" t="s">
        <v>329</v>
      </c>
      <c r="M187" s="3" t="s">
        <v>173</v>
      </c>
      <c r="N187" s="3" t="s">
        <v>466</v>
      </c>
      <c r="O187" s="3" t="s">
        <v>1032</v>
      </c>
      <c r="P187" s="3" t="s">
        <v>1100</v>
      </c>
      <c r="Q187" s="3" t="s">
        <v>384</v>
      </c>
      <c r="R187" s="82" t="s">
        <v>37</v>
      </c>
      <c r="S187" s="82" t="str">
        <f t="shared" si="10"/>
        <v>09/13/16</v>
      </c>
      <c r="T187" s="82" t="str">
        <f t="shared" si="11"/>
        <v>20:44:10</v>
      </c>
      <c r="U187" s="27">
        <v>0.321690417826</v>
      </c>
      <c r="V187" s="27">
        <v>33</v>
      </c>
      <c r="W187" s="5" t="s">
        <v>1374</v>
      </c>
    </row>
    <row r="188" spans="1:23" s="82" customFormat="1" x14ac:dyDescent="0.3">
      <c r="A188" s="82" t="s">
        <v>690</v>
      </c>
      <c r="B188" s="84">
        <v>36.015331000000003</v>
      </c>
      <c r="C188" s="84">
        <v>-119.22327900000001</v>
      </c>
      <c r="D188" s="85" t="str">
        <f t="shared" si="9"/>
        <v>ANG_CH4_00169</v>
      </c>
      <c r="E188" s="85" t="s">
        <v>343</v>
      </c>
      <c r="F188" s="85" t="s">
        <v>344</v>
      </c>
      <c r="G188" s="85">
        <f t="shared" si="12"/>
        <v>169</v>
      </c>
      <c r="H188" s="83">
        <v>36.015331000000003</v>
      </c>
      <c r="I188" s="83">
        <v>-119.22327900000001</v>
      </c>
      <c r="J188" s="24" t="s">
        <v>337</v>
      </c>
      <c r="K188" s="4" t="s">
        <v>1167</v>
      </c>
      <c r="L188" s="4" t="s">
        <v>329</v>
      </c>
      <c r="M188" s="3" t="s">
        <v>173</v>
      </c>
      <c r="N188" s="3" t="s">
        <v>467</v>
      </c>
      <c r="O188" s="3" t="s">
        <v>1032</v>
      </c>
      <c r="P188" s="3" t="s">
        <v>1101</v>
      </c>
      <c r="Q188" s="3" t="s">
        <v>384</v>
      </c>
      <c r="R188" s="82" t="s">
        <v>37</v>
      </c>
      <c r="S188" s="82" t="str">
        <f t="shared" si="10"/>
        <v>09/13/16</v>
      </c>
      <c r="T188" s="82" t="str">
        <f t="shared" si="11"/>
        <v>20:44:10</v>
      </c>
      <c r="U188" s="27">
        <v>24</v>
      </c>
      <c r="V188" s="27" t="s">
        <v>1189</v>
      </c>
      <c r="W188" s="5" t="s">
        <v>1375</v>
      </c>
    </row>
    <row r="189" spans="1:23" s="82" customFormat="1" x14ac:dyDescent="0.3">
      <c r="A189" s="82" t="s">
        <v>691</v>
      </c>
      <c r="B189" s="84">
        <v>35.994768000000001</v>
      </c>
      <c r="C189" s="84">
        <v>-119.413375</v>
      </c>
      <c r="D189" s="85" t="str">
        <f t="shared" si="9"/>
        <v>ANG_CH4_00170</v>
      </c>
      <c r="E189" s="85" t="s">
        <v>343</v>
      </c>
      <c r="F189" s="85" t="s">
        <v>344</v>
      </c>
      <c r="G189" s="85">
        <f t="shared" si="12"/>
        <v>170</v>
      </c>
      <c r="H189" s="83">
        <v>35.994768000000001</v>
      </c>
      <c r="I189" s="83">
        <v>-119.413375</v>
      </c>
      <c r="J189" s="24" t="s">
        <v>337</v>
      </c>
      <c r="K189" s="4" t="s">
        <v>1167</v>
      </c>
      <c r="L189" s="4" t="s">
        <v>329</v>
      </c>
      <c r="M189" s="3" t="s">
        <v>174</v>
      </c>
      <c r="N189" s="3" t="s">
        <v>468</v>
      </c>
      <c r="O189" s="3" t="s">
        <v>1032</v>
      </c>
      <c r="P189" s="3"/>
      <c r="Q189" s="3" t="s">
        <v>384</v>
      </c>
      <c r="R189" s="82" t="s">
        <v>38</v>
      </c>
      <c r="S189" s="82" t="str">
        <f t="shared" si="10"/>
        <v>09/13/16</v>
      </c>
      <c r="T189" s="82" t="str">
        <f t="shared" si="11"/>
        <v>20:56:56</v>
      </c>
      <c r="U189" s="27">
        <v>125</v>
      </c>
      <c r="V189" s="27" t="s">
        <v>1189</v>
      </c>
      <c r="W189" s="5" t="s">
        <v>1376</v>
      </c>
    </row>
    <row r="190" spans="1:23" s="82" customFormat="1" x14ac:dyDescent="0.3">
      <c r="A190" s="82" t="s">
        <v>692</v>
      </c>
      <c r="B190" s="84">
        <v>36.015197000000001</v>
      </c>
      <c r="C190" s="84">
        <v>-119.24397399999999</v>
      </c>
      <c r="D190" s="85" t="str">
        <f t="shared" si="9"/>
        <v>ANG_CH4_00171</v>
      </c>
      <c r="E190" s="85" t="s">
        <v>343</v>
      </c>
      <c r="F190" s="85" t="s">
        <v>344</v>
      </c>
      <c r="G190" s="85">
        <f t="shared" si="12"/>
        <v>171</v>
      </c>
      <c r="H190" s="83">
        <v>36.015197000000001</v>
      </c>
      <c r="I190" s="83">
        <v>-119.24397399999999</v>
      </c>
      <c r="J190" s="24" t="s">
        <v>337</v>
      </c>
      <c r="K190" s="4" t="s">
        <v>1167</v>
      </c>
      <c r="L190" s="4" t="s">
        <v>329</v>
      </c>
      <c r="M190" s="3" t="s">
        <v>174</v>
      </c>
      <c r="N190" s="3" t="s">
        <v>469</v>
      </c>
      <c r="O190" s="3" t="s">
        <v>1032</v>
      </c>
      <c r="P190" s="3" t="s">
        <v>1102</v>
      </c>
      <c r="Q190" s="3" t="s">
        <v>384</v>
      </c>
      <c r="R190" s="82" t="s">
        <v>38</v>
      </c>
      <c r="S190" s="82" t="str">
        <f t="shared" si="10"/>
        <v>09/13/16</v>
      </c>
      <c r="T190" s="82" t="str">
        <f t="shared" si="11"/>
        <v>20:56:56</v>
      </c>
      <c r="U190" s="27">
        <v>8.3069050218900001E-2</v>
      </c>
      <c r="V190" s="27">
        <v>15.2970585408</v>
      </c>
      <c r="W190" s="5" t="s">
        <v>1377</v>
      </c>
    </row>
    <row r="191" spans="1:23" s="82" customFormat="1" x14ac:dyDescent="0.3">
      <c r="A191" s="82" t="s">
        <v>693</v>
      </c>
      <c r="B191" s="84">
        <v>36.016703</v>
      </c>
      <c r="C191" s="84">
        <v>-119.484619</v>
      </c>
      <c r="D191" s="85" t="str">
        <f t="shared" si="9"/>
        <v>ANG_CH4_00172</v>
      </c>
      <c r="E191" s="85" t="s">
        <v>343</v>
      </c>
      <c r="F191" s="85" t="s">
        <v>344</v>
      </c>
      <c r="G191" s="85">
        <f t="shared" si="12"/>
        <v>172</v>
      </c>
      <c r="H191" s="83">
        <v>36.016703</v>
      </c>
      <c r="I191" s="83">
        <v>-119.484619</v>
      </c>
      <c r="J191" s="24" t="s">
        <v>337</v>
      </c>
      <c r="K191" s="4" t="s">
        <v>1167</v>
      </c>
      <c r="L191" s="4" t="s">
        <v>329</v>
      </c>
      <c r="M191" s="3" t="s">
        <v>174</v>
      </c>
      <c r="N191" s="3" t="s">
        <v>470</v>
      </c>
      <c r="O191" s="3" t="s">
        <v>448</v>
      </c>
      <c r="P191" s="3"/>
      <c r="Q191" s="3" t="s">
        <v>339</v>
      </c>
      <c r="R191" s="82" t="s">
        <v>40</v>
      </c>
      <c r="S191" s="82" t="str">
        <f t="shared" si="10"/>
        <v>09/13/16</v>
      </c>
      <c r="T191" s="82" t="str">
        <f t="shared" si="11"/>
        <v>21:21:01</v>
      </c>
      <c r="U191" s="27" t="s">
        <v>1189</v>
      </c>
      <c r="V191" s="27" t="s">
        <v>1189</v>
      </c>
      <c r="W191" s="5" t="s">
        <v>1383</v>
      </c>
    </row>
    <row r="192" spans="1:23" s="82" customFormat="1" x14ac:dyDescent="0.3">
      <c r="A192" s="82" t="s">
        <v>694</v>
      </c>
      <c r="B192" s="84">
        <v>36.015780999999997</v>
      </c>
      <c r="C192" s="84">
        <v>-119.477339</v>
      </c>
      <c r="D192" s="85" t="str">
        <f t="shared" si="9"/>
        <v>ANG_CH4_00173</v>
      </c>
      <c r="E192" s="85" t="s">
        <v>343</v>
      </c>
      <c r="F192" s="85" t="s">
        <v>344</v>
      </c>
      <c r="G192" s="85">
        <f t="shared" si="12"/>
        <v>173</v>
      </c>
      <c r="H192" s="83">
        <v>36.015756000000003</v>
      </c>
      <c r="I192" s="83">
        <v>-119.477008</v>
      </c>
      <c r="J192" s="24" t="s">
        <v>337</v>
      </c>
      <c r="K192" s="4" t="s">
        <v>1167</v>
      </c>
      <c r="L192" s="4" t="s">
        <v>329</v>
      </c>
      <c r="M192" s="3" t="s">
        <v>174</v>
      </c>
      <c r="N192" s="3" t="s">
        <v>471</v>
      </c>
      <c r="O192" s="3" t="s">
        <v>1032</v>
      </c>
      <c r="P192" s="3"/>
      <c r="Q192" s="3" t="s">
        <v>384</v>
      </c>
      <c r="R192" s="82" t="s">
        <v>40</v>
      </c>
      <c r="S192" s="82" t="str">
        <f t="shared" si="10"/>
        <v>09/13/16</v>
      </c>
      <c r="T192" s="82" t="str">
        <f t="shared" si="11"/>
        <v>21:21:01</v>
      </c>
      <c r="U192" s="27" t="s">
        <v>1189</v>
      </c>
      <c r="V192" s="27" t="s">
        <v>1189</v>
      </c>
      <c r="W192" s="5" t="s">
        <v>1384</v>
      </c>
    </row>
    <row r="193" spans="1:23" s="82" customFormat="1" x14ac:dyDescent="0.3">
      <c r="A193" s="82" t="s">
        <v>695</v>
      </c>
      <c r="B193" s="84">
        <v>36.039386999999998</v>
      </c>
      <c r="C193" s="84">
        <v>-119.347605</v>
      </c>
      <c r="D193" s="85" t="str">
        <f t="shared" si="9"/>
        <v>ANG_CH4_00174</v>
      </c>
      <c r="E193" s="85" t="s">
        <v>343</v>
      </c>
      <c r="F193" s="85" t="s">
        <v>344</v>
      </c>
      <c r="G193" s="85">
        <f t="shared" si="12"/>
        <v>174</v>
      </c>
      <c r="H193" s="83">
        <v>36.039386999999998</v>
      </c>
      <c r="I193" s="83">
        <v>-119.347605</v>
      </c>
      <c r="J193" s="24" t="s">
        <v>337</v>
      </c>
      <c r="K193" s="4" t="s">
        <v>1167</v>
      </c>
      <c r="L193" s="4" t="s">
        <v>329</v>
      </c>
      <c r="M193" s="3" t="s">
        <v>174</v>
      </c>
      <c r="N193" s="3" t="s">
        <v>473</v>
      </c>
      <c r="O193" s="3" t="s">
        <v>1032</v>
      </c>
      <c r="P193" s="3" t="s">
        <v>1103</v>
      </c>
      <c r="Q193" s="3" t="s">
        <v>384</v>
      </c>
      <c r="R193" s="82" t="s">
        <v>40</v>
      </c>
      <c r="S193" s="82" t="str">
        <f t="shared" si="10"/>
        <v>09/13/16</v>
      </c>
      <c r="T193" s="82" t="str">
        <f t="shared" si="11"/>
        <v>21:21:01</v>
      </c>
      <c r="U193" s="27">
        <v>0.36742306267800001</v>
      </c>
      <c r="V193" s="27">
        <v>184.567060983</v>
      </c>
      <c r="W193" s="5" t="s">
        <v>1385</v>
      </c>
    </row>
    <row r="194" spans="1:23" s="82" customFormat="1" x14ac:dyDescent="0.3">
      <c r="A194" s="82" t="s">
        <v>696</v>
      </c>
      <c r="B194" s="84">
        <v>36.028917</v>
      </c>
      <c r="C194" s="84">
        <v>-119.324984</v>
      </c>
      <c r="D194" s="85" t="str">
        <f t="shared" si="9"/>
        <v>ANG_CH4_00175</v>
      </c>
      <c r="E194" s="85" t="s">
        <v>343</v>
      </c>
      <c r="F194" s="85" t="s">
        <v>344</v>
      </c>
      <c r="G194" s="85">
        <f t="shared" si="12"/>
        <v>175</v>
      </c>
      <c r="H194" s="83">
        <v>36.028917</v>
      </c>
      <c r="I194" s="83">
        <v>-119.324984</v>
      </c>
      <c r="J194" s="24" t="s">
        <v>337</v>
      </c>
      <c r="K194" s="4" t="s">
        <v>215</v>
      </c>
      <c r="L194" s="4" t="s">
        <v>329</v>
      </c>
      <c r="M194" s="3" t="s">
        <v>174</v>
      </c>
      <c r="N194" s="3" t="s">
        <v>474</v>
      </c>
      <c r="O194" s="3" t="s">
        <v>436</v>
      </c>
      <c r="P194" s="3"/>
      <c r="Q194" s="3" t="s">
        <v>387</v>
      </c>
      <c r="R194" s="82" t="s">
        <v>40</v>
      </c>
      <c r="S194" s="82" t="str">
        <f t="shared" si="10"/>
        <v>09/13/16</v>
      </c>
      <c r="T194" s="82" t="str">
        <f t="shared" si="11"/>
        <v>21:21:01</v>
      </c>
      <c r="U194" s="27">
        <v>0.50257601402700003</v>
      </c>
      <c r="V194" s="27">
        <v>138.13037319899999</v>
      </c>
      <c r="W194" s="5" t="s">
        <v>1386</v>
      </c>
    </row>
    <row r="195" spans="1:23" s="82" customFormat="1" x14ac:dyDescent="0.3">
      <c r="A195" s="82" t="s">
        <v>697</v>
      </c>
      <c r="B195" s="84">
        <v>36.060020000000002</v>
      </c>
      <c r="C195" s="84">
        <v>-119.226157</v>
      </c>
      <c r="D195" s="85" t="str">
        <f t="shared" si="9"/>
        <v>ANG_CH4_00176</v>
      </c>
      <c r="E195" s="85" t="s">
        <v>343</v>
      </c>
      <c r="F195" s="85" t="s">
        <v>344</v>
      </c>
      <c r="G195" s="85">
        <f t="shared" si="12"/>
        <v>176</v>
      </c>
      <c r="H195" s="83">
        <v>36.060020000000002</v>
      </c>
      <c r="I195" s="83">
        <v>-119.226157</v>
      </c>
      <c r="J195" s="24" t="s">
        <v>337</v>
      </c>
      <c r="K195" s="4" t="s">
        <v>1167</v>
      </c>
      <c r="L195" s="4" t="s">
        <v>329</v>
      </c>
      <c r="M195" s="3" t="s">
        <v>174</v>
      </c>
      <c r="N195" s="3" t="s">
        <v>475</v>
      </c>
      <c r="O195" s="3" t="s">
        <v>1032</v>
      </c>
      <c r="P195" s="3" t="s">
        <v>1104</v>
      </c>
      <c r="Q195" s="3" t="s">
        <v>384</v>
      </c>
      <c r="R195" s="82" t="s">
        <v>40</v>
      </c>
      <c r="S195" s="82" t="str">
        <f t="shared" si="10"/>
        <v>09/13/16</v>
      </c>
      <c r="T195" s="82" t="str">
        <f t="shared" si="11"/>
        <v>21:21:01</v>
      </c>
      <c r="U195" s="27">
        <v>0.73235865775499998</v>
      </c>
      <c r="V195" s="27">
        <v>150.65855435399999</v>
      </c>
      <c r="W195" s="5" t="s">
        <v>1387</v>
      </c>
    </row>
    <row r="196" spans="1:23" s="82" customFormat="1" x14ac:dyDescent="0.3">
      <c r="A196" s="82" t="s">
        <v>698</v>
      </c>
      <c r="B196" s="84">
        <v>36.045448</v>
      </c>
      <c r="C196" s="84">
        <v>-119.217474</v>
      </c>
      <c r="D196" s="85" t="str">
        <f t="shared" si="9"/>
        <v>ANG_CH4_00177</v>
      </c>
      <c r="E196" s="85" t="s">
        <v>343</v>
      </c>
      <c r="F196" s="85" t="s">
        <v>344</v>
      </c>
      <c r="G196" s="85">
        <f t="shared" si="12"/>
        <v>177</v>
      </c>
      <c r="H196" s="83">
        <v>36.045448</v>
      </c>
      <c r="I196" s="83">
        <v>-119.217474</v>
      </c>
      <c r="J196" s="24" t="s">
        <v>337</v>
      </c>
      <c r="K196" s="4" t="s">
        <v>1167</v>
      </c>
      <c r="L196" s="4" t="s">
        <v>329</v>
      </c>
      <c r="M196" s="3" t="s">
        <v>174</v>
      </c>
      <c r="N196" s="3" t="s">
        <v>476</v>
      </c>
      <c r="O196" s="3" t="s">
        <v>1032</v>
      </c>
      <c r="P196" s="3" t="s">
        <v>1063</v>
      </c>
      <c r="Q196" s="3" t="s">
        <v>384</v>
      </c>
      <c r="R196" s="82" t="s">
        <v>40</v>
      </c>
      <c r="S196" s="82" t="str">
        <f t="shared" si="10"/>
        <v>09/13/16</v>
      </c>
      <c r="T196" s="82" t="str">
        <f t="shared" si="11"/>
        <v>21:21:01</v>
      </c>
      <c r="U196" s="27">
        <v>0.109697645064</v>
      </c>
      <c r="V196" s="27">
        <v>25.632011236</v>
      </c>
      <c r="W196" s="5" t="s">
        <v>1388</v>
      </c>
    </row>
    <row r="197" spans="1:23" s="82" customFormat="1" x14ac:dyDescent="0.3">
      <c r="A197" s="82" t="s">
        <v>699</v>
      </c>
      <c r="B197" s="84">
        <v>36.058002000000002</v>
      </c>
      <c r="C197" s="84">
        <v>-119.20150099999999</v>
      </c>
      <c r="D197" s="85" t="str">
        <f t="shared" ref="D197:D260" si="13">CONCATENATE(E197,"_",F197,"_",TEXT(G197,"00000"))</f>
        <v>ANG_CH4_00178</v>
      </c>
      <c r="E197" s="85" t="s">
        <v>343</v>
      </c>
      <c r="F197" s="85" t="s">
        <v>344</v>
      </c>
      <c r="G197" s="85">
        <f t="shared" si="12"/>
        <v>178</v>
      </c>
      <c r="H197" s="83">
        <v>36.058002000000002</v>
      </c>
      <c r="I197" s="83">
        <v>-119.20150099999999</v>
      </c>
      <c r="J197" s="24" t="s">
        <v>337</v>
      </c>
      <c r="K197" s="4" t="s">
        <v>1167</v>
      </c>
      <c r="L197" s="4" t="s">
        <v>329</v>
      </c>
      <c r="M197" s="3" t="s">
        <v>174</v>
      </c>
      <c r="N197" s="3" t="s">
        <v>477</v>
      </c>
      <c r="O197" s="3" t="s">
        <v>1032</v>
      </c>
      <c r="P197" s="3" t="s">
        <v>1105</v>
      </c>
      <c r="Q197" s="3" t="s">
        <v>384</v>
      </c>
      <c r="R197" s="82" t="s">
        <v>40</v>
      </c>
      <c r="S197" s="82" t="str">
        <f t="shared" ref="S197:S260" si="14">CONCATENATE(MID(R197,8,2),"/",MID(R197,10,2),"/",MID(R197,6,2))</f>
        <v>09/13/16</v>
      </c>
      <c r="T197" s="82" t="str">
        <f t="shared" ref="T197:T260" si="15">CONCATENATE(MID(R197,13,2),":",MID(R197,15,2),":",MID(R197,17,2))</f>
        <v>21:21:01</v>
      </c>
      <c r="U197" s="27">
        <v>5.2552429325899999</v>
      </c>
      <c r="V197" s="27">
        <v>460.76132650199997</v>
      </c>
      <c r="W197" s="5" t="s">
        <v>1389</v>
      </c>
    </row>
    <row r="198" spans="1:23" s="82" customFormat="1" x14ac:dyDescent="0.3">
      <c r="A198" s="82" t="s">
        <v>700</v>
      </c>
      <c r="B198" s="84">
        <v>36.057554000000003</v>
      </c>
      <c r="C198" s="84">
        <v>-119.20043200000001</v>
      </c>
      <c r="D198" s="85" t="str">
        <f t="shared" si="13"/>
        <v>ANG_CH4_00179</v>
      </c>
      <c r="E198" s="85" t="s">
        <v>343</v>
      </c>
      <c r="F198" s="85" t="s">
        <v>344</v>
      </c>
      <c r="G198" s="85">
        <f t="shared" si="12"/>
        <v>179</v>
      </c>
      <c r="H198" s="83">
        <v>36.057554000000003</v>
      </c>
      <c r="I198" s="83">
        <v>-119.20043200000001</v>
      </c>
      <c r="J198" s="24" t="s">
        <v>337</v>
      </c>
      <c r="K198" s="4" t="s">
        <v>1167</v>
      </c>
      <c r="L198" s="4" t="s">
        <v>329</v>
      </c>
      <c r="M198" s="3" t="s">
        <v>173</v>
      </c>
      <c r="N198" s="3" t="s">
        <v>478</v>
      </c>
      <c r="O198" s="3" t="s">
        <v>1032</v>
      </c>
      <c r="P198" s="3" t="s">
        <v>1105</v>
      </c>
      <c r="Q198" s="3" t="s">
        <v>384</v>
      </c>
      <c r="R198" s="82" t="s">
        <v>40</v>
      </c>
      <c r="S198" s="82" t="str">
        <f t="shared" si="14"/>
        <v>09/13/16</v>
      </c>
      <c r="T198" s="82" t="str">
        <f t="shared" si="15"/>
        <v>21:21:01</v>
      </c>
      <c r="U198" s="27">
        <v>5.2552430257199996</v>
      </c>
      <c r="V198" s="27">
        <v>460.76132650199997</v>
      </c>
      <c r="W198" s="5" t="s">
        <v>1390</v>
      </c>
    </row>
    <row r="199" spans="1:23" s="82" customFormat="1" x14ac:dyDescent="0.3">
      <c r="A199" s="82" t="s">
        <v>701</v>
      </c>
      <c r="B199" s="84">
        <v>36.021557999999999</v>
      </c>
      <c r="C199" s="84">
        <v>-119.519462</v>
      </c>
      <c r="D199" s="85" t="str">
        <f t="shared" si="13"/>
        <v>ANG_CH4_00180</v>
      </c>
      <c r="E199" s="85" t="s">
        <v>343</v>
      </c>
      <c r="F199" s="85" t="s">
        <v>344</v>
      </c>
      <c r="G199" s="85">
        <f t="shared" si="12"/>
        <v>180</v>
      </c>
      <c r="H199" s="83">
        <v>36.021462999999997</v>
      </c>
      <c r="I199" s="83">
        <v>-119.519413</v>
      </c>
      <c r="J199" s="24" t="s">
        <v>337</v>
      </c>
      <c r="K199" s="4" t="s">
        <v>1167</v>
      </c>
      <c r="L199" s="4" t="s">
        <v>329</v>
      </c>
      <c r="M199" s="3" t="s">
        <v>173</v>
      </c>
      <c r="N199" s="3" t="s">
        <v>479</v>
      </c>
      <c r="O199" s="3" t="s">
        <v>1184</v>
      </c>
      <c r="P199" s="3" t="s">
        <v>1185</v>
      </c>
      <c r="Q199" s="3" t="s">
        <v>387</v>
      </c>
      <c r="R199" s="82" t="s">
        <v>41</v>
      </c>
      <c r="S199" s="82" t="str">
        <f t="shared" si="14"/>
        <v>09/13/16</v>
      </c>
      <c r="T199" s="82" t="str">
        <f t="shared" si="15"/>
        <v>21:32:45</v>
      </c>
      <c r="U199" s="27">
        <v>1.78883371782</v>
      </c>
      <c r="V199" s="27">
        <v>104.78549517899999</v>
      </c>
      <c r="W199" s="5" t="s">
        <v>1391</v>
      </c>
    </row>
    <row r="200" spans="1:23" s="82" customFormat="1" x14ac:dyDescent="0.3">
      <c r="A200" s="82" t="s">
        <v>702</v>
      </c>
      <c r="B200" s="84">
        <v>36.032425000000003</v>
      </c>
      <c r="C200" s="84">
        <v>-119.510296</v>
      </c>
      <c r="D200" s="85" t="str">
        <f t="shared" si="13"/>
        <v>ANG_CH4_00181</v>
      </c>
      <c r="E200" s="85" t="s">
        <v>343</v>
      </c>
      <c r="F200" s="85" t="s">
        <v>344</v>
      </c>
      <c r="G200" s="85">
        <f t="shared" si="12"/>
        <v>181</v>
      </c>
      <c r="H200" s="83">
        <v>36.032285999999999</v>
      </c>
      <c r="I200" s="83">
        <v>-119.510205</v>
      </c>
      <c r="J200" s="24" t="s">
        <v>505</v>
      </c>
      <c r="K200" s="4" t="s">
        <v>1167</v>
      </c>
      <c r="L200" s="4" t="s">
        <v>329</v>
      </c>
      <c r="M200" s="3" t="s">
        <v>173</v>
      </c>
      <c r="N200" s="3" t="s">
        <v>480</v>
      </c>
      <c r="O200" s="3" t="s">
        <v>1031</v>
      </c>
      <c r="P200" s="3" t="s">
        <v>487</v>
      </c>
      <c r="Q200" s="3" t="s">
        <v>384</v>
      </c>
      <c r="R200" s="82" t="s">
        <v>41</v>
      </c>
      <c r="S200" s="82" t="str">
        <f t="shared" si="14"/>
        <v>09/13/16</v>
      </c>
      <c r="T200" s="82" t="str">
        <f t="shared" si="15"/>
        <v>21:32:45</v>
      </c>
      <c r="U200" s="27">
        <v>6.4085259907900003</v>
      </c>
      <c r="V200" s="27">
        <v>500.28092108300001</v>
      </c>
      <c r="W200" s="5" t="s">
        <v>1392</v>
      </c>
    </row>
    <row r="201" spans="1:23" s="82" customFormat="1" x14ac:dyDescent="0.3">
      <c r="A201" s="82" t="s">
        <v>702</v>
      </c>
      <c r="B201" s="84">
        <v>36.032425000000003</v>
      </c>
      <c r="C201" s="84">
        <v>-119.510296</v>
      </c>
      <c r="D201" s="85" t="str">
        <f t="shared" si="13"/>
        <v>ANG_CH4_00182</v>
      </c>
      <c r="E201" s="85" t="s">
        <v>343</v>
      </c>
      <c r="F201" s="85" t="s">
        <v>344</v>
      </c>
      <c r="G201" s="85">
        <f t="shared" si="12"/>
        <v>182</v>
      </c>
      <c r="H201" s="83">
        <v>36.032330999999999</v>
      </c>
      <c r="I201" s="83">
        <v>-119.51008400000001</v>
      </c>
      <c r="J201" s="24" t="s">
        <v>505</v>
      </c>
      <c r="K201" s="4" t="s">
        <v>1167</v>
      </c>
      <c r="L201" s="4" t="s">
        <v>329</v>
      </c>
      <c r="M201" s="3" t="s">
        <v>173</v>
      </c>
      <c r="N201" s="3" t="s">
        <v>485</v>
      </c>
      <c r="O201" s="3" t="s">
        <v>1031</v>
      </c>
      <c r="P201" s="3" t="s">
        <v>487</v>
      </c>
      <c r="Q201" s="3" t="s">
        <v>384</v>
      </c>
      <c r="R201" s="82" t="s">
        <v>42</v>
      </c>
      <c r="S201" s="82" t="str">
        <f t="shared" si="14"/>
        <v>09/13/16</v>
      </c>
      <c r="T201" s="82" t="str">
        <f t="shared" si="15"/>
        <v>21:46:07</v>
      </c>
      <c r="U201" s="27">
        <v>6.5420333878100001</v>
      </c>
      <c r="V201" s="27">
        <v>499.78595418399999</v>
      </c>
      <c r="W201" s="5" t="s">
        <v>1397</v>
      </c>
    </row>
    <row r="202" spans="1:23" s="82" customFormat="1" x14ac:dyDescent="0.3">
      <c r="A202" s="82" t="s">
        <v>702</v>
      </c>
      <c r="B202" s="84">
        <v>36.032425000000003</v>
      </c>
      <c r="C202" s="84">
        <v>-119.510296</v>
      </c>
      <c r="D202" s="85" t="str">
        <f t="shared" si="13"/>
        <v>ANG_CH4_00183</v>
      </c>
      <c r="E202" s="85" t="s">
        <v>343</v>
      </c>
      <c r="F202" s="85" t="s">
        <v>344</v>
      </c>
      <c r="G202" s="85">
        <f t="shared" si="12"/>
        <v>183</v>
      </c>
      <c r="H202" s="83">
        <v>36.032330999999999</v>
      </c>
      <c r="I202" s="83">
        <v>-119.51008400000001</v>
      </c>
      <c r="J202" s="24" t="s">
        <v>505</v>
      </c>
      <c r="K202" s="4" t="s">
        <v>1167</v>
      </c>
      <c r="L202" s="4" t="s">
        <v>329</v>
      </c>
      <c r="M202" s="3" t="s">
        <v>173</v>
      </c>
      <c r="N202" s="3" t="s">
        <v>801</v>
      </c>
      <c r="O202" s="3" t="s">
        <v>1031</v>
      </c>
      <c r="P202" s="3" t="s">
        <v>487</v>
      </c>
      <c r="Q202" s="3" t="s">
        <v>384</v>
      </c>
      <c r="R202" s="82" t="s">
        <v>162</v>
      </c>
      <c r="S202" s="82" t="str">
        <f t="shared" si="14"/>
        <v>10/26/16</v>
      </c>
      <c r="T202" s="82" t="str">
        <f t="shared" si="15"/>
        <v>17:32:55</v>
      </c>
      <c r="U202" s="27">
        <v>342.26716479999999</v>
      </c>
      <c r="V202" s="27">
        <v>475.94222338399999</v>
      </c>
      <c r="W202" s="5" t="s">
        <v>1763</v>
      </c>
    </row>
    <row r="203" spans="1:23" s="82" customFormat="1" x14ac:dyDescent="0.3">
      <c r="A203" s="82" t="s">
        <v>702</v>
      </c>
      <c r="B203" s="84">
        <v>36.032425000000003</v>
      </c>
      <c r="C203" s="84">
        <v>-119.510296</v>
      </c>
      <c r="D203" s="85" t="str">
        <f t="shared" si="13"/>
        <v>ANG_CH4_00184</v>
      </c>
      <c r="E203" s="85" t="s">
        <v>343</v>
      </c>
      <c r="F203" s="85" t="s">
        <v>344</v>
      </c>
      <c r="G203" s="85">
        <f t="shared" si="12"/>
        <v>184</v>
      </c>
      <c r="H203" s="83">
        <v>36.032521950000003</v>
      </c>
      <c r="I203" s="83">
        <v>-119.51036814</v>
      </c>
      <c r="J203" s="24" t="s">
        <v>505</v>
      </c>
      <c r="K203" s="4" t="s">
        <v>1167</v>
      </c>
      <c r="L203" s="4" t="s">
        <v>329</v>
      </c>
      <c r="M203" s="3" t="s">
        <v>173</v>
      </c>
      <c r="N203" s="3" t="s">
        <v>803</v>
      </c>
      <c r="O203" s="3" t="s">
        <v>1031</v>
      </c>
      <c r="P203" s="3" t="s">
        <v>487</v>
      </c>
      <c r="Q203" s="3" t="s">
        <v>384</v>
      </c>
      <c r="R203" s="82" t="s">
        <v>163</v>
      </c>
      <c r="S203" s="82" t="str">
        <f t="shared" si="14"/>
        <v>10/26/16</v>
      </c>
      <c r="T203" s="82" t="str">
        <f t="shared" si="15"/>
        <v>18:02:14</v>
      </c>
      <c r="U203" s="27">
        <v>23.291627500200001</v>
      </c>
      <c r="V203" s="27">
        <v>491.56993398700001</v>
      </c>
      <c r="W203" s="5" t="s">
        <v>1715</v>
      </c>
    </row>
    <row r="204" spans="1:23" s="82" customFormat="1" x14ac:dyDescent="0.3">
      <c r="A204" s="82" t="s">
        <v>703</v>
      </c>
      <c r="B204" s="84">
        <v>36.039506000000003</v>
      </c>
      <c r="C204" s="84">
        <v>-119.397976</v>
      </c>
      <c r="D204" s="85" t="str">
        <f t="shared" si="13"/>
        <v>ANG_CH4_00185</v>
      </c>
      <c r="E204" s="85" t="s">
        <v>343</v>
      </c>
      <c r="F204" s="85" t="s">
        <v>344</v>
      </c>
      <c r="G204" s="85">
        <f t="shared" si="12"/>
        <v>185</v>
      </c>
      <c r="H204" s="83">
        <v>36.039506000000003</v>
      </c>
      <c r="I204" s="83">
        <v>-119.397976</v>
      </c>
      <c r="J204" s="24" t="s">
        <v>337</v>
      </c>
      <c r="K204" s="4" t="s">
        <v>1170</v>
      </c>
      <c r="L204" s="4" t="s">
        <v>329</v>
      </c>
      <c r="M204" s="3" t="s">
        <v>173</v>
      </c>
      <c r="N204" s="3" t="s">
        <v>481</v>
      </c>
      <c r="O204" s="3" t="s">
        <v>1032</v>
      </c>
      <c r="P204" s="3" t="s">
        <v>1106</v>
      </c>
      <c r="Q204" s="3" t="s">
        <v>384</v>
      </c>
      <c r="R204" s="82" t="s">
        <v>41</v>
      </c>
      <c r="S204" s="82" t="str">
        <f t="shared" si="14"/>
        <v>09/13/16</v>
      </c>
      <c r="T204" s="82" t="str">
        <f t="shared" si="15"/>
        <v>21:32:45</v>
      </c>
      <c r="U204" s="27">
        <v>16.369200255300001</v>
      </c>
      <c r="V204" s="27">
        <v>477.377209343</v>
      </c>
      <c r="W204" s="5" t="s">
        <v>1393</v>
      </c>
    </row>
    <row r="205" spans="1:23" s="82" customFormat="1" x14ac:dyDescent="0.3">
      <c r="A205" s="82" t="s">
        <v>704</v>
      </c>
      <c r="B205" s="84">
        <v>36.059533999999999</v>
      </c>
      <c r="C205" s="84">
        <v>-119.291386</v>
      </c>
      <c r="D205" s="85" t="str">
        <f t="shared" si="13"/>
        <v>ANG_CH4_00186</v>
      </c>
      <c r="E205" s="85" t="s">
        <v>343</v>
      </c>
      <c r="F205" s="85" t="s">
        <v>344</v>
      </c>
      <c r="G205" s="85">
        <f t="shared" si="12"/>
        <v>186</v>
      </c>
      <c r="H205" s="83">
        <v>36.059533999999999</v>
      </c>
      <c r="I205" s="83">
        <v>-119.291386</v>
      </c>
      <c r="J205" s="24" t="s">
        <v>337</v>
      </c>
      <c r="K205" s="4" t="s">
        <v>1167</v>
      </c>
      <c r="L205" s="4" t="s">
        <v>329</v>
      </c>
      <c r="M205" s="3" t="s">
        <v>173</v>
      </c>
      <c r="N205" s="3" t="s">
        <v>482</v>
      </c>
      <c r="O205" s="3" t="s">
        <v>1032</v>
      </c>
      <c r="P205" s="3" t="s">
        <v>1107</v>
      </c>
      <c r="Q205" s="3" t="s">
        <v>384</v>
      </c>
      <c r="R205" s="82" t="s">
        <v>41</v>
      </c>
      <c r="S205" s="82" t="str">
        <f t="shared" si="14"/>
        <v>09/13/16</v>
      </c>
      <c r="T205" s="82" t="str">
        <f t="shared" si="15"/>
        <v>21:32:45</v>
      </c>
      <c r="U205" s="27">
        <v>0.111745657399</v>
      </c>
      <c r="V205" s="27">
        <v>15.2970585408</v>
      </c>
      <c r="W205" s="5" t="s">
        <v>1394</v>
      </c>
    </row>
    <row r="206" spans="1:23" s="82" customFormat="1" x14ac:dyDescent="0.3">
      <c r="A206" s="82" t="s">
        <v>705</v>
      </c>
      <c r="B206" s="84">
        <v>36.059930000000001</v>
      </c>
      <c r="C206" s="84">
        <v>-119.22664899999999</v>
      </c>
      <c r="D206" s="85" t="str">
        <f t="shared" si="13"/>
        <v>ANG_CH4_00187</v>
      </c>
      <c r="E206" s="85" t="s">
        <v>343</v>
      </c>
      <c r="F206" s="85" t="s">
        <v>344</v>
      </c>
      <c r="G206" s="85">
        <f t="shared" si="12"/>
        <v>187</v>
      </c>
      <c r="H206" s="83">
        <v>36.059583000000003</v>
      </c>
      <c r="I206" s="83">
        <v>-119.226634</v>
      </c>
      <c r="J206" s="24" t="s">
        <v>337</v>
      </c>
      <c r="K206" s="4" t="s">
        <v>1167</v>
      </c>
      <c r="L206" s="4" t="s">
        <v>329</v>
      </c>
      <c r="M206" s="3" t="s">
        <v>173</v>
      </c>
      <c r="N206" s="3" t="s">
        <v>483</v>
      </c>
      <c r="O206" s="3" t="s">
        <v>1032</v>
      </c>
      <c r="P206" s="3" t="s">
        <v>1104</v>
      </c>
      <c r="Q206" s="3" t="s">
        <v>384</v>
      </c>
      <c r="R206" s="82" t="s">
        <v>41</v>
      </c>
      <c r="S206" s="82" t="str">
        <f t="shared" si="14"/>
        <v>09/13/16</v>
      </c>
      <c r="T206" s="82" t="str">
        <f t="shared" si="15"/>
        <v>21:32:45</v>
      </c>
      <c r="U206" s="27">
        <v>0.65447345003500002</v>
      </c>
      <c r="V206" s="27">
        <v>36</v>
      </c>
      <c r="W206" s="5" t="s">
        <v>1395</v>
      </c>
    </row>
    <row r="207" spans="1:23" s="82" customFormat="1" x14ac:dyDescent="0.3">
      <c r="A207" s="82" t="s">
        <v>706</v>
      </c>
      <c r="B207" s="84">
        <v>36.076140000000002</v>
      </c>
      <c r="C207" s="84">
        <v>-119.195497</v>
      </c>
      <c r="D207" s="85" t="str">
        <f t="shared" si="13"/>
        <v>ANG_CH4_00188</v>
      </c>
      <c r="E207" s="85" t="s">
        <v>343</v>
      </c>
      <c r="F207" s="85" t="s">
        <v>344</v>
      </c>
      <c r="G207" s="85">
        <f t="shared" si="12"/>
        <v>188</v>
      </c>
      <c r="H207" s="83">
        <v>36.076140000000002</v>
      </c>
      <c r="I207" s="83">
        <v>-119.195497</v>
      </c>
      <c r="J207" s="24" t="s">
        <v>337</v>
      </c>
      <c r="K207" s="4" t="s">
        <v>1167</v>
      </c>
      <c r="L207" s="4" t="s">
        <v>329</v>
      </c>
      <c r="M207" s="3" t="s">
        <v>174</v>
      </c>
      <c r="N207" s="3" t="s">
        <v>484</v>
      </c>
      <c r="O207" s="3" t="s">
        <v>1032</v>
      </c>
      <c r="P207" s="3" t="s">
        <v>1108</v>
      </c>
      <c r="Q207" s="3" t="s">
        <v>384</v>
      </c>
      <c r="R207" s="82" t="s">
        <v>41</v>
      </c>
      <c r="S207" s="82" t="str">
        <f t="shared" si="14"/>
        <v>09/13/16</v>
      </c>
      <c r="T207" s="82" t="str">
        <f t="shared" si="15"/>
        <v>21:32:45</v>
      </c>
      <c r="U207" s="27">
        <v>8.5643400438099995E-2</v>
      </c>
      <c r="V207" s="27">
        <v>21.213203435600001</v>
      </c>
      <c r="W207" s="5" t="s">
        <v>1396</v>
      </c>
    </row>
    <row r="208" spans="1:23" s="82" customFormat="1" x14ac:dyDescent="0.3">
      <c r="A208" s="82" t="s">
        <v>707</v>
      </c>
      <c r="B208" s="84">
        <v>36.048957000000001</v>
      </c>
      <c r="C208" s="84">
        <v>-119.455761</v>
      </c>
      <c r="D208" s="85" t="str">
        <f t="shared" si="13"/>
        <v>ANG_CH4_00189</v>
      </c>
      <c r="E208" s="85" t="s">
        <v>343</v>
      </c>
      <c r="F208" s="85" t="s">
        <v>344</v>
      </c>
      <c r="G208" s="85">
        <f t="shared" si="12"/>
        <v>189</v>
      </c>
      <c r="H208" s="83">
        <v>36.048957000000001</v>
      </c>
      <c r="I208" s="83">
        <v>-119.455761</v>
      </c>
      <c r="J208" s="24" t="s">
        <v>337</v>
      </c>
      <c r="K208" s="4" t="s">
        <v>1167</v>
      </c>
      <c r="L208" s="4" t="s">
        <v>329</v>
      </c>
      <c r="M208" s="3" t="s">
        <v>174</v>
      </c>
      <c r="N208" s="3" t="s">
        <v>486</v>
      </c>
      <c r="O208" s="3" t="s">
        <v>1032</v>
      </c>
      <c r="P208" s="3" t="s">
        <v>1109</v>
      </c>
      <c r="Q208" s="3" t="s">
        <v>384</v>
      </c>
      <c r="R208" s="82" t="s">
        <v>42</v>
      </c>
      <c r="S208" s="82" t="str">
        <f t="shared" si="14"/>
        <v>09/13/16</v>
      </c>
      <c r="T208" s="82" t="str">
        <f t="shared" si="15"/>
        <v>21:46:07</v>
      </c>
      <c r="U208" s="27">
        <v>1.45651991852</v>
      </c>
      <c r="V208" s="27">
        <v>209.61393083499999</v>
      </c>
      <c r="W208" s="5" t="s">
        <v>1398</v>
      </c>
    </row>
    <row r="209" spans="1:23" s="82" customFormat="1" x14ac:dyDescent="0.3">
      <c r="A209" s="82" t="s">
        <v>708</v>
      </c>
      <c r="B209" s="84">
        <v>36.074314999999999</v>
      </c>
      <c r="C209" s="84">
        <v>-119.266318</v>
      </c>
      <c r="D209" s="85" t="str">
        <f t="shared" si="13"/>
        <v>ANG_CH4_00190</v>
      </c>
      <c r="E209" s="85" t="s">
        <v>343</v>
      </c>
      <c r="F209" s="85" t="s">
        <v>344</v>
      </c>
      <c r="G209" s="85">
        <f t="shared" si="12"/>
        <v>190</v>
      </c>
      <c r="H209" s="83">
        <v>36.074314999999999</v>
      </c>
      <c r="I209" s="83">
        <v>-119.266318</v>
      </c>
      <c r="J209" s="24" t="s">
        <v>337</v>
      </c>
      <c r="K209" s="4" t="s">
        <v>1167</v>
      </c>
      <c r="L209" s="4" t="s">
        <v>329</v>
      </c>
      <c r="M209" s="3" t="s">
        <v>174</v>
      </c>
      <c r="N209" s="3" t="s">
        <v>488</v>
      </c>
      <c r="O209" s="3" t="s">
        <v>1032</v>
      </c>
      <c r="P209" s="3" t="s">
        <v>1110</v>
      </c>
      <c r="Q209" s="3" t="s">
        <v>384</v>
      </c>
      <c r="R209" s="82" t="s">
        <v>42</v>
      </c>
      <c r="S209" s="82" t="str">
        <f t="shared" si="14"/>
        <v>09/13/16</v>
      </c>
      <c r="T209" s="82" t="str">
        <f t="shared" si="15"/>
        <v>21:46:07</v>
      </c>
      <c r="U209" s="27">
        <v>10.1902607963</v>
      </c>
      <c r="V209" s="27">
        <v>495.581476651</v>
      </c>
      <c r="W209" s="5" t="s">
        <v>1399</v>
      </c>
    </row>
    <row r="210" spans="1:23" s="82" customFormat="1" x14ac:dyDescent="0.3">
      <c r="A210" s="82" t="s">
        <v>709</v>
      </c>
      <c r="B210" s="84">
        <v>36.087874999999997</v>
      </c>
      <c r="C210" s="84">
        <v>-119.23701699999999</v>
      </c>
      <c r="D210" s="85" t="str">
        <f t="shared" si="13"/>
        <v>ANG_CH4_00191</v>
      </c>
      <c r="E210" s="85" t="s">
        <v>343</v>
      </c>
      <c r="F210" s="85" t="s">
        <v>344</v>
      </c>
      <c r="G210" s="85">
        <f t="shared" si="12"/>
        <v>191</v>
      </c>
      <c r="H210" s="83">
        <v>36.087874999999997</v>
      </c>
      <c r="I210" s="83">
        <v>-119.23701699999999</v>
      </c>
      <c r="J210" s="24" t="s">
        <v>337</v>
      </c>
      <c r="K210" s="4" t="s">
        <v>1167</v>
      </c>
      <c r="L210" s="4" t="s">
        <v>329</v>
      </c>
      <c r="M210" s="3" t="s">
        <v>173</v>
      </c>
      <c r="N210" s="3" t="s">
        <v>489</v>
      </c>
      <c r="O210" s="3" t="s">
        <v>1032</v>
      </c>
      <c r="P210" s="3" t="s">
        <v>1111</v>
      </c>
      <c r="Q210" s="3" t="s">
        <v>384</v>
      </c>
      <c r="R210" s="82" t="s">
        <v>42</v>
      </c>
      <c r="S210" s="82" t="str">
        <f t="shared" si="14"/>
        <v>09/13/16</v>
      </c>
      <c r="T210" s="82" t="str">
        <f t="shared" si="15"/>
        <v>21:46:07</v>
      </c>
      <c r="U210" s="27">
        <v>4.2914103879600001</v>
      </c>
      <c r="V210" s="27">
        <v>241.49534156999999</v>
      </c>
      <c r="W210" s="5" t="s">
        <v>1400</v>
      </c>
    </row>
    <row r="211" spans="1:23" s="82" customFormat="1" x14ac:dyDescent="0.3">
      <c r="A211" s="82" t="s">
        <v>710</v>
      </c>
      <c r="B211" s="84">
        <v>36.077672999999997</v>
      </c>
      <c r="C211" s="84">
        <v>-119.22433100000001</v>
      </c>
      <c r="D211" s="85" t="str">
        <f t="shared" si="13"/>
        <v>ANG_CH4_00192</v>
      </c>
      <c r="E211" s="85" t="s">
        <v>343</v>
      </c>
      <c r="F211" s="85" t="s">
        <v>344</v>
      </c>
      <c r="G211" s="85">
        <f t="shared" si="12"/>
        <v>192</v>
      </c>
      <c r="H211" s="83">
        <v>36.077672999999997</v>
      </c>
      <c r="I211" s="83">
        <v>-119.22433100000001</v>
      </c>
      <c r="J211" s="24" t="s">
        <v>337</v>
      </c>
      <c r="K211" s="4" t="s">
        <v>1167</v>
      </c>
      <c r="L211" s="4" t="s">
        <v>329</v>
      </c>
      <c r="M211" s="3" t="s">
        <v>174</v>
      </c>
      <c r="N211" s="3" t="s">
        <v>490</v>
      </c>
      <c r="O211" s="3" t="s">
        <v>1032</v>
      </c>
      <c r="P211" s="3" t="s">
        <v>1112</v>
      </c>
      <c r="Q211" s="3" t="s">
        <v>384</v>
      </c>
      <c r="R211" s="82" t="s">
        <v>42</v>
      </c>
      <c r="S211" s="82" t="str">
        <f t="shared" si="14"/>
        <v>09/13/16</v>
      </c>
      <c r="T211" s="82" t="str">
        <f t="shared" si="15"/>
        <v>21:46:07</v>
      </c>
      <c r="U211" s="27">
        <v>1.4216307709</v>
      </c>
      <c r="V211" s="27">
        <v>326.02147168599998</v>
      </c>
      <c r="W211" s="5" t="s">
        <v>1401</v>
      </c>
    </row>
    <row r="212" spans="1:23" s="82" customFormat="1" x14ac:dyDescent="0.3">
      <c r="A212" s="82" t="s">
        <v>711</v>
      </c>
      <c r="B212" s="84">
        <v>36.068359999999998</v>
      </c>
      <c r="C212" s="84">
        <v>-119.412702</v>
      </c>
      <c r="D212" s="85" t="str">
        <f t="shared" si="13"/>
        <v>ANG_CH4_00193</v>
      </c>
      <c r="E212" s="85" t="s">
        <v>343</v>
      </c>
      <c r="F212" s="85" t="s">
        <v>344</v>
      </c>
      <c r="G212" s="85">
        <f t="shared" si="12"/>
        <v>193</v>
      </c>
      <c r="H212" s="83">
        <v>36.067909</v>
      </c>
      <c r="I212" s="83">
        <v>-119.41274300000001</v>
      </c>
      <c r="J212" s="24" t="s">
        <v>337</v>
      </c>
      <c r="K212" s="4" t="s">
        <v>1170</v>
      </c>
      <c r="L212" s="4" t="s">
        <v>329</v>
      </c>
      <c r="M212" s="3" t="s">
        <v>174</v>
      </c>
      <c r="N212" s="3" t="s">
        <v>491</v>
      </c>
      <c r="O212" s="3" t="s">
        <v>448</v>
      </c>
      <c r="P212" s="3" t="s">
        <v>1113</v>
      </c>
      <c r="Q212" s="3" t="s">
        <v>384</v>
      </c>
      <c r="R212" s="82" t="s">
        <v>43</v>
      </c>
      <c r="S212" s="82" t="str">
        <f t="shared" si="14"/>
        <v>09/13/16</v>
      </c>
      <c r="T212" s="82" t="str">
        <f t="shared" si="15"/>
        <v>21:57:54</v>
      </c>
      <c r="U212" s="27">
        <v>25.0772995809</v>
      </c>
      <c r="V212" s="27">
        <v>409.420321919</v>
      </c>
      <c r="W212" s="5" t="s">
        <v>1402</v>
      </c>
    </row>
    <row r="213" spans="1:23" s="82" customFormat="1" x14ac:dyDescent="0.3">
      <c r="A213" s="82" t="s">
        <v>712</v>
      </c>
      <c r="B213" s="84">
        <v>36.076434999999996</v>
      </c>
      <c r="C213" s="84">
        <v>-119.360135</v>
      </c>
      <c r="D213" s="85" t="str">
        <f t="shared" si="13"/>
        <v>ANG_CH4_00194</v>
      </c>
      <c r="E213" s="85" t="s">
        <v>343</v>
      </c>
      <c r="F213" s="85" t="s">
        <v>344</v>
      </c>
      <c r="G213" s="85">
        <f t="shared" ref="G213:G276" si="16">G212+1</f>
        <v>194</v>
      </c>
      <c r="H213" s="83">
        <v>36.076434999999996</v>
      </c>
      <c r="I213" s="83">
        <v>-119.360135</v>
      </c>
      <c r="J213" s="24" t="s">
        <v>337</v>
      </c>
      <c r="K213" s="4" t="s">
        <v>1170</v>
      </c>
      <c r="L213" s="4" t="s">
        <v>329</v>
      </c>
      <c r="M213" s="3" t="s">
        <v>174</v>
      </c>
      <c r="N213" s="3" t="s">
        <v>492</v>
      </c>
      <c r="O213" s="3" t="s">
        <v>1032</v>
      </c>
      <c r="P213" s="3" t="s">
        <v>1114</v>
      </c>
      <c r="Q213" s="3" t="s">
        <v>384</v>
      </c>
      <c r="R213" s="82" t="s">
        <v>43</v>
      </c>
      <c r="S213" s="82" t="str">
        <f t="shared" si="14"/>
        <v>09/13/16</v>
      </c>
      <c r="T213" s="82" t="str">
        <f t="shared" si="15"/>
        <v>21:57:54</v>
      </c>
      <c r="U213" s="27">
        <v>1.0708643263199999</v>
      </c>
      <c r="V213" s="27">
        <v>241.86773244899999</v>
      </c>
      <c r="W213" s="5" t="s">
        <v>1403</v>
      </c>
    </row>
    <row r="214" spans="1:23" s="82" customFormat="1" x14ac:dyDescent="0.3">
      <c r="A214" s="82" t="s">
        <v>713</v>
      </c>
      <c r="B214" s="84">
        <v>36.115761999999997</v>
      </c>
      <c r="C214" s="84">
        <v>-119.36209700000001</v>
      </c>
      <c r="D214" s="85" t="str">
        <f t="shared" si="13"/>
        <v>ANG_CH4_00195</v>
      </c>
      <c r="E214" s="85" t="s">
        <v>343</v>
      </c>
      <c r="F214" s="85" t="s">
        <v>344</v>
      </c>
      <c r="G214" s="85">
        <f t="shared" si="16"/>
        <v>195</v>
      </c>
      <c r="H214" s="83">
        <v>36.115761999999997</v>
      </c>
      <c r="I214" s="83">
        <v>-119.36209700000001</v>
      </c>
      <c r="J214" s="24" t="s">
        <v>337</v>
      </c>
      <c r="K214" s="4" t="s">
        <v>1167</v>
      </c>
      <c r="L214" s="4" t="s">
        <v>329</v>
      </c>
      <c r="M214" s="3" t="s">
        <v>174</v>
      </c>
      <c r="N214" s="3" t="s">
        <v>222</v>
      </c>
      <c r="O214" s="3" t="s">
        <v>1032</v>
      </c>
      <c r="P214" s="3" t="s">
        <v>1115</v>
      </c>
      <c r="Q214" s="3" t="s">
        <v>384</v>
      </c>
      <c r="R214" s="82" t="s">
        <v>46</v>
      </c>
      <c r="S214" s="82" t="str">
        <f t="shared" si="14"/>
        <v>09/14/16</v>
      </c>
      <c r="T214" s="82" t="str">
        <f t="shared" si="15"/>
        <v>18:40:32</v>
      </c>
      <c r="U214" s="27" t="s">
        <v>1189</v>
      </c>
      <c r="V214" s="27" t="s">
        <v>1189</v>
      </c>
      <c r="W214" s="5" t="s">
        <v>1410</v>
      </c>
    </row>
    <row r="215" spans="1:23" s="82" customFormat="1" x14ac:dyDescent="0.3">
      <c r="A215" s="82" t="s">
        <v>714</v>
      </c>
      <c r="B215" s="84">
        <v>36.125925000000002</v>
      </c>
      <c r="C215" s="84">
        <v>-119.341317</v>
      </c>
      <c r="D215" s="85" t="str">
        <f t="shared" si="13"/>
        <v>ANG_CH4_00196</v>
      </c>
      <c r="E215" s="85" t="s">
        <v>343</v>
      </c>
      <c r="F215" s="85" t="s">
        <v>344</v>
      </c>
      <c r="G215" s="85">
        <f t="shared" si="16"/>
        <v>196</v>
      </c>
      <c r="H215" s="83">
        <v>36.125568000000001</v>
      </c>
      <c r="I215" s="83">
        <v>-119.341297</v>
      </c>
      <c r="J215" s="24" t="s">
        <v>337</v>
      </c>
      <c r="K215" s="4" t="s">
        <v>1167</v>
      </c>
      <c r="L215" s="4" t="s">
        <v>329</v>
      </c>
      <c r="M215" s="3" t="s">
        <v>174</v>
      </c>
      <c r="N215" s="3" t="s">
        <v>223</v>
      </c>
      <c r="O215" s="3" t="s">
        <v>1032</v>
      </c>
      <c r="P215" s="3" t="s">
        <v>1116</v>
      </c>
      <c r="Q215" s="3" t="s">
        <v>384</v>
      </c>
      <c r="R215" s="82" t="s">
        <v>46</v>
      </c>
      <c r="S215" s="82" t="str">
        <f t="shared" si="14"/>
        <v>09/14/16</v>
      </c>
      <c r="T215" s="82" t="str">
        <f t="shared" si="15"/>
        <v>18:40:32</v>
      </c>
      <c r="U215" s="27">
        <v>0.37741141300600001</v>
      </c>
      <c r="V215" s="27">
        <v>30.886890423000001</v>
      </c>
      <c r="W215" s="5" t="s">
        <v>1411</v>
      </c>
    </row>
    <row r="216" spans="1:23" s="82" customFormat="1" x14ac:dyDescent="0.3">
      <c r="A216" s="82" t="s">
        <v>715</v>
      </c>
      <c r="B216" s="84">
        <v>36.116230000000002</v>
      </c>
      <c r="C216" s="84">
        <v>-119.334158</v>
      </c>
      <c r="D216" s="85" t="str">
        <f t="shared" si="13"/>
        <v>ANG_CH4_00197</v>
      </c>
      <c r="E216" s="85" t="s">
        <v>343</v>
      </c>
      <c r="F216" s="85" t="s">
        <v>344</v>
      </c>
      <c r="G216" s="85">
        <f t="shared" si="16"/>
        <v>197</v>
      </c>
      <c r="H216" s="83">
        <v>36.115895999999999</v>
      </c>
      <c r="I216" s="83">
        <v>-119.33416200000001</v>
      </c>
      <c r="J216" s="24" t="s">
        <v>337</v>
      </c>
      <c r="K216" s="4" t="s">
        <v>1170</v>
      </c>
      <c r="L216" s="4" t="s">
        <v>329</v>
      </c>
      <c r="M216" s="3" t="s">
        <v>174</v>
      </c>
      <c r="N216" s="3" t="s">
        <v>493</v>
      </c>
      <c r="O216" s="3" t="s">
        <v>1032</v>
      </c>
      <c r="P216" s="3" t="s">
        <v>1117</v>
      </c>
      <c r="Q216" s="3" t="s">
        <v>384</v>
      </c>
      <c r="R216" s="82" t="s">
        <v>46</v>
      </c>
      <c r="S216" s="82" t="str">
        <f t="shared" si="14"/>
        <v>09/14/16</v>
      </c>
      <c r="T216" s="82" t="str">
        <f t="shared" si="15"/>
        <v>18:40:32</v>
      </c>
      <c r="U216" s="27" t="s">
        <v>1189</v>
      </c>
      <c r="V216" s="27" t="s">
        <v>1189</v>
      </c>
      <c r="W216" s="5" t="s">
        <v>1412</v>
      </c>
    </row>
    <row r="217" spans="1:23" s="82" customFormat="1" x14ac:dyDescent="0.3">
      <c r="A217" s="82" t="s">
        <v>716</v>
      </c>
      <c r="B217" s="84">
        <v>36.128470999999998</v>
      </c>
      <c r="C217" s="84">
        <v>-119.43108100000001</v>
      </c>
      <c r="D217" s="85" t="str">
        <f t="shared" si="13"/>
        <v>ANG_CH4_00198</v>
      </c>
      <c r="E217" s="85" t="s">
        <v>343</v>
      </c>
      <c r="F217" s="85" t="s">
        <v>344</v>
      </c>
      <c r="G217" s="85">
        <f t="shared" si="16"/>
        <v>198</v>
      </c>
      <c r="H217" s="83">
        <v>36.128470999999998</v>
      </c>
      <c r="I217" s="83">
        <v>-119.43108100000001</v>
      </c>
      <c r="J217" s="24" t="s">
        <v>337</v>
      </c>
      <c r="K217" s="4" t="s">
        <v>1167</v>
      </c>
      <c r="L217" s="4" t="s">
        <v>329</v>
      </c>
      <c r="M217" s="3" t="s">
        <v>174</v>
      </c>
      <c r="N217" s="3" t="s">
        <v>224</v>
      </c>
      <c r="O217" s="3" t="s">
        <v>1032</v>
      </c>
      <c r="P217" s="3" t="s">
        <v>1118</v>
      </c>
      <c r="Q217" s="3" t="s">
        <v>384</v>
      </c>
      <c r="R217" s="82" t="s">
        <v>47</v>
      </c>
      <c r="S217" s="82" t="str">
        <f t="shared" si="14"/>
        <v>09/14/16</v>
      </c>
      <c r="T217" s="82" t="str">
        <f t="shared" si="15"/>
        <v>18:53:49</v>
      </c>
      <c r="U217" s="27" t="s">
        <v>1189</v>
      </c>
      <c r="V217" s="27" t="s">
        <v>1189</v>
      </c>
      <c r="W217" s="5" t="s">
        <v>1413</v>
      </c>
    </row>
    <row r="218" spans="1:23" s="82" customFormat="1" x14ac:dyDescent="0.3">
      <c r="A218" s="82" t="s">
        <v>717</v>
      </c>
      <c r="B218" s="84">
        <v>36.156312999999997</v>
      </c>
      <c r="C218" s="84">
        <v>-119.240403</v>
      </c>
      <c r="D218" s="85" t="str">
        <f t="shared" si="13"/>
        <v>ANG_CH4_00199</v>
      </c>
      <c r="E218" s="85" t="s">
        <v>343</v>
      </c>
      <c r="F218" s="85" t="s">
        <v>344</v>
      </c>
      <c r="G218" s="85">
        <f t="shared" si="16"/>
        <v>199</v>
      </c>
      <c r="H218" s="83">
        <v>36.156312999999997</v>
      </c>
      <c r="I218" s="83">
        <v>-119.240403</v>
      </c>
      <c r="J218" s="24" t="s">
        <v>337</v>
      </c>
      <c r="K218" s="4" t="s">
        <v>1170</v>
      </c>
      <c r="L218" s="4" t="s">
        <v>329</v>
      </c>
      <c r="M218" s="3" t="s">
        <v>174</v>
      </c>
      <c r="N218" s="3" t="s">
        <v>225</v>
      </c>
      <c r="O218" s="3" t="s">
        <v>1032</v>
      </c>
      <c r="P218" s="3" t="s">
        <v>1119</v>
      </c>
      <c r="Q218" s="3" t="s">
        <v>384</v>
      </c>
      <c r="R218" s="82" t="s">
        <v>47</v>
      </c>
      <c r="S218" s="82" t="str">
        <f t="shared" si="14"/>
        <v>09/14/16</v>
      </c>
      <c r="T218" s="82" t="str">
        <f t="shared" si="15"/>
        <v>18:53:49</v>
      </c>
      <c r="U218" s="27">
        <v>1.78692709515</v>
      </c>
      <c r="V218" s="27">
        <v>299.59472625500001</v>
      </c>
      <c r="W218" s="5" t="s">
        <v>1414</v>
      </c>
    </row>
    <row r="219" spans="1:23" s="82" customFormat="1" x14ac:dyDescent="0.3">
      <c r="A219" s="82" t="s">
        <v>718</v>
      </c>
      <c r="B219" s="84">
        <v>36.161054999999998</v>
      </c>
      <c r="C219" s="84">
        <v>-119.21783000000001</v>
      </c>
      <c r="D219" s="85" t="str">
        <f t="shared" si="13"/>
        <v>ANG_CH4_00200</v>
      </c>
      <c r="E219" s="85" t="s">
        <v>343</v>
      </c>
      <c r="F219" s="85" t="s">
        <v>344</v>
      </c>
      <c r="G219" s="85">
        <f t="shared" si="16"/>
        <v>200</v>
      </c>
      <c r="H219" s="83">
        <v>36.161054999999998</v>
      </c>
      <c r="I219" s="83">
        <v>-119.21783000000001</v>
      </c>
      <c r="J219" s="24" t="s">
        <v>337</v>
      </c>
      <c r="K219" s="4" t="s">
        <v>1167</v>
      </c>
      <c r="L219" s="4" t="s">
        <v>329</v>
      </c>
      <c r="M219" s="3" t="s">
        <v>174</v>
      </c>
      <c r="N219" s="3" t="s">
        <v>494</v>
      </c>
      <c r="O219" s="3" t="s">
        <v>1032</v>
      </c>
      <c r="P219" s="3" t="s">
        <v>1119</v>
      </c>
      <c r="Q219" s="3" t="s">
        <v>384</v>
      </c>
      <c r="R219" s="82" t="s">
        <v>47</v>
      </c>
      <c r="S219" s="82" t="str">
        <f t="shared" si="14"/>
        <v>09/14/16</v>
      </c>
      <c r="T219" s="82" t="str">
        <f t="shared" si="15"/>
        <v>18:53:49</v>
      </c>
      <c r="U219" s="27">
        <v>1</v>
      </c>
      <c r="V219" s="27" t="s">
        <v>1189</v>
      </c>
      <c r="W219" s="5" t="s">
        <v>1415</v>
      </c>
    </row>
    <row r="220" spans="1:23" s="82" customFormat="1" x14ac:dyDescent="0.3">
      <c r="A220" s="82" t="s">
        <v>719</v>
      </c>
      <c r="B220" s="84">
        <v>36.162408999999997</v>
      </c>
      <c r="C220" s="84">
        <v>-119.217586</v>
      </c>
      <c r="D220" s="85" t="str">
        <f t="shared" si="13"/>
        <v>ANG_CH4_00201</v>
      </c>
      <c r="E220" s="85" t="s">
        <v>343</v>
      </c>
      <c r="F220" s="85" t="s">
        <v>344</v>
      </c>
      <c r="G220" s="85">
        <f t="shared" si="16"/>
        <v>201</v>
      </c>
      <c r="H220" s="83">
        <v>36.162408999999997</v>
      </c>
      <c r="I220" s="83">
        <v>-119.217586</v>
      </c>
      <c r="J220" s="24" t="s">
        <v>337</v>
      </c>
      <c r="K220" s="4" t="s">
        <v>1167</v>
      </c>
      <c r="L220" s="4" t="s">
        <v>329</v>
      </c>
      <c r="M220" s="3" t="s">
        <v>174</v>
      </c>
      <c r="N220" s="3" t="s">
        <v>495</v>
      </c>
      <c r="O220" s="3" t="s">
        <v>1032</v>
      </c>
      <c r="P220" s="3" t="s">
        <v>1119</v>
      </c>
      <c r="Q220" s="3" t="s">
        <v>384</v>
      </c>
      <c r="R220" s="82" t="s">
        <v>47</v>
      </c>
      <c r="S220" s="82" t="str">
        <f t="shared" si="14"/>
        <v>09/14/16</v>
      </c>
      <c r="T220" s="82" t="str">
        <f t="shared" si="15"/>
        <v>18:53:49</v>
      </c>
      <c r="U220" s="27">
        <v>0.118705603294</v>
      </c>
      <c r="V220" s="27">
        <v>15.2970585408</v>
      </c>
      <c r="W220" s="5" t="s">
        <v>1416</v>
      </c>
    </row>
    <row r="221" spans="1:23" s="82" customFormat="1" ht="37.5" x14ac:dyDescent="0.3">
      <c r="A221" s="82" t="s">
        <v>720</v>
      </c>
      <c r="B221" s="84">
        <v>37.123294000000001</v>
      </c>
      <c r="C221" s="84">
        <v>-120.363508</v>
      </c>
      <c r="D221" s="85" t="str">
        <f t="shared" si="13"/>
        <v>ANG_CH4_00202</v>
      </c>
      <c r="E221" s="85" t="s">
        <v>343</v>
      </c>
      <c r="F221" s="85" t="s">
        <v>344</v>
      </c>
      <c r="G221" s="85">
        <f t="shared" si="16"/>
        <v>202</v>
      </c>
      <c r="H221" s="83">
        <v>37.123294000000001</v>
      </c>
      <c r="I221" s="83">
        <v>-120.363508</v>
      </c>
      <c r="J221" s="24" t="s">
        <v>337</v>
      </c>
      <c r="K221" s="4" t="s">
        <v>1177</v>
      </c>
      <c r="L221" s="4" t="s">
        <v>338</v>
      </c>
      <c r="M221" s="3" t="s">
        <v>173</v>
      </c>
      <c r="N221" s="3" t="s">
        <v>496</v>
      </c>
      <c r="O221" s="3" t="s">
        <v>1032</v>
      </c>
      <c r="P221" s="3" t="s">
        <v>1120</v>
      </c>
      <c r="Q221" s="3" t="s">
        <v>384</v>
      </c>
      <c r="R221" s="82" t="s">
        <v>85</v>
      </c>
      <c r="S221" s="82" t="str">
        <f t="shared" si="14"/>
        <v>09/19/16</v>
      </c>
      <c r="T221" s="82" t="str">
        <f t="shared" si="15"/>
        <v>20:59:55</v>
      </c>
      <c r="U221" s="27">
        <v>6.2382655381200003</v>
      </c>
      <c r="V221" s="27">
        <v>321.95224801199998</v>
      </c>
      <c r="W221" s="5" t="s">
        <v>1494</v>
      </c>
    </row>
    <row r="222" spans="1:23" s="82" customFormat="1" ht="37.5" x14ac:dyDescent="0.3">
      <c r="A222" s="82" t="s">
        <v>721</v>
      </c>
      <c r="B222" s="84">
        <v>37.157279000000003</v>
      </c>
      <c r="C222" s="84">
        <v>-120.39167</v>
      </c>
      <c r="D222" s="85" t="str">
        <f t="shared" si="13"/>
        <v>ANG_CH4_00203</v>
      </c>
      <c r="E222" s="85" t="s">
        <v>343</v>
      </c>
      <c r="F222" s="85" t="s">
        <v>344</v>
      </c>
      <c r="G222" s="85">
        <f t="shared" si="16"/>
        <v>203</v>
      </c>
      <c r="H222" s="83">
        <v>37.157800000000002</v>
      </c>
      <c r="I222" s="83">
        <v>-120.392</v>
      </c>
      <c r="J222" s="24" t="s">
        <v>497</v>
      </c>
      <c r="K222" s="4" t="s">
        <v>1177</v>
      </c>
      <c r="L222" s="4" t="s">
        <v>338</v>
      </c>
      <c r="M222" s="3" t="s">
        <v>174</v>
      </c>
      <c r="N222" s="3" t="s">
        <v>498</v>
      </c>
      <c r="O222" s="3" t="s">
        <v>1032</v>
      </c>
      <c r="P222" s="3" t="s">
        <v>1121</v>
      </c>
      <c r="Q222" s="3" t="s">
        <v>384</v>
      </c>
      <c r="R222" s="82" t="s">
        <v>85</v>
      </c>
      <c r="S222" s="82" t="str">
        <f t="shared" si="14"/>
        <v>09/19/16</v>
      </c>
      <c r="T222" s="82" t="str">
        <f t="shared" si="15"/>
        <v>20:59:55</v>
      </c>
      <c r="U222" s="27">
        <v>25.7793039787</v>
      </c>
      <c r="V222" s="27">
        <v>488.20016386700001</v>
      </c>
      <c r="W222" s="5" t="s">
        <v>1495</v>
      </c>
    </row>
    <row r="223" spans="1:23" s="82" customFormat="1" x14ac:dyDescent="0.3">
      <c r="A223" s="82" t="s">
        <v>722</v>
      </c>
      <c r="B223" s="84">
        <v>37.208737999999997</v>
      </c>
      <c r="C223" s="84">
        <v>-120.46378199999999</v>
      </c>
      <c r="D223" s="85" t="str">
        <f t="shared" si="13"/>
        <v>ANG_CH4_00204</v>
      </c>
      <c r="E223" s="85" t="s">
        <v>343</v>
      </c>
      <c r="F223" s="85" t="s">
        <v>344</v>
      </c>
      <c r="G223" s="85">
        <f t="shared" si="16"/>
        <v>204</v>
      </c>
      <c r="H223" s="83">
        <v>37.2089</v>
      </c>
      <c r="I223" s="83">
        <v>-120.4637</v>
      </c>
      <c r="J223" s="24" t="s">
        <v>337</v>
      </c>
      <c r="K223" s="4" t="s">
        <v>1178</v>
      </c>
      <c r="L223" s="4" t="s">
        <v>338</v>
      </c>
      <c r="M223" s="3" t="s">
        <v>174</v>
      </c>
      <c r="N223" s="3" t="s">
        <v>499</v>
      </c>
      <c r="O223" s="3" t="s">
        <v>1032</v>
      </c>
      <c r="P223" s="3" t="s">
        <v>1190</v>
      </c>
      <c r="Q223" s="3" t="s">
        <v>384</v>
      </c>
      <c r="R223" s="82" t="s">
        <v>85</v>
      </c>
      <c r="S223" s="82" t="str">
        <f t="shared" si="14"/>
        <v>09/19/16</v>
      </c>
      <c r="T223" s="82" t="str">
        <f t="shared" si="15"/>
        <v>20:59:55</v>
      </c>
      <c r="U223" s="27">
        <v>22.1303278245</v>
      </c>
      <c r="V223" s="27">
        <v>498.26017300199999</v>
      </c>
      <c r="W223" s="5" t="s">
        <v>1496</v>
      </c>
    </row>
    <row r="224" spans="1:23" s="82" customFormat="1" x14ac:dyDescent="0.3">
      <c r="A224" s="82" t="s">
        <v>723</v>
      </c>
      <c r="B224" s="84">
        <v>37.180219000000001</v>
      </c>
      <c r="C224" s="84">
        <v>-120.435275</v>
      </c>
      <c r="D224" s="85" t="str">
        <f t="shared" si="13"/>
        <v>ANG_CH4_00205</v>
      </c>
      <c r="E224" s="85" t="s">
        <v>343</v>
      </c>
      <c r="F224" s="85" t="s">
        <v>344</v>
      </c>
      <c r="G224" s="85">
        <f t="shared" si="16"/>
        <v>205</v>
      </c>
      <c r="H224" s="83">
        <v>37.180219000000001</v>
      </c>
      <c r="I224" s="83">
        <v>-120.435275</v>
      </c>
      <c r="J224" s="24" t="s">
        <v>337</v>
      </c>
      <c r="K224" s="4" t="s">
        <v>1178</v>
      </c>
      <c r="L224" s="4" t="s">
        <v>338</v>
      </c>
      <c r="M224" s="3" t="s">
        <v>173</v>
      </c>
      <c r="N224" s="3" t="s">
        <v>500</v>
      </c>
      <c r="O224" s="3" t="s">
        <v>1032</v>
      </c>
      <c r="P224" s="3" t="s">
        <v>1190</v>
      </c>
      <c r="Q224" s="3" t="s">
        <v>384</v>
      </c>
      <c r="R224" s="82" t="s">
        <v>86</v>
      </c>
      <c r="S224" s="82" t="str">
        <f t="shared" si="14"/>
        <v>09/19/16</v>
      </c>
      <c r="T224" s="82" t="str">
        <f t="shared" si="15"/>
        <v>21:13:11</v>
      </c>
      <c r="U224" s="27">
        <v>3.1282060039199999</v>
      </c>
      <c r="V224" s="27">
        <v>273.67765710800001</v>
      </c>
      <c r="W224" s="5" t="s">
        <v>1497</v>
      </c>
    </row>
    <row r="225" spans="1:23" s="82" customFormat="1" x14ac:dyDescent="0.3">
      <c r="A225" s="82" t="s">
        <v>724</v>
      </c>
      <c r="B225" s="84">
        <v>37.179617</v>
      </c>
      <c r="C225" s="84">
        <v>-120.435439</v>
      </c>
      <c r="D225" s="85" t="str">
        <f t="shared" si="13"/>
        <v>ANG_CH4_00206</v>
      </c>
      <c r="E225" s="85" t="s">
        <v>343</v>
      </c>
      <c r="F225" s="85" t="s">
        <v>344</v>
      </c>
      <c r="G225" s="85">
        <f t="shared" si="16"/>
        <v>206</v>
      </c>
      <c r="H225" s="83">
        <v>37.179617</v>
      </c>
      <c r="I225" s="83">
        <v>-120.435439</v>
      </c>
      <c r="J225" s="24" t="s">
        <v>337</v>
      </c>
      <c r="K225" s="4" t="s">
        <v>1178</v>
      </c>
      <c r="L225" s="4" t="s">
        <v>338</v>
      </c>
      <c r="M225" s="3" t="s">
        <v>173</v>
      </c>
      <c r="N225" s="3" t="s">
        <v>501</v>
      </c>
      <c r="O225" s="3" t="s">
        <v>1032</v>
      </c>
      <c r="P225" s="3" t="s">
        <v>1190</v>
      </c>
      <c r="Q225" s="3" t="s">
        <v>384</v>
      </c>
      <c r="R225" s="82" t="s">
        <v>86</v>
      </c>
      <c r="S225" s="82" t="str">
        <f t="shared" si="14"/>
        <v>09/19/16</v>
      </c>
      <c r="T225" s="82" t="str">
        <f t="shared" si="15"/>
        <v>21:13:11</v>
      </c>
      <c r="U225" s="27">
        <v>3.1282059913500002</v>
      </c>
      <c r="V225" s="27">
        <v>273.67765710800001</v>
      </c>
      <c r="W225" s="5" t="s">
        <v>1498</v>
      </c>
    </row>
    <row r="226" spans="1:23" s="82" customFormat="1" x14ac:dyDescent="0.3">
      <c r="A226" s="82" t="s">
        <v>725</v>
      </c>
      <c r="B226" s="84">
        <v>36.033299999999997</v>
      </c>
      <c r="C226" s="84">
        <v>-119.40478899999999</v>
      </c>
      <c r="D226" s="85" t="str">
        <f t="shared" si="13"/>
        <v>ANG_CH4_00207</v>
      </c>
      <c r="E226" s="85" t="s">
        <v>343</v>
      </c>
      <c r="F226" s="85" t="s">
        <v>344</v>
      </c>
      <c r="G226" s="85">
        <f t="shared" si="16"/>
        <v>207</v>
      </c>
      <c r="H226" s="83">
        <v>36.033299999999997</v>
      </c>
      <c r="I226" s="83">
        <v>-119.40478899999999</v>
      </c>
      <c r="J226" s="24" t="s">
        <v>337</v>
      </c>
      <c r="K226" s="4" t="s">
        <v>1179</v>
      </c>
      <c r="L226" s="4" t="s">
        <v>338</v>
      </c>
      <c r="M226" s="3" t="s">
        <v>173</v>
      </c>
      <c r="N226" s="3" t="s">
        <v>502</v>
      </c>
      <c r="O226" s="3" t="s">
        <v>1032</v>
      </c>
      <c r="P226" s="3" t="s">
        <v>1122</v>
      </c>
      <c r="Q226" s="3" t="s">
        <v>384</v>
      </c>
      <c r="R226" s="82" t="s">
        <v>87</v>
      </c>
      <c r="S226" s="82" t="str">
        <f t="shared" si="14"/>
        <v>09/22/16</v>
      </c>
      <c r="T226" s="82" t="str">
        <f t="shared" si="15"/>
        <v>18:31:43</v>
      </c>
      <c r="U226" s="27">
        <v>3.7407182999900002</v>
      </c>
      <c r="V226" s="27">
        <v>335.014775794</v>
      </c>
      <c r="W226" s="5" t="s">
        <v>1499</v>
      </c>
    </row>
    <row r="227" spans="1:23" s="82" customFormat="1" x14ac:dyDescent="0.3">
      <c r="A227" s="82" t="s">
        <v>727</v>
      </c>
      <c r="B227" s="84">
        <v>36.038800000000002</v>
      </c>
      <c r="C227" s="84">
        <v>-119.39793299999999</v>
      </c>
      <c r="D227" s="85" t="str">
        <f t="shared" si="13"/>
        <v>ANG_CH4_00208</v>
      </c>
      <c r="E227" s="85" t="s">
        <v>343</v>
      </c>
      <c r="F227" s="85" t="s">
        <v>344</v>
      </c>
      <c r="G227" s="85">
        <f t="shared" si="16"/>
        <v>208</v>
      </c>
      <c r="H227" s="83">
        <v>36.038800000000002</v>
      </c>
      <c r="I227" s="83">
        <v>-119.39793299999999</v>
      </c>
      <c r="J227" s="24" t="s">
        <v>337</v>
      </c>
      <c r="K227" s="4" t="s">
        <v>1179</v>
      </c>
      <c r="L227" s="4" t="s">
        <v>338</v>
      </c>
      <c r="M227" s="3" t="s">
        <v>173</v>
      </c>
      <c r="N227" s="3" t="s">
        <v>503</v>
      </c>
      <c r="O227" s="3" t="s">
        <v>1032</v>
      </c>
      <c r="P227" s="3" t="s">
        <v>1106</v>
      </c>
      <c r="Q227" s="3" t="s">
        <v>384</v>
      </c>
      <c r="R227" s="82" t="s">
        <v>87</v>
      </c>
      <c r="S227" s="82" t="str">
        <f t="shared" si="14"/>
        <v>09/22/16</v>
      </c>
      <c r="T227" s="82" t="str">
        <f t="shared" si="15"/>
        <v>18:31:43</v>
      </c>
      <c r="U227" s="27">
        <v>1.11954863905</v>
      </c>
      <c r="V227" s="27">
        <v>182.59780940600001</v>
      </c>
      <c r="W227" s="5" t="s">
        <v>1500</v>
      </c>
    </row>
    <row r="228" spans="1:23" s="82" customFormat="1" x14ac:dyDescent="0.3">
      <c r="A228" s="82" t="s">
        <v>726</v>
      </c>
      <c r="B228" s="84">
        <v>36.053206000000003</v>
      </c>
      <c r="C228" s="84">
        <v>-119.397717</v>
      </c>
      <c r="D228" s="85" t="str">
        <f t="shared" si="13"/>
        <v>ANG_CH4_00209</v>
      </c>
      <c r="E228" s="85" t="s">
        <v>343</v>
      </c>
      <c r="F228" s="85" t="s">
        <v>344</v>
      </c>
      <c r="G228" s="85">
        <f t="shared" si="16"/>
        <v>209</v>
      </c>
      <c r="H228" s="83">
        <v>36.053206000000003</v>
      </c>
      <c r="I228" s="83">
        <v>-119.397717</v>
      </c>
      <c r="J228" s="24" t="s">
        <v>505</v>
      </c>
      <c r="K228" s="4" t="s">
        <v>1168</v>
      </c>
      <c r="L228" s="4" t="s">
        <v>338</v>
      </c>
      <c r="M228" s="3" t="s">
        <v>173</v>
      </c>
      <c r="N228" s="3" t="s">
        <v>504</v>
      </c>
      <c r="O228" s="3" t="s">
        <v>1032</v>
      </c>
      <c r="P228" s="3" t="s">
        <v>1123</v>
      </c>
      <c r="Q228" s="3" t="s">
        <v>384</v>
      </c>
      <c r="R228" s="82" t="s">
        <v>88</v>
      </c>
      <c r="S228" s="82" t="str">
        <f t="shared" si="14"/>
        <v>09/22/16</v>
      </c>
      <c r="T228" s="82" t="str">
        <f t="shared" si="15"/>
        <v>18:42:15</v>
      </c>
      <c r="U228" s="27">
        <v>2.8092190958600001</v>
      </c>
      <c r="V228" s="27">
        <v>491.63401021499999</v>
      </c>
      <c r="W228" s="5" t="s">
        <v>1502</v>
      </c>
    </row>
    <row r="229" spans="1:23" s="82" customFormat="1" x14ac:dyDescent="0.3">
      <c r="A229" s="82" t="s">
        <v>726</v>
      </c>
      <c r="B229" s="84">
        <v>36.053206000000003</v>
      </c>
      <c r="C229" s="84">
        <v>-119.397717</v>
      </c>
      <c r="D229" s="85" t="str">
        <f t="shared" si="13"/>
        <v>ANG_CH4_00210</v>
      </c>
      <c r="E229" s="85" t="s">
        <v>343</v>
      </c>
      <c r="F229" s="85" t="s">
        <v>344</v>
      </c>
      <c r="G229" s="85">
        <f t="shared" si="16"/>
        <v>210</v>
      </c>
      <c r="H229" s="83">
        <v>36.053206000000003</v>
      </c>
      <c r="I229" s="83">
        <v>-119.397717</v>
      </c>
      <c r="J229" s="24" t="s">
        <v>505</v>
      </c>
      <c r="K229" s="4" t="s">
        <v>1168</v>
      </c>
      <c r="L229" s="4" t="s">
        <v>338</v>
      </c>
      <c r="M229" s="3" t="s">
        <v>174</v>
      </c>
      <c r="N229" s="3" t="s">
        <v>511</v>
      </c>
      <c r="O229" s="3" t="s">
        <v>1032</v>
      </c>
      <c r="P229" s="3" t="s">
        <v>1123</v>
      </c>
      <c r="Q229" s="3" t="s">
        <v>384</v>
      </c>
      <c r="R229" s="82" t="s">
        <v>91</v>
      </c>
      <c r="S229" s="82" t="str">
        <f t="shared" si="14"/>
        <v>09/22/16</v>
      </c>
      <c r="T229" s="82" t="str">
        <f t="shared" si="15"/>
        <v>19:23:59</v>
      </c>
      <c r="U229" s="27">
        <v>2.9409265008299998</v>
      </c>
      <c r="V229" s="27">
        <v>489.282249831</v>
      </c>
      <c r="W229" s="5" t="s">
        <v>1508</v>
      </c>
    </row>
    <row r="230" spans="1:23" s="82" customFormat="1" x14ac:dyDescent="0.3">
      <c r="A230" s="82" t="s">
        <v>728</v>
      </c>
      <c r="B230" s="84">
        <v>36.227193999999997</v>
      </c>
      <c r="C230" s="84">
        <v>-119.163803</v>
      </c>
      <c r="D230" s="85" t="str">
        <f t="shared" si="13"/>
        <v>ANG_CH4_00211</v>
      </c>
      <c r="E230" s="85" t="s">
        <v>343</v>
      </c>
      <c r="F230" s="85" t="s">
        <v>344</v>
      </c>
      <c r="G230" s="85">
        <f t="shared" si="16"/>
        <v>211</v>
      </c>
      <c r="H230" s="83">
        <v>36.227193999999997</v>
      </c>
      <c r="I230" s="83">
        <v>-119.163803</v>
      </c>
      <c r="J230" s="24" t="s">
        <v>505</v>
      </c>
      <c r="K230" s="4" t="s">
        <v>1180</v>
      </c>
      <c r="L230" s="4" t="s">
        <v>338</v>
      </c>
      <c r="M230" s="3" t="s">
        <v>173</v>
      </c>
      <c r="N230" s="3" t="s">
        <v>506</v>
      </c>
      <c r="O230" s="3" t="s">
        <v>1032</v>
      </c>
      <c r="P230" s="3" t="s">
        <v>1124</v>
      </c>
      <c r="Q230" s="3" t="s">
        <v>384</v>
      </c>
      <c r="R230" s="82" t="s">
        <v>88</v>
      </c>
      <c r="S230" s="82" t="str">
        <f t="shared" si="14"/>
        <v>09/22/16</v>
      </c>
      <c r="T230" s="82" t="str">
        <f t="shared" si="15"/>
        <v>18:42:15</v>
      </c>
      <c r="U230" s="27">
        <v>7.1142276278700001</v>
      </c>
      <c r="V230" s="27">
        <v>496.72825568899998</v>
      </c>
      <c r="W230" s="5" t="s">
        <v>1503</v>
      </c>
    </row>
    <row r="231" spans="1:23" s="82" customFormat="1" x14ac:dyDescent="0.3">
      <c r="A231" s="82" t="s">
        <v>729</v>
      </c>
      <c r="B231" s="84">
        <v>36.156683000000001</v>
      </c>
      <c r="C231" s="84">
        <v>-119.283083</v>
      </c>
      <c r="D231" s="85" t="str">
        <f t="shared" si="13"/>
        <v>ANG_CH4_00212</v>
      </c>
      <c r="E231" s="85" t="s">
        <v>343</v>
      </c>
      <c r="F231" s="85" t="s">
        <v>344</v>
      </c>
      <c r="G231" s="85">
        <f t="shared" si="16"/>
        <v>212</v>
      </c>
      <c r="H231" s="83">
        <v>36.156683000000001</v>
      </c>
      <c r="I231" s="83">
        <v>-119.283083</v>
      </c>
      <c r="J231" s="24" t="s">
        <v>505</v>
      </c>
      <c r="K231" s="4" t="s">
        <v>1170</v>
      </c>
      <c r="L231" s="4" t="s">
        <v>338</v>
      </c>
      <c r="M231" s="3" t="s">
        <v>173</v>
      </c>
      <c r="N231" s="3" t="s">
        <v>507</v>
      </c>
      <c r="O231" s="3" t="s">
        <v>1032</v>
      </c>
      <c r="P231" s="3" t="s">
        <v>1125</v>
      </c>
      <c r="Q231" s="3" t="s">
        <v>384</v>
      </c>
      <c r="R231" s="82" t="s">
        <v>89</v>
      </c>
      <c r="S231" s="82" t="str">
        <f t="shared" si="14"/>
        <v>09/22/16</v>
      </c>
      <c r="T231" s="82" t="str">
        <f t="shared" si="15"/>
        <v>18:52:37</v>
      </c>
      <c r="U231" s="27">
        <v>2.6780596014600002</v>
      </c>
      <c r="V231" s="27">
        <v>219.10221358999999</v>
      </c>
      <c r="W231" s="5" t="s">
        <v>1504</v>
      </c>
    </row>
    <row r="232" spans="1:23" s="82" customFormat="1" x14ac:dyDescent="0.3">
      <c r="A232" s="82" t="s">
        <v>729</v>
      </c>
      <c r="B232" s="84">
        <v>36.156683000000001</v>
      </c>
      <c r="C232" s="84">
        <v>-119.283083</v>
      </c>
      <c r="D232" s="85" t="str">
        <f t="shared" si="13"/>
        <v>ANG_CH4_00213</v>
      </c>
      <c r="E232" s="85" t="s">
        <v>343</v>
      </c>
      <c r="F232" s="85" t="s">
        <v>344</v>
      </c>
      <c r="G232" s="85">
        <f t="shared" si="16"/>
        <v>213</v>
      </c>
      <c r="H232" s="83">
        <v>36.156683000000001</v>
      </c>
      <c r="I232" s="83">
        <v>-119.283083</v>
      </c>
      <c r="J232" s="24" t="s">
        <v>505</v>
      </c>
      <c r="K232" s="4" t="s">
        <v>1170</v>
      </c>
      <c r="L232" s="4" t="s">
        <v>338</v>
      </c>
      <c r="M232" s="3" t="s">
        <v>173</v>
      </c>
      <c r="N232" s="3" t="s">
        <v>514</v>
      </c>
      <c r="O232" s="3" t="s">
        <v>1032</v>
      </c>
      <c r="P232" s="3" t="s">
        <v>1125</v>
      </c>
      <c r="Q232" s="3" t="s">
        <v>384</v>
      </c>
      <c r="R232" s="82" t="s">
        <v>92</v>
      </c>
      <c r="S232" s="82" t="str">
        <f t="shared" si="14"/>
        <v>09/22/16</v>
      </c>
      <c r="T232" s="82" t="str">
        <f t="shared" si="15"/>
        <v>19:33:50</v>
      </c>
      <c r="U232" s="27">
        <v>1.93786878162</v>
      </c>
      <c r="V232" s="27">
        <v>140.14995540499999</v>
      </c>
      <c r="W232" s="5" t="s">
        <v>1511</v>
      </c>
    </row>
    <row r="233" spans="1:23" s="82" customFormat="1" x14ac:dyDescent="0.3">
      <c r="A233" s="82" t="s">
        <v>730</v>
      </c>
      <c r="B233" s="84">
        <v>36.212730999999998</v>
      </c>
      <c r="C233" s="84">
        <v>-119.199039</v>
      </c>
      <c r="D233" s="85" t="str">
        <f t="shared" si="13"/>
        <v>ANG_CH4_00214</v>
      </c>
      <c r="E233" s="85" t="s">
        <v>343</v>
      </c>
      <c r="F233" s="85" t="s">
        <v>344</v>
      </c>
      <c r="G233" s="85">
        <f t="shared" si="16"/>
        <v>214</v>
      </c>
      <c r="H233" s="83">
        <v>36.212730999999998</v>
      </c>
      <c r="I233" s="83">
        <v>-119.199039</v>
      </c>
      <c r="J233" s="24" t="s">
        <v>505</v>
      </c>
      <c r="K233" s="4" t="s">
        <v>1170</v>
      </c>
      <c r="L233" s="4" t="s">
        <v>338</v>
      </c>
      <c r="M233" s="3" t="s">
        <v>174</v>
      </c>
      <c r="N233" s="3" t="s">
        <v>508</v>
      </c>
      <c r="O233" s="3" t="s">
        <v>1032</v>
      </c>
      <c r="P233" s="3" t="s">
        <v>1126</v>
      </c>
      <c r="Q233" s="3" t="s">
        <v>384</v>
      </c>
      <c r="R233" s="82" t="s">
        <v>89</v>
      </c>
      <c r="S233" s="82" t="str">
        <f t="shared" si="14"/>
        <v>09/22/16</v>
      </c>
      <c r="T233" s="82" t="str">
        <f t="shared" si="15"/>
        <v>18:52:37</v>
      </c>
      <c r="U233" s="27">
        <v>28.2608602647</v>
      </c>
      <c r="V233" s="27">
        <v>499.09640351299998</v>
      </c>
      <c r="W233" s="5" t="s">
        <v>1505</v>
      </c>
    </row>
    <row r="234" spans="1:23" s="82" customFormat="1" x14ac:dyDescent="0.3">
      <c r="A234" s="82" t="s">
        <v>730</v>
      </c>
      <c r="B234" s="84">
        <v>36.212730999999998</v>
      </c>
      <c r="C234" s="84">
        <v>-119.199039</v>
      </c>
      <c r="D234" s="85" t="str">
        <f t="shared" si="13"/>
        <v>ANG_CH4_00215</v>
      </c>
      <c r="E234" s="85" t="s">
        <v>343</v>
      </c>
      <c r="F234" s="85" t="s">
        <v>344</v>
      </c>
      <c r="G234" s="85">
        <f t="shared" si="16"/>
        <v>215</v>
      </c>
      <c r="H234" s="83">
        <v>36.212730999999998</v>
      </c>
      <c r="I234" s="83">
        <v>-119.199039</v>
      </c>
      <c r="J234" s="24" t="s">
        <v>505</v>
      </c>
      <c r="K234" s="4" t="s">
        <v>1170</v>
      </c>
      <c r="L234" s="4" t="s">
        <v>338</v>
      </c>
      <c r="M234" s="3" t="s">
        <v>174</v>
      </c>
      <c r="N234" s="3" t="s">
        <v>525</v>
      </c>
      <c r="O234" s="3" t="s">
        <v>1032</v>
      </c>
      <c r="P234" s="3" t="s">
        <v>1126</v>
      </c>
      <c r="Q234" s="3" t="s">
        <v>384</v>
      </c>
      <c r="R234" s="82" t="s">
        <v>96</v>
      </c>
      <c r="S234" s="82" t="str">
        <f t="shared" si="14"/>
        <v>09/22/16</v>
      </c>
      <c r="T234" s="82" t="str">
        <f t="shared" si="15"/>
        <v>20:13:14</v>
      </c>
      <c r="U234" s="27">
        <v>4.0369625298800003</v>
      </c>
      <c r="V234" s="27">
        <v>498.31099726999997</v>
      </c>
      <c r="W234" s="5" t="s">
        <v>1523</v>
      </c>
    </row>
    <row r="235" spans="1:23" s="82" customFormat="1" x14ac:dyDescent="0.3">
      <c r="A235" s="82" t="s">
        <v>730</v>
      </c>
      <c r="B235" s="84">
        <v>36.212730999999998</v>
      </c>
      <c r="C235" s="84">
        <v>-119.199039</v>
      </c>
      <c r="D235" s="85" t="str">
        <f t="shared" si="13"/>
        <v>ANG_CH4_00216</v>
      </c>
      <c r="E235" s="85" t="s">
        <v>343</v>
      </c>
      <c r="F235" s="85" t="s">
        <v>344</v>
      </c>
      <c r="G235" s="85">
        <f t="shared" si="16"/>
        <v>216</v>
      </c>
      <c r="H235" s="83">
        <v>36.212730999999998</v>
      </c>
      <c r="I235" s="83">
        <v>-119.199039</v>
      </c>
      <c r="J235" s="24" t="s">
        <v>505</v>
      </c>
      <c r="K235" s="4" t="s">
        <v>1170</v>
      </c>
      <c r="L235" s="4" t="s">
        <v>338</v>
      </c>
      <c r="M235" s="3" t="s">
        <v>174</v>
      </c>
      <c r="N235" s="3" t="s">
        <v>545</v>
      </c>
      <c r="O235" s="3" t="s">
        <v>1032</v>
      </c>
      <c r="P235" s="3" t="s">
        <v>1126</v>
      </c>
      <c r="Q235" s="3" t="s">
        <v>384</v>
      </c>
      <c r="R235" s="82" t="s">
        <v>103</v>
      </c>
      <c r="S235" s="82" t="str">
        <f t="shared" si="14"/>
        <v>09/22/16</v>
      </c>
      <c r="T235" s="82" t="str">
        <f t="shared" si="15"/>
        <v>21:31:41</v>
      </c>
      <c r="U235" s="27">
        <v>3.6087350924499999</v>
      </c>
      <c r="V235" s="27">
        <v>498.45701921</v>
      </c>
      <c r="W235" s="5" t="s">
        <v>1540</v>
      </c>
    </row>
    <row r="236" spans="1:23" s="82" customFormat="1" x14ac:dyDescent="0.3">
      <c r="A236" s="82" t="s">
        <v>731</v>
      </c>
      <c r="B236" s="84">
        <v>36.086742000000001</v>
      </c>
      <c r="C236" s="84">
        <v>-119.33555800000001</v>
      </c>
      <c r="D236" s="85" t="str">
        <f t="shared" si="13"/>
        <v>ANG_CH4_00217</v>
      </c>
      <c r="E236" s="85" t="s">
        <v>343</v>
      </c>
      <c r="F236" s="85" t="s">
        <v>344</v>
      </c>
      <c r="G236" s="85">
        <f t="shared" si="16"/>
        <v>217</v>
      </c>
      <c r="H236" s="83">
        <v>36.086742000000001</v>
      </c>
      <c r="I236" s="83">
        <v>-119.33555800000001</v>
      </c>
      <c r="J236" s="24" t="s">
        <v>505</v>
      </c>
      <c r="K236" s="4" t="s">
        <v>1168</v>
      </c>
      <c r="L236" s="4" t="s">
        <v>338</v>
      </c>
      <c r="M236" s="3" t="s">
        <v>174</v>
      </c>
      <c r="N236" s="3" t="s">
        <v>509</v>
      </c>
      <c r="O236" s="3" t="s">
        <v>1032</v>
      </c>
      <c r="P236" s="3" t="s">
        <v>1127</v>
      </c>
      <c r="Q236" s="3" t="s">
        <v>384</v>
      </c>
      <c r="R236" s="82" t="s">
        <v>90</v>
      </c>
      <c r="S236" s="82" t="str">
        <f t="shared" si="14"/>
        <v>09/22/16</v>
      </c>
      <c r="T236" s="82" t="str">
        <f t="shared" si="15"/>
        <v>19:13:33</v>
      </c>
      <c r="U236" s="27">
        <v>5.23928253364</v>
      </c>
      <c r="V236" s="27">
        <v>497.092436072</v>
      </c>
      <c r="W236" s="5" t="s">
        <v>1506</v>
      </c>
    </row>
    <row r="237" spans="1:23" s="82" customFormat="1" x14ac:dyDescent="0.3">
      <c r="A237" s="82" t="s">
        <v>731</v>
      </c>
      <c r="B237" s="84">
        <v>36.086742000000001</v>
      </c>
      <c r="C237" s="84">
        <v>-119.33555800000001</v>
      </c>
      <c r="D237" s="85" t="str">
        <f t="shared" si="13"/>
        <v>ANG_CH4_00218</v>
      </c>
      <c r="E237" s="85" t="s">
        <v>343</v>
      </c>
      <c r="F237" s="85" t="s">
        <v>344</v>
      </c>
      <c r="G237" s="85">
        <f t="shared" si="16"/>
        <v>218</v>
      </c>
      <c r="H237" s="83">
        <v>36.086742000000001</v>
      </c>
      <c r="I237" s="83">
        <v>-119.33555800000001</v>
      </c>
      <c r="J237" s="24" t="s">
        <v>505</v>
      </c>
      <c r="K237" s="4" t="s">
        <v>1168</v>
      </c>
      <c r="L237" s="4" t="s">
        <v>338</v>
      </c>
      <c r="M237" s="3" t="s">
        <v>174</v>
      </c>
      <c r="N237" s="3" t="s">
        <v>535</v>
      </c>
      <c r="O237" s="3" t="s">
        <v>1032</v>
      </c>
      <c r="P237" s="3" t="s">
        <v>1127</v>
      </c>
      <c r="Q237" s="3" t="s">
        <v>384</v>
      </c>
      <c r="R237" s="82" t="s">
        <v>101</v>
      </c>
      <c r="S237" s="82" t="str">
        <f t="shared" si="14"/>
        <v>09/22/16</v>
      </c>
      <c r="T237" s="82" t="str">
        <f t="shared" si="15"/>
        <v>21:12:09</v>
      </c>
      <c r="U237" s="27">
        <v>13.2246816824</v>
      </c>
      <c r="V237" s="27">
        <v>499.26996705200003</v>
      </c>
      <c r="W237" s="5" t="s">
        <v>1535</v>
      </c>
    </row>
    <row r="238" spans="1:23" s="82" customFormat="1" x14ac:dyDescent="0.3">
      <c r="A238" s="82" t="s">
        <v>732</v>
      </c>
      <c r="B238" s="84">
        <v>36.115411000000002</v>
      </c>
      <c r="C238" s="84">
        <v>-119.29073099999999</v>
      </c>
      <c r="D238" s="85" t="str">
        <f t="shared" si="13"/>
        <v>ANG_CH4_00219</v>
      </c>
      <c r="E238" s="85" t="s">
        <v>343</v>
      </c>
      <c r="F238" s="85" t="s">
        <v>344</v>
      </c>
      <c r="G238" s="85">
        <f t="shared" si="16"/>
        <v>219</v>
      </c>
      <c r="H238" s="83">
        <v>36.115411000000002</v>
      </c>
      <c r="I238" s="83">
        <v>-119.29073099999999</v>
      </c>
      <c r="J238" s="24" t="s">
        <v>505</v>
      </c>
      <c r="K238" s="4" t="s">
        <v>1167</v>
      </c>
      <c r="L238" s="4" t="s">
        <v>338</v>
      </c>
      <c r="M238" s="3" t="s">
        <v>173</v>
      </c>
      <c r="N238" s="3" t="s">
        <v>510</v>
      </c>
      <c r="O238" s="3" t="s">
        <v>1032</v>
      </c>
      <c r="P238" s="3" t="s">
        <v>1128</v>
      </c>
      <c r="Q238" s="3" t="s">
        <v>384</v>
      </c>
      <c r="R238" s="82" t="s">
        <v>90</v>
      </c>
      <c r="S238" s="82" t="str">
        <f t="shared" si="14"/>
        <v>09/22/16</v>
      </c>
      <c r="T238" s="82" t="str">
        <f t="shared" si="15"/>
        <v>19:13:33</v>
      </c>
      <c r="U238" s="27">
        <v>1.10956834443</v>
      </c>
      <c r="V238" s="27">
        <v>146.23829867699999</v>
      </c>
      <c r="W238" s="5" t="s">
        <v>1507</v>
      </c>
    </row>
    <row r="239" spans="1:23" s="82" customFormat="1" x14ac:dyDescent="0.3">
      <c r="A239" s="82" t="s">
        <v>732</v>
      </c>
      <c r="B239" s="84">
        <v>36.115411000000002</v>
      </c>
      <c r="C239" s="84">
        <v>-119.29073099999999</v>
      </c>
      <c r="D239" s="85" t="str">
        <f t="shared" si="13"/>
        <v>ANG_CH4_00220</v>
      </c>
      <c r="E239" s="85" t="s">
        <v>343</v>
      </c>
      <c r="F239" s="85" t="s">
        <v>344</v>
      </c>
      <c r="G239" s="85">
        <f t="shared" si="16"/>
        <v>220</v>
      </c>
      <c r="H239" s="83">
        <v>36.115411000000002</v>
      </c>
      <c r="I239" s="83">
        <v>-119.29073099999999</v>
      </c>
      <c r="J239" s="24" t="s">
        <v>505</v>
      </c>
      <c r="K239" s="4" t="s">
        <v>1167</v>
      </c>
      <c r="L239" s="4" t="s">
        <v>338</v>
      </c>
      <c r="M239" s="3" t="s">
        <v>174</v>
      </c>
      <c r="N239" s="3" t="s">
        <v>528</v>
      </c>
      <c r="O239" s="3" t="s">
        <v>1032</v>
      </c>
      <c r="P239" s="3" t="s">
        <v>1128</v>
      </c>
      <c r="Q239" s="3" t="s">
        <v>384</v>
      </c>
      <c r="R239" s="82" t="s">
        <v>98</v>
      </c>
      <c r="S239" s="82" t="str">
        <f t="shared" si="14"/>
        <v>09/22/16</v>
      </c>
      <c r="T239" s="82" t="str">
        <f t="shared" si="15"/>
        <v>20:32:45</v>
      </c>
      <c r="U239" s="27">
        <v>1.1189633165499999</v>
      </c>
      <c r="V239" s="27">
        <v>472.88629711599998</v>
      </c>
      <c r="W239" s="5" t="s">
        <v>1529</v>
      </c>
    </row>
    <row r="240" spans="1:23" s="82" customFormat="1" x14ac:dyDescent="0.3">
      <c r="A240" s="82" t="s">
        <v>732</v>
      </c>
      <c r="B240" s="84">
        <v>36.115411000000002</v>
      </c>
      <c r="C240" s="84">
        <v>-119.29073099999999</v>
      </c>
      <c r="D240" s="85" t="str">
        <f t="shared" si="13"/>
        <v>ANG_CH4_00221</v>
      </c>
      <c r="E240" s="85" t="s">
        <v>343</v>
      </c>
      <c r="F240" s="85" t="s">
        <v>344</v>
      </c>
      <c r="G240" s="85">
        <f t="shared" si="16"/>
        <v>221</v>
      </c>
      <c r="H240" s="83">
        <v>36.115411000000002</v>
      </c>
      <c r="I240" s="83">
        <v>-119.29073099999999</v>
      </c>
      <c r="J240" s="24" t="s">
        <v>505</v>
      </c>
      <c r="K240" s="4" t="s">
        <v>1167</v>
      </c>
      <c r="L240" s="4" t="s">
        <v>338</v>
      </c>
      <c r="M240" s="3" t="s">
        <v>174</v>
      </c>
      <c r="N240" s="3" t="s">
        <v>536</v>
      </c>
      <c r="O240" s="3" t="s">
        <v>1032</v>
      </c>
      <c r="P240" s="3" t="s">
        <v>1128</v>
      </c>
      <c r="Q240" s="3" t="s">
        <v>384</v>
      </c>
      <c r="R240" s="82" t="s">
        <v>101</v>
      </c>
      <c r="S240" s="82" t="str">
        <f t="shared" si="14"/>
        <v>09/22/16</v>
      </c>
      <c r="T240" s="82" t="str">
        <f t="shared" si="15"/>
        <v>21:12:09</v>
      </c>
      <c r="U240" s="27">
        <v>0.15062990924299999</v>
      </c>
      <c r="V240" s="27">
        <v>190.39858192700001</v>
      </c>
      <c r="W240" s="5" t="s">
        <v>1536</v>
      </c>
    </row>
    <row r="241" spans="1:23" s="82" customFormat="1" x14ac:dyDescent="0.3">
      <c r="A241" s="82" t="s">
        <v>733</v>
      </c>
      <c r="B241" s="84">
        <v>36.15645</v>
      </c>
      <c r="C241" s="84">
        <v>-119.265519</v>
      </c>
      <c r="D241" s="85" t="str">
        <f t="shared" si="13"/>
        <v>ANG_CH4_00222</v>
      </c>
      <c r="E241" s="85" t="s">
        <v>343</v>
      </c>
      <c r="F241" s="85" t="s">
        <v>344</v>
      </c>
      <c r="G241" s="85">
        <f t="shared" si="16"/>
        <v>222</v>
      </c>
      <c r="H241" s="83">
        <v>36.15645</v>
      </c>
      <c r="I241" s="83">
        <v>-119.265519</v>
      </c>
      <c r="J241" s="24" t="s">
        <v>505</v>
      </c>
      <c r="K241" s="4" t="s">
        <v>1170</v>
      </c>
      <c r="L241" s="4" t="s">
        <v>338</v>
      </c>
      <c r="M241" s="3" t="s">
        <v>173</v>
      </c>
      <c r="N241" s="3" t="s">
        <v>512</v>
      </c>
      <c r="O241" s="3" t="s">
        <v>1032</v>
      </c>
      <c r="P241" s="3" t="s">
        <v>1129</v>
      </c>
      <c r="Q241" s="3" t="s">
        <v>384</v>
      </c>
      <c r="R241" s="82" t="s">
        <v>91</v>
      </c>
      <c r="S241" s="82" t="str">
        <f t="shared" si="14"/>
        <v>09/22/16</v>
      </c>
      <c r="T241" s="82" t="str">
        <f t="shared" si="15"/>
        <v>19:23:59</v>
      </c>
      <c r="U241" s="27">
        <v>7.8441253509399997</v>
      </c>
      <c r="V241" s="27">
        <v>492.08523651899998</v>
      </c>
      <c r="W241" s="5" t="s">
        <v>1509</v>
      </c>
    </row>
    <row r="242" spans="1:23" s="82" customFormat="1" x14ac:dyDescent="0.3">
      <c r="A242" s="82" t="s">
        <v>733</v>
      </c>
      <c r="B242" s="84">
        <v>36.15645</v>
      </c>
      <c r="C242" s="84">
        <v>-119.265519</v>
      </c>
      <c r="D242" s="85" t="str">
        <f t="shared" si="13"/>
        <v>ANG_CH4_00223</v>
      </c>
      <c r="E242" s="85" t="s">
        <v>343</v>
      </c>
      <c r="F242" s="85" t="s">
        <v>344</v>
      </c>
      <c r="G242" s="85">
        <f t="shared" si="16"/>
        <v>223</v>
      </c>
      <c r="H242" s="83">
        <v>36.15645</v>
      </c>
      <c r="I242" s="83">
        <v>-119.265519</v>
      </c>
      <c r="J242" s="24" t="s">
        <v>505</v>
      </c>
      <c r="K242" s="4" t="s">
        <v>1170</v>
      </c>
      <c r="L242" s="4" t="s">
        <v>338</v>
      </c>
      <c r="M242" s="3" t="s">
        <v>173</v>
      </c>
      <c r="N242" s="3" t="s">
        <v>515</v>
      </c>
      <c r="O242" s="3" t="s">
        <v>1032</v>
      </c>
      <c r="P242" s="3" t="s">
        <v>1129</v>
      </c>
      <c r="Q242" s="3" t="s">
        <v>384</v>
      </c>
      <c r="R242" s="82" t="s">
        <v>92</v>
      </c>
      <c r="S242" s="82" t="str">
        <f t="shared" si="14"/>
        <v>09/22/16</v>
      </c>
      <c r="T242" s="82" t="str">
        <f t="shared" si="15"/>
        <v>19:33:50</v>
      </c>
      <c r="U242" s="27">
        <v>2.3154183107000001</v>
      </c>
      <c r="V242" s="27">
        <v>445.77174652500003</v>
      </c>
      <c r="W242" s="5" t="s">
        <v>1512</v>
      </c>
    </row>
    <row r="243" spans="1:23" s="82" customFormat="1" x14ac:dyDescent="0.3">
      <c r="A243" s="82" t="s">
        <v>734</v>
      </c>
      <c r="B243" s="84">
        <v>36.228897000000003</v>
      </c>
      <c r="C243" s="84">
        <v>-119.16333899999999</v>
      </c>
      <c r="D243" s="85" t="str">
        <f t="shared" si="13"/>
        <v>ANG_CH4_00224</v>
      </c>
      <c r="E243" s="85" t="s">
        <v>343</v>
      </c>
      <c r="F243" s="85" t="s">
        <v>344</v>
      </c>
      <c r="G243" s="85">
        <f t="shared" si="16"/>
        <v>224</v>
      </c>
      <c r="H243" s="83">
        <v>36.228897000000003</v>
      </c>
      <c r="I243" s="83">
        <v>-119.16333899999999</v>
      </c>
      <c r="J243" s="24" t="s">
        <v>505</v>
      </c>
      <c r="K243" s="4" t="s">
        <v>1180</v>
      </c>
      <c r="L243" s="4" t="s">
        <v>338</v>
      </c>
      <c r="M243" s="3" t="s">
        <v>173</v>
      </c>
      <c r="N243" s="3" t="s">
        <v>513</v>
      </c>
      <c r="O243" s="3" t="s">
        <v>1032</v>
      </c>
      <c r="P243" s="3" t="s">
        <v>1124</v>
      </c>
      <c r="Q243" s="3" t="s">
        <v>384</v>
      </c>
      <c r="R243" s="82" t="s">
        <v>91</v>
      </c>
      <c r="S243" s="82" t="str">
        <f t="shared" si="14"/>
        <v>09/22/16</v>
      </c>
      <c r="T243" s="82" t="str">
        <f t="shared" si="15"/>
        <v>19:23:59</v>
      </c>
      <c r="U243" s="27">
        <v>3.4522527977799999</v>
      </c>
      <c r="V243" s="27">
        <v>482.144708568</v>
      </c>
      <c r="W243" s="5" t="s">
        <v>1510</v>
      </c>
    </row>
    <row r="244" spans="1:23" s="82" customFormat="1" x14ac:dyDescent="0.3">
      <c r="A244" s="82" t="s">
        <v>734</v>
      </c>
      <c r="B244" s="84">
        <v>36.228897000000003</v>
      </c>
      <c r="C244" s="84">
        <v>-119.16333899999999</v>
      </c>
      <c r="D244" s="85" t="str">
        <f t="shared" si="13"/>
        <v>ANG_CH4_00225</v>
      </c>
      <c r="E244" s="85" t="s">
        <v>343</v>
      </c>
      <c r="F244" s="85" t="s">
        <v>344</v>
      </c>
      <c r="G244" s="85">
        <f t="shared" si="16"/>
        <v>225</v>
      </c>
      <c r="H244" s="83">
        <v>36.228897000000003</v>
      </c>
      <c r="I244" s="83">
        <v>-119.16333899999999</v>
      </c>
      <c r="J244" s="24" t="s">
        <v>505</v>
      </c>
      <c r="K244" s="4" t="s">
        <v>1180</v>
      </c>
      <c r="L244" s="4" t="s">
        <v>338</v>
      </c>
      <c r="M244" s="3" t="s">
        <v>173</v>
      </c>
      <c r="N244" s="3" t="s">
        <v>521</v>
      </c>
      <c r="O244" s="3" t="s">
        <v>1032</v>
      </c>
      <c r="P244" s="3" t="s">
        <v>1124</v>
      </c>
      <c r="Q244" s="3" t="s">
        <v>384</v>
      </c>
      <c r="R244" s="82" t="s">
        <v>95</v>
      </c>
      <c r="S244" s="82" t="str">
        <f t="shared" si="14"/>
        <v>09/22/16</v>
      </c>
      <c r="T244" s="82" t="str">
        <f t="shared" si="15"/>
        <v>20:03:30</v>
      </c>
      <c r="U244" s="27">
        <v>6.8127700730700003</v>
      </c>
      <c r="V244" s="27">
        <v>499.71968142100002</v>
      </c>
      <c r="W244" s="5" t="s">
        <v>1518</v>
      </c>
    </row>
    <row r="245" spans="1:23" s="82" customFormat="1" x14ac:dyDescent="0.3">
      <c r="A245" s="82" t="s">
        <v>735</v>
      </c>
      <c r="B245" s="84">
        <v>36.231988999999999</v>
      </c>
      <c r="C245" s="84">
        <v>-119.165994</v>
      </c>
      <c r="D245" s="85" t="str">
        <f t="shared" si="13"/>
        <v>ANG_CH4_00226</v>
      </c>
      <c r="E245" s="85" t="s">
        <v>343</v>
      </c>
      <c r="F245" s="85" t="s">
        <v>344</v>
      </c>
      <c r="G245" s="85">
        <f t="shared" si="16"/>
        <v>226</v>
      </c>
      <c r="H245" s="83">
        <v>36.231988999999999</v>
      </c>
      <c r="I245" s="83">
        <v>-119.165994</v>
      </c>
      <c r="J245" s="24" t="s">
        <v>505</v>
      </c>
      <c r="K245" s="4" t="s">
        <v>1180</v>
      </c>
      <c r="L245" s="4" t="s">
        <v>338</v>
      </c>
      <c r="M245" s="3" t="s">
        <v>174</v>
      </c>
      <c r="N245" s="3" t="s">
        <v>516</v>
      </c>
      <c r="O245" s="3" t="s">
        <v>1032</v>
      </c>
      <c r="P245" s="3" t="s">
        <v>1124</v>
      </c>
      <c r="Q245" s="3" t="s">
        <v>384</v>
      </c>
      <c r="R245" s="82" t="s">
        <v>92</v>
      </c>
      <c r="S245" s="82" t="str">
        <f t="shared" si="14"/>
        <v>09/22/16</v>
      </c>
      <c r="T245" s="82" t="str">
        <f t="shared" si="15"/>
        <v>19:33:50</v>
      </c>
      <c r="U245" s="27">
        <v>0.50915115559500002</v>
      </c>
      <c r="V245" s="27">
        <v>333.362025432</v>
      </c>
      <c r="W245" s="5" t="s">
        <v>1513</v>
      </c>
    </row>
    <row r="246" spans="1:23" s="82" customFormat="1" x14ac:dyDescent="0.3">
      <c r="A246" s="82" t="s">
        <v>735</v>
      </c>
      <c r="B246" s="84">
        <v>36.231988999999999</v>
      </c>
      <c r="C246" s="84">
        <v>-119.165994</v>
      </c>
      <c r="D246" s="85" t="str">
        <f t="shared" si="13"/>
        <v>ANG_CH4_00227</v>
      </c>
      <c r="E246" s="85" t="s">
        <v>343</v>
      </c>
      <c r="F246" s="85" t="s">
        <v>344</v>
      </c>
      <c r="G246" s="85">
        <f t="shared" si="16"/>
        <v>227</v>
      </c>
      <c r="H246" s="83">
        <v>36.231988999999999</v>
      </c>
      <c r="I246" s="83">
        <v>-119.165994</v>
      </c>
      <c r="J246" s="24" t="s">
        <v>505</v>
      </c>
      <c r="K246" s="4" t="s">
        <v>1180</v>
      </c>
      <c r="L246" s="4" t="s">
        <v>338</v>
      </c>
      <c r="M246" s="3" t="s">
        <v>174</v>
      </c>
      <c r="N246" s="3" t="s">
        <v>522</v>
      </c>
      <c r="O246" s="3" t="s">
        <v>1032</v>
      </c>
      <c r="P246" s="3" t="s">
        <v>1124</v>
      </c>
      <c r="Q246" s="3" t="s">
        <v>384</v>
      </c>
      <c r="R246" s="82" t="s">
        <v>95</v>
      </c>
      <c r="S246" s="82" t="str">
        <f t="shared" si="14"/>
        <v>09/22/16</v>
      </c>
      <c r="T246" s="82" t="str">
        <f t="shared" si="15"/>
        <v>20:03:30</v>
      </c>
      <c r="U246" s="27">
        <v>9.5645283786600004</v>
      </c>
      <c r="V246" s="27">
        <v>500.39352513799997</v>
      </c>
      <c r="W246" s="5" t="s">
        <v>1519</v>
      </c>
    </row>
    <row r="247" spans="1:23" s="82" customFormat="1" x14ac:dyDescent="0.3">
      <c r="A247" s="82" t="s">
        <v>736</v>
      </c>
      <c r="B247" s="84">
        <v>36.213717000000003</v>
      </c>
      <c r="C247" s="84">
        <v>-119.166192</v>
      </c>
      <c r="D247" s="85" t="str">
        <f t="shared" si="13"/>
        <v>ANG_CH4_00228</v>
      </c>
      <c r="E247" s="85" t="s">
        <v>343</v>
      </c>
      <c r="F247" s="85" t="s">
        <v>344</v>
      </c>
      <c r="G247" s="85">
        <f t="shared" si="16"/>
        <v>228</v>
      </c>
      <c r="H247" s="83">
        <v>36.213717000000003</v>
      </c>
      <c r="I247" s="83">
        <v>-119.166192</v>
      </c>
      <c r="J247" s="24" t="s">
        <v>337</v>
      </c>
      <c r="K247" s="4" t="s">
        <v>1180</v>
      </c>
      <c r="L247" s="4" t="s">
        <v>338</v>
      </c>
      <c r="M247" s="3" t="s">
        <v>174</v>
      </c>
      <c r="N247" s="3" t="s">
        <v>517</v>
      </c>
      <c r="O247" s="3" t="s">
        <v>1032</v>
      </c>
      <c r="P247" s="3" t="s">
        <v>1071</v>
      </c>
      <c r="Q247" s="3" t="s">
        <v>384</v>
      </c>
      <c r="R247" s="82" t="s">
        <v>94</v>
      </c>
      <c r="S247" s="82" t="str">
        <f t="shared" si="14"/>
        <v>09/22/16</v>
      </c>
      <c r="T247" s="82" t="str">
        <f t="shared" si="15"/>
        <v>19:53:33</v>
      </c>
      <c r="U247" s="27">
        <v>3.52377211675E-2</v>
      </c>
      <c r="V247" s="27">
        <v>8.0610173055299992</v>
      </c>
      <c r="W247" s="5" t="s">
        <v>1517</v>
      </c>
    </row>
    <row r="248" spans="1:23" s="82" customFormat="1" x14ac:dyDescent="0.3">
      <c r="A248" s="82" t="s">
        <v>737</v>
      </c>
      <c r="B248" s="84">
        <v>36.093291999999998</v>
      </c>
      <c r="C248" s="84">
        <v>-119.340036</v>
      </c>
      <c r="D248" s="85" t="str">
        <f t="shared" si="13"/>
        <v>ANG_CH4_00229</v>
      </c>
      <c r="E248" s="85" t="s">
        <v>343</v>
      </c>
      <c r="F248" s="85" t="s">
        <v>344</v>
      </c>
      <c r="G248" s="85">
        <f t="shared" si="16"/>
        <v>229</v>
      </c>
      <c r="H248" s="83">
        <v>36.093294</v>
      </c>
      <c r="I248" s="83">
        <v>-119.339822</v>
      </c>
      <c r="J248" s="24" t="s">
        <v>337</v>
      </c>
      <c r="K248" s="4" t="s">
        <v>1170</v>
      </c>
      <c r="L248" s="4" t="s">
        <v>338</v>
      </c>
      <c r="M248" s="3" t="s">
        <v>173</v>
      </c>
      <c r="N248" s="3" t="s">
        <v>518</v>
      </c>
      <c r="O248" s="3" t="s">
        <v>1032</v>
      </c>
      <c r="P248" s="3" t="s">
        <v>1064</v>
      </c>
      <c r="Q248" s="3" t="s">
        <v>384</v>
      </c>
      <c r="R248" s="82" t="s">
        <v>95</v>
      </c>
      <c r="S248" s="82" t="str">
        <f t="shared" si="14"/>
        <v>09/22/16</v>
      </c>
      <c r="T248" s="82" t="str">
        <f t="shared" si="15"/>
        <v>20:03:30</v>
      </c>
      <c r="U248" s="27">
        <v>2.3013677272200002</v>
      </c>
      <c r="V248" s="27">
        <v>495.24539371899999</v>
      </c>
      <c r="W248" s="5" t="s">
        <v>1520</v>
      </c>
    </row>
    <row r="249" spans="1:23" s="82" customFormat="1" x14ac:dyDescent="0.3">
      <c r="A249" s="82" t="s">
        <v>738</v>
      </c>
      <c r="B249" s="84">
        <v>36.225906000000002</v>
      </c>
      <c r="C249" s="84">
        <v>-119.163628</v>
      </c>
      <c r="D249" s="85" t="str">
        <f t="shared" si="13"/>
        <v>ANG_CH4_00230</v>
      </c>
      <c r="E249" s="85" t="s">
        <v>343</v>
      </c>
      <c r="F249" s="85" t="s">
        <v>344</v>
      </c>
      <c r="G249" s="85">
        <f t="shared" si="16"/>
        <v>230</v>
      </c>
      <c r="H249" s="83">
        <v>36.225906000000002</v>
      </c>
      <c r="I249" s="83">
        <v>-119.163628</v>
      </c>
      <c r="J249" s="24" t="s">
        <v>337</v>
      </c>
      <c r="K249" s="4" t="s">
        <v>1180</v>
      </c>
      <c r="L249" s="4" t="s">
        <v>338</v>
      </c>
      <c r="M249" s="3" t="s">
        <v>173</v>
      </c>
      <c r="N249" s="3" t="s">
        <v>519</v>
      </c>
      <c r="O249" s="3" t="s">
        <v>1032</v>
      </c>
      <c r="P249" s="3" t="s">
        <v>1124</v>
      </c>
      <c r="Q249" s="3" t="s">
        <v>384</v>
      </c>
      <c r="R249" s="82" t="s">
        <v>95</v>
      </c>
      <c r="S249" s="82" t="str">
        <f t="shared" si="14"/>
        <v>09/22/16</v>
      </c>
      <c r="T249" s="82" t="str">
        <f t="shared" si="15"/>
        <v>20:03:30</v>
      </c>
      <c r="U249" s="27">
        <v>5.8996099861099998</v>
      </c>
      <c r="V249" s="27">
        <v>499.71968142100002</v>
      </c>
      <c r="W249" s="5" t="s">
        <v>1521</v>
      </c>
    </row>
    <row r="250" spans="1:23" s="82" customFormat="1" x14ac:dyDescent="0.3">
      <c r="A250" s="82" t="s">
        <v>739</v>
      </c>
      <c r="B250" s="84">
        <v>36.226481</v>
      </c>
      <c r="C250" s="84">
        <v>-119.163614</v>
      </c>
      <c r="D250" s="85" t="str">
        <f t="shared" si="13"/>
        <v>ANG_CH4_00231</v>
      </c>
      <c r="E250" s="85" t="s">
        <v>343</v>
      </c>
      <c r="F250" s="85" t="s">
        <v>344</v>
      </c>
      <c r="G250" s="85">
        <f t="shared" si="16"/>
        <v>231</v>
      </c>
      <c r="H250" s="83">
        <v>36.226481</v>
      </c>
      <c r="I250" s="83">
        <v>-119.163614</v>
      </c>
      <c r="J250" s="24" t="s">
        <v>337</v>
      </c>
      <c r="K250" s="4" t="s">
        <v>1180</v>
      </c>
      <c r="L250" s="4" t="s">
        <v>338</v>
      </c>
      <c r="M250" s="3" t="s">
        <v>173</v>
      </c>
      <c r="N250" s="3" t="s">
        <v>520</v>
      </c>
      <c r="O250" s="3" t="s">
        <v>1032</v>
      </c>
      <c r="P250" s="3" t="s">
        <v>1124</v>
      </c>
      <c r="Q250" s="3" t="s">
        <v>384</v>
      </c>
      <c r="R250" s="82" t="s">
        <v>95</v>
      </c>
      <c r="S250" s="82" t="str">
        <f t="shared" si="14"/>
        <v>09/22/16</v>
      </c>
      <c r="T250" s="82" t="str">
        <f t="shared" si="15"/>
        <v>20:03:30</v>
      </c>
      <c r="U250" s="27">
        <v>6.5674399352900004</v>
      </c>
      <c r="V250" s="27">
        <v>499.71968142100002</v>
      </c>
      <c r="W250" s="5" t="s">
        <v>1522</v>
      </c>
    </row>
    <row r="251" spans="1:23" s="82" customFormat="1" x14ac:dyDescent="0.3">
      <c r="A251" s="82" t="s">
        <v>740</v>
      </c>
      <c r="B251" s="84">
        <v>36.120294000000001</v>
      </c>
      <c r="C251" s="84">
        <v>-119.314661</v>
      </c>
      <c r="D251" s="85" t="str">
        <f t="shared" si="13"/>
        <v>ANG_CH4_00232</v>
      </c>
      <c r="E251" s="85" t="s">
        <v>343</v>
      </c>
      <c r="F251" s="85" t="s">
        <v>344</v>
      </c>
      <c r="G251" s="85">
        <f t="shared" si="16"/>
        <v>232</v>
      </c>
      <c r="H251" s="83">
        <v>36.120294000000001</v>
      </c>
      <c r="I251" s="83">
        <v>-119.314661</v>
      </c>
      <c r="J251" s="24" t="s">
        <v>337</v>
      </c>
      <c r="K251" s="4" t="s">
        <v>1170</v>
      </c>
      <c r="L251" s="4" t="s">
        <v>338</v>
      </c>
      <c r="M251" s="3" t="s">
        <v>174</v>
      </c>
      <c r="N251" s="3" t="s">
        <v>523</v>
      </c>
      <c r="O251" s="3" t="s">
        <v>1032</v>
      </c>
      <c r="P251" s="3"/>
      <c r="Q251" s="3" t="s">
        <v>384</v>
      </c>
      <c r="R251" s="82" t="s">
        <v>96</v>
      </c>
      <c r="S251" s="82" t="str">
        <f t="shared" si="14"/>
        <v>09/22/16</v>
      </c>
      <c r="T251" s="82" t="str">
        <f t="shared" si="15"/>
        <v>20:13:14</v>
      </c>
      <c r="U251" s="27">
        <v>32.4523070487</v>
      </c>
      <c r="V251" s="27">
        <v>428.05275375799999</v>
      </c>
      <c r="W251" s="5" t="s">
        <v>1524</v>
      </c>
    </row>
    <row r="252" spans="1:23" s="82" customFormat="1" x14ac:dyDescent="0.3">
      <c r="A252" s="82" t="s">
        <v>741</v>
      </c>
      <c r="B252" s="84">
        <v>36.156683000000001</v>
      </c>
      <c r="C252" s="84">
        <v>-119.28225</v>
      </c>
      <c r="D252" s="85" t="str">
        <f t="shared" si="13"/>
        <v>ANG_CH4_00233</v>
      </c>
      <c r="E252" s="85" t="s">
        <v>343</v>
      </c>
      <c r="F252" s="85" t="s">
        <v>344</v>
      </c>
      <c r="G252" s="85">
        <f t="shared" si="16"/>
        <v>233</v>
      </c>
      <c r="H252" s="83">
        <v>36.156683000000001</v>
      </c>
      <c r="I252" s="83">
        <v>-119.28225</v>
      </c>
      <c r="J252" s="24" t="s">
        <v>505</v>
      </c>
      <c r="K252" s="4" t="s">
        <v>1170</v>
      </c>
      <c r="L252" s="4" t="s">
        <v>338</v>
      </c>
      <c r="M252" s="3" t="s">
        <v>173</v>
      </c>
      <c r="N252" s="3" t="s">
        <v>524</v>
      </c>
      <c r="O252" s="3" t="s">
        <v>1032</v>
      </c>
      <c r="P252" s="3" t="s">
        <v>1125</v>
      </c>
      <c r="Q252" s="3" t="s">
        <v>384</v>
      </c>
      <c r="R252" s="82" t="s">
        <v>96</v>
      </c>
      <c r="S252" s="82" t="str">
        <f t="shared" si="14"/>
        <v>09/22/16</v>
      </c>
      <c r="T252" s="82" t="str">
        <f t="shared" si="15"/>
        <v>20:13:14</v>
      </c>
      <c r="U252" s="27">
        <v>4.7291355037600002</v>
      </c>
      <c r="V252" s="27">
        <v>368.93773187400001</v>
      </c>
      <c r="W252" s="5" t="s">
        <v>1525</v>
      </c>
    </row>
    <row r="253" spans="1:23" s="82" customFormat="1" x14ac:dyDescent="0.3">
      <c r="A253" s="82" t="s">
        <v>741</v>
      </c>
      <c r="B253" s="84">
        <v>36.156683000000001</v>
      </c>
      <c r="C253" s="84">
        <v>-119.28225</v>
      </c>
      <c r="D253" s="85" t="str">
        <f t="shared" si="13"/>
        <v>ANG_CH4_00234</v>
      </c>
      <c r="E253" s="85" t="s">
        <v>343</v>
      </c>
      <c r="F253" s="85" t="s">
        <v>344</v>
      </c>
      <c r="G253" s="85">
        <f t="shared" si="16"/>
        <v>234</v>
      </c>
      <c r="H253" s="83">
        <v>36.156683000000001</v>
      </c>
      <c r="I253" s="83">
        <v>-119.28225</v>
      </c>
      <c r="J253" s="24" t="s">
        <v>505</v>
      </c>
      <c r="K253" s="4" t="s">
        <v>1170</v>
      </c>
      <c r="L253" s="4" t="s">
        <v>338</v>
      </c>
      <c r="M253" s="3" t="s">
        <v>174</v>
      </c>
      <c r="N253" s="3" t="s">
        <v>527</v>
      </c>
      <c r="O253" s="3" t="s">
        <v>1032</v>
      </c>
      <c r="P253" s="3" t="s">
        <v>1125</v>
      </c>
      <c r="Q253" s="3" t="s">
        <v>384</v>
      </c>
      <c r="R253" s="82" t="s">
        <v>97</v>
      </c>
      <c r="S253" s="82" t="str">
        <f t="shared" si="14"/>
        <v>09/22/16</v>
      </c>
      <c r="T253" s="82" t="str">
        <f t="shared" si="15"/>
        <v>20:23:16</v>
      </c>
      <c r="U253" s="27">
        <v>0.81523607042599999</v>
      </c>
      <c r="V253" s="27">
        <v>138.646745364</v>
      </c>
      <c r="W253" s="5" t="s">
        <v>1527</v>
      </c>
    </row>
    <row r="254" spans="1:23" s="82" customFormat="1" x14ac:dyDescent="0.3">
      <c r="A254" s="82" t="s">
        <v>741</v>
      </c>
      <c r="B254" s="84">
        <v>36.156683000000001</v>
      </c>
      <c r="C254" s="84">
        <v>-119.28225</v>
      </c>
      <c r="D254" s="85" t="str">
        <f t="shared" si="13"/>
        <v>ANG_CH4_00235</v>
      </c>
      <c r="E254" s="85" t="s">
        <v>343</v>
      </c>
      <c r="F254" s="85" t="s">
        <v>344</v>
      </c>
      <c r="G254" s="85">
        <f t="shared" si="16"/>
        <v>235</v>
      </c>
      <c r="H254" s="83">
        <v>36.156683000000001</v>
      </c>
      <c r="I254" s="83">
        <v>-119.28225</v>
      </c>
      <c r="J254" s="24" t="s">
        <v>505</v>
      </c>
      <c r="K254" s="4" t="s">
        <v>1170</v>
      </c>
      <c r="L254" s="4" t="s">
        <v>338</v>
      </c>
      <c r="M254" s="3" t="s">
        <v>174</v>
      </c>
      <c r="N254" s="3" t="s">
        <v>534</v>
      </c>
      <c r="O254" s="3" t="s">
        <v>1032</v>
      </c>
      <c r="P254" s="3" t="s">
        <v>1125</v>
      </c>
      <c r="Q254" s="3" t="s">
        <v>384</v>
      </c>
      <c r="R254" s="82" t="s">
        <v>100</v>
      </c>
      <c r="S254" s="82" t="str">
        <f t="shared" si="14"/>
        <v>09/22/16</v>
      </c>
      <c r="T254" s="82" t="str">
        <f t="shared" si="15"/>
        <v>20:52:34</v>
      </c>
      <c r="U254" s="27" t="s">
        <v>1189</v>
      </c>
      <c r="V254" s="27" t="s">
        <v>1189</v>
      </c>
      <c r="W254" s="5" t="s">
        <v>1534</v>
      </c>
    </row>
    <row r="255" spans="1:23" s="82" customFormat="1" x14ac:dyDescent="0.3">
      <c r="A255" s="82" t="s">
        <v>741</v>
      </c>
      <c r="B255" s="84">
        <v>36.156683000000001</v>
      </c>
      <c r="C255" s="84">
        <v>-119.28225</v>
      </c>
      <c r="D255" s="85" t="str">
        <f t="shared" si="13"/>
        <v>ANG_CH4_00236</v>
      </c>
      <c r="E255" s="85" t="s">
        <v>343</v>
      </c>
      <c r="F255" s="85" t="s">
        <v>344</v>
      </c>
      <c r="G255" s="85">
        <f t="shared" si="16"/>
        <v>236</v>
      </c>
      <c r="H255" s="83">
        <v>36.156683000000001</v>
      </c>
      <c r="I255" s="83">
        <v>-119.28225</v>
      </c>
      <c r="J255" s="24" t="s">
        <v>505</v>
      </c>
      <c r="K255" s="4" t="s">
        <v>1170</v>
      </c>
      <c r="L255" s="4" t="s">
        <v>338</v>
      </c>
      <c r="M255" s="3" t="s">
        <v>174</v>
      </c>
      <c r="N255" s="3" t="s">
        <v>544</v>
      </c>
      <c r="O255" s="3" t="s">
        <v>1032</v>
      </c>
      <c r="P255" s="3" t="s">
        <v>1125</v>
      </c>
      <c r="Q255" s="3" t="s">
        <v>384</v>
      </c>
      <c r="R255" s="82" t="s">
        <v>103</v>
      </c>
      <c r="S255" s="82" t="str">
        <f t="shared" si="14"/>
        <v>09/22/16</v>
      </c>
      <c r="T255" s="82" t="str">
        <f t="shared" si="15"/>
        <v>21:31:41</v>
      </c>
      <c r="U255" s="27">
        <v>0.334429944865</v>
      </c>
      <c r="V255" s="27">
        <v>66.380720092499999</v>
      </c>
      <c r="W255" s="5" t="s">
        <v>1541</v>
      </c>
    </row>
    <row r="256" spans="1:23" s="82" customFormat="1" x14ac:dyDescent="0.3">
      <c r="A256" s="82" t="s">
        <v>742</v>
      </c>
      <c r="B256" s="84">
        <v>36.102449999999997</v>
      </c>
      <c r="C256" s="84">
        <v>-119.373447</v>
      </c>
      <c r="D256" s="85" t="str">
        <f t="shared" si="13"/>
        <v>ANG_CH4_00237</v>
      </c>
      <c r="E256" s="85" t="s">
        <v>343</v>
      </c>
      <c r="F256" s="85" t="s">
        <v>344</v>
      </c>
      <c r="G256" s="85">
        <f t="shared" si="16"/>
        <v>237</v>
      </c>
      <c r="H256" s="83">
        <v>36.102449999999997</v>
      </c>
      <c r="I256" s="83">
        <v>-119.373447</v>
      </c>
      <c r="J256" s="24" t="s">
        <v>337</v>
      </c>
      <c r="K256" s="4" t="s">
        <v>1167</v>
      </c>
      <c r="L256" s="4" t="s">
        <v>338</v>
      </c>
      <c r="M256" s="3" t="s">
        <v>173</v>
      </c>
      <c r="N256" s="3" t="s">
        <v>526</v>
      </c>
      <c r="O256" s="3" t="s">
        <v>1032</v>
      </c>
      <c r="P256" s="3" t="s">
        <v>1067</v>
      </c>
      <c r="Q256" s="3" t="s">
        <v>384</v>
      </c>
      <c r="R256" s="82" t="s">
        <v>97</v>
      </c>
      <c r="S256" s="82" t="str">
        <f t="shared" si="14"/>
        <v>09/22/16</v>
      </c>
      <c r="T256" s="82" t="str">
        <f t="shared" si="15"/>
        <v>20:23:16</v>
      </c>
      <c r="U256" s="27">
        <v>12.5433850173</v>
      </c>
      <c r="V256" s="27">
        <v>499.17151360999998</v>
      </c>
      <c r="W256" s="5" t="s">
        <v>1528</v>
      </c>
    </row>
    <row r="257" spans="1:23" s="82" customFormat="1" x14ac:dyDescent="0.3">
      <c r="A257" s="82" t="s">
        <v>743</v>
      </c>
      <c r="B257" s="84">
        <v>36.144925999999998</v>
      </c>
      <c r="C257" s="84">
        <v>-119.265033</v>
      </c>
      <c r="D257" s="85" t="str">
        <f t="shared" si="13"/>
        <v>ANG_CH4_00238</v>
      </c>
      <c r="E257" s="85" t="s">
        <v>343</v>
      </c>
      <c r="F257" s="85" t="s">
        <v>344</v>
      </c>
      <c r="G257" s="85">
        <f t="shared" si="16"/>
        <v>238</v>
      </c>
      <c r="H257" s="83">
        <v>36.144917</v>
      </c>
      <c r="I257" s="83">
        <v>-119.264869</v>
      </c>
      <c r="J257" s="24" t="s">
        <v>337</v>
      </c>
      <c r="K257" s="4" t="s">
        <v>1170</v>
      </c>
      <c r="L257" s="4" t="s">
        <v>338</v>
      </c>
      <c r="M257" s="3" t="s">
        <v>174</v>
      </c>
      <c r="N257" s="3" t="s">
        <v>529</v>
      </c>
      <c r="O257" s="3" t="s">
        <v>1032</v>
      </c>
      <c r="P257" s="3" t="s">
        <v>1130</v>
      </c>
      <c r="Q257" s="3" t="s">
        <v>384</v>
      </c>
      <c r="R257" s="82" t="s">
        <v>98</v>
      </c>
      <c r="S257" s="82" t="str">
        <f t="shared" si="14"/>
        <v>09/22/16</v>
      </c>
      <c r="T257" s="82" t="str">
        <f t="shared" si="15"/>
        <v>20:32:45</v>
      </c>
      <c r="U257" s="27">
        <v>0.112284467788</v>
      </c>
      <c r="V257" s="27">
        <v>79.369074581999996</v>
      </c>
      <c r="W257" s="5" t="s">
        <v>1530</v>
      </c>
    </row>
    <row r="258" spans="1:23" s="82" customFormat="1" x14ac:dyDescent="0.3">
      <c r="A258" s="82" t="s">
        <v>744</v>
      </c>
      <c r="B258" s="84">
        <v>36.155990000000003</v>
      </c>
      <c r="C258" s="84">
        <v>-119.23987700000001</v>
      </c>
      <c r="D258" s="85" t="str">
        <f t="shared" si="13"/>
        <v>ANG_CH4_00239</v>
      </c>
      <c r="E258" s="85" t="s">
        <v>343</v>
      </c>
      <c r="F258" s="85" t="s">
        <v>344</v>
      </c>
      <c r="G258" s="85">
        <f t="shared" si="16"/>
        <v>239</v>
      </c>
      <c r="H258" s="83">
        <v>36.155853</v>
      </c>
      <c r="I258" s="83">
        <v>-119.23948300000001</v>
      </c>
      <c r="J258" s="24" t="s">
        <v>505</v>
      </c>
      <c r="K258" s="4" t="s">
        <v>1170</v>
      </c>
      <c r="L258" s="4" t="s">
        <v>338</v>
      </c>
      <c r="M258" s="3" t="s">
        <v>174</v>
      </c>
      <c r="N258" s="3" t="s">
        <v>537</v>
      </c>
      <c r="O258" s="3" t="s">
        <v>1032</v>
      </c>
      <c r="P258" s="3" t="s">
        <v>1119</v>
      </c>
      <c r="Q258" s="3" t="s">
        <v>384</v>
      </c>
      <c r="R258" s="82" t="s">
        <v>87</v>
      </c>
      <c r="S258" s="82" t="str">
        <f t="shared" si="14"/>
        <v>09/22/16</v>
      </c>
      <c r="T258" s="82" t="str">
        <f t="shared" si="15"/>
        <v>18:31:43</v>
      </c>
      <c r="U258" s="27">
        <v>0.41083876555799997</v>
      </c>
      <c r="V258" s="27">
        <v>231.02781217899999</v>
      </c>
      <c r="W258" s="5" t="s">
        <v>1501</v>
      </c>
    </row>
    <row r="259" spans="1:23" s="82" customFormat="1" x14ac:dyDescent="0.3">
      <c r="A259" s="82" t="s">
        <v>744</v>
      </c>
      <c r="B259" s="84">
        <v>36.155990000000003</v>
      </c>
      <c r="C259" s="84">
        <v>-119.23987700000001</v>
      </c>
      <c r="D259" s="85" t="str">
        <f t="shared" si="13"/>
        <v>ANG_CH4_00240</v>
      </c>
      <c r="E259" s="85" t="s">
        <v>343</v>
      </c>
      <c r="F259" s="85" t="s">
        <v>344</v>
      </c>
      <c r="G259" s="85">
        <f t="shared" si="16"/>
        <v>240</v>
      </c>
      <c r="H259" s="83">
        <v>36.155853</v>
      </c>
      <c r="I259" s="83">
        <v>-119.23948300000001</v>
      </c>
      <c r="J259" s="24" t="s">
        <v>505</v>
      </c>
      <c r="K259" s="4" t="s">
        <v>1170</v>
      </c>
      <c r="L259" s="4" t="s">
        <v>338</v>
      </c>
      <c r="M259" s="3" t="s">
        <v>173</v>
      </c>
      <c r="N259" s="3" t="s">
        <v>530</v>
      </c>
      <c r="O259" s="3" t="s">
        <v>1032</v>
      </c>
      <c r="P259" s="3" t="s">
        <v>1119</v>
      </c>
      <c r="Q259" s="3" t="s">
        <v>384</v>
      </c>
      <c r="R259" s="82" t="s">
        <v>98</v>
      </c>
      <c r="S259" s="82" t="str">
        <f t="shared" si="14"/>
        <v>09/22/16</v>
      </c>
      <c r="T259" s="82" t="str">
        <f t="shared" si="15"/>
        <v>20:32:45</v>
      </c>
      <c r="U259" s="27">
        <v>7.5248487917700002</v>
      </c>
      <c r="V259" s="27">
        <v>492.891641236</v>
      </c>
      <c r="W259" s="5" t="s">
        <v>1531</v>
      </c>
    </row>
    <row r="260" spans="1:23" s="82" customFormat="1" x14ac:dyDescent="0.3">
      <c r="A260" s="82" t="s">
        <v>745</v>
      </c>
      <c r="B260" s="84">
        <v>36.227544000000002</v>
      </c>
      <c r="C260" s="84">
        <v>-119.16379999999999</v>
      </c>
      <c r="D260" s="85" t="str">
        <f t="shared" si="13"/>
        <v>ANG_CH4_00241</v>
      </c>
      <c r="E260" s="85" t="s">
        <v>343</v>
      </c>
      <c r="F260" s="85" t="s">
        <v>344</v>
      </c>
      <c r="G260" s="85">
        <f t="shared" si="16"/>
        <v>241</v>
      </c>
      <c r="H260" s="83">
        <v>36.227544000000002</v>
      </c>
      <c r="I260" s="83">
        <v>-119.16379999999999</v>
      </c>
      <c r="J260" s="24" t="s">
        <v>505</v>
      </c>
      <c r="K260" s="4" t="s">
        <v>1180</v>
      </c>
      <c r="L260" s="4" t="s">
        <v>338</v>
      </c>
      <c r="M260" s="3" t="s">
        <v>173</v>
      </c>
      <c r="N260" s="3" t="s">
        <v>531</v>
      </c>
      <c r="O260" s="3" t="s">
        <v>1032</v>
      </c>
      <c r="P260" s="3" t="s">
        <v>1124</v>
      </c>
      <c r="Q260" s="3" t="s">
        <v>384</v>
      </c>
      <c r="R260" s="82" t="s">
        <v>99</v>
      </c>
      <c r="S260" s="82" t="str">
        <f t="shared" si="14"/>
        <v>09/22/16</v>
      </c>
      <c r="T260" s="82" t="str">
        <f t="shared" si="15"/>
        <v>20:42:44</v>
      </c>
      <c r="U260" s="27">
        <v>0.67431659088499996</v>
      </c>
      <c r="V260" s="27">
        <v>70.107631538899994</v>
      </c>
      <c r="W260" s="5" t="s">
        <v>1532</v>
      </c>
    </row>
    <row r="261" spans="1:23" s="82" customFormat="1" x14ac:dyDescent="0.3">
      <c r="A261" s="82" t="s">
        <v>745</v>
      </c>
      <c r="B261" s="84">
        <v>36.227544000000002</v>
      </c>
      <c r="C261" s="84">
        <v>-119.16379999999999</v>
      </c>
      <c r="D261" s="85" t="str">
        <f t="shared" ref="D261:D324" si="17">CONCATENATE(E261,"_",F261,"_",TEXT(G261,"00000"))</f>
        <v>ANG_CH4_00242</v>
      </c>
      <c r="E261" s="85" t="s">
        <v>343</v>
      </c>
      <c r="F261" s="85" t="s">
        <v>344</v>
      </c>
      <c r="G261" s="85">
        <f t="shared" si="16"/>
        <v>242</v>
      </c>
      <c r="H261" s="83">
        <v>36.227544000000002</v>
      </c>
      <c r="I261" s="83">
        <v>-119.16379999999999</v>
      </c>
      <c r="J261" s="24" t="s">
        <v>505</v>
      </c>
      <c r="K261" s="4" t="s">
        <v>1180</v>
      </c>
      <c r="L261" s="4" t="s">
        <v>338</v>
      </c>
      <c r="M261" s="3" t="s">
        <v>173</v>
      </c>
      <c r="N261" s="3" t="s">
        <v>540</v>
      </c>
      <c r="O261" s="3" t="s">
        <v>1032</v>
      </c>
      <c r="P261" s="3" t="s">
        <v>1124</v>
      </c>
      <c r="Q261" s="3" t="s">
        <v>384</v>
      </c>
      <c r="R261" s="82" t="s">
        <v>102</v>
      </c>
      <c r="S261" s="82" t="str">
        <f t="shared" ref="S261:S292" si="18">CONCATENATE(MID(R261,8,2),"/",MID(R261,10,2),"/",MID(R261,6,2))</f>
        <v>09/22/16</v>
      </c>
      <c r="T261" s="82" t="str">
        <f t="shared" ref="T261:T292" si="19">CONCATENATE(MID(R261,13,2),":",MID(R261,15,2),":",MID(R261,17,2))</f>
        <v>21:22:08</v>
      </c>
      <c r="U261" s="27">
        <v>0.31432701414500003</v>
      </c>
      <c r="V261" s="27">
        <v>37.857231805799998</v>
      </c>
      <c r="W261" s="5" t="s">
        <v>1537</v>
      </c>
    </row>
    <row r="262" spans="1:23" s="82" customFormat="1" x14ac:dyDescent="0.3">
      <c r="A262" s="82" t="s">
        <v>746</v>
      </c>
      <c r="B262" s="84">
        <v>36.100821000000003</v>
      </c>
      <c r="C262" s="84">
        <v>-119.37048900000001</v>
      </c>
      <c r="D262" s="85" t="str">
        <f t="shared" si="17"/>
        <v>ANG_CH4_00243</v>
      </c>
      <c r="E262" s="85" t="s">
        <v>343</v>
      </c>
      <c r="F262" s="85" t="s">
        <v>344</v>
      </c>
      <c r="G262" s="85">
        <f t="shared" si="16"/>
        <v>243</v>
      </c>
      <c r="H262" s="83">
        <v>36.100532999999999</v>
      </c>
      <c r="I262" s="83">
        <v>-119.370158</v>
      </c>
      <c r="J262" s="24" t="s">
        <v>337</v>
      </c>
      <c r="K262" s="4" t="s">
        <v>1167</v>
      </c>
      <c r="L262" s="4" t="s">
        <v>338</v>
      </c>
      <c r="M262" s="3" t="s">
        <v>174</v>
      </c>
      <c r="N262" s="3" t="s">
        <v>336</v>
      </c>
      <c r="O262" s="3" t="s">
        <v>1032</v>
      </c>
      <c r="P262" s="3" t="s">
        <v>1067</v>
      </c>
      <c r="Q262" s="3" t="s">
        <v>384</v>
      </c>
      <c r="R262" s="82" t="s">
        <v>93</v>
      </c>
      <c r="S262" s="82" t="str">
        <f t="shared" si="18"/>
        <v>09/22/16</v>
      </c>
      <c r="T262" s="82" t="str">
        <f t="shared" si="19"/>
        <v>19:43:40</v>
      </c>
      <c r="U262" s="27">
        <v>14.789923869900001</v>
      </c>
      <c r="V262" s="27">
        <v>473.403422041</v>
      </c>
      <c r="W262" s="5" t="s">
        <v>1515</v>
      </c>
    </row>
    <row r="263" spans="1:23" s="82" customFormat="1" x14ac:dyDescent="0.3">
      <c r="A263" s="82" t="s">
        <v>747</v>
      </c>
      <c r="B263" s="84">
        <v>36.169632999999997</v>
      </c>
      <c r="C263" s="84">
        <v>-119.275167</v>
      </c>
      <c r="D263" s="85" t="str">
        <f t="shared" si="17"/>
        <v>ANG_CH4_00244</v>
      </c>
      <c r="E263" s="85" t="s">
        <v>343</v>
      </c>
      <c r="F263" s="85" t="s">
        <v>344</v>
      </c>
      <c r="G263" s="85">
        <f t="shared" si="16"/>
        <v>244</v>
      </c>
      <c r="H263" s="83">
        <v>36.169632999999997</v>
      </c>
      <c r="I263" s="83">
        <v>-119.275167</v>
      </c>
      <c r="J263" s="24" t="s">
        <v>337</v>
      </c>
      <c r="K263" s="4" t="s">
        <v>1170</v>
      </c>
      <c r="L263" s="4" t="s">
        <v>338</v>
      </c>
      <c r="M263" s="3" t="s">
        <v>173</v>
      </c>
      <c r="N263" s="3" t="s">
        <v>533</v>
      </c>
      <c r="O263" s="3" t="s">
        <v>1032</v>
      </c>
      <c r="P263" s="3" t="s">
        <v>1089</v>
      </c>
      <c r="Q263" s="3" t="s">
        <v>384</v>
      </c>
      <c r="R263" s="82" t="s">
        <v>93</v>
      </c>
      <c r="S263" s="82" t="str">
        <f t="shared" si="18"/>
        <v>09/22/16</v>
      </c>
      <c r="T263" s="82" t="str">
        <f t="shared" si="19"/>
        <v>19:43:40</v>
      </c>
      <c r="U263" s="27">
        <v>2.7457981648600001</v>
      </c>
      <c r="V263" s="27">
        <v>493.43972276300002</v>
      </c>
      <c r="W263" s="5" t="s">
        <v>1516</v>
      </c>
    </row>
    <row r="264" spans="1:23" s="82" customFormat="1" x14ac:dyDescent="0.3">
      <c r="A264" s="82" t="s">
        <v>748</v>
      </c>
      <c r="B264" s="84">
        <v>36.159199999999998</v>
      </c>
      <c r="C264" s="84">
        <v>-119.264719</v>
      </c>
      <c r="D264" s="85" t="str">
        <f t="shared" si="17"/>
        <v>ANG_CH4_00245</v>
      </c>
      <c r="E264" s="85" t="s">
        <v>343</v>
      </c>
      <c r="F264" s="85" t="s">
        <v>344</v>
      </c>
      <c r="G264" s="85">
        <f t="shared" si="16"/>
        <v>245</v>
      </c>
      <c r="H264" s="83">
        <v>36.159199999999998</v>
      </c>
      <c r="I264" s="83">
        <v>-119.264719</v>
      </c>
      <c r="J264" s="24" t="s">
        <v>337</v>
      </c>
      <c r="K264" s="4" t="s">
        <v>1170</v>
      </c>
      <c r="L264" s="4" t="s">
        <v>338</v>
      </c>
      <c r="M264" s="3" t="s">
        <v>174</v>
      </c>
      <c r="N264" s="3" t="s">
        <v>538</v>
      </c>
      <c r="O264" s="3" t="s">
        <v>1032</v>
      </c>
      <c r="P264" s="3" t="s">
        <v>1129</v>
      </c>
      <c r="Q264" s="3" t="s">
        <v>384</v>
      </c>
      <c r="R264" s="82" t="s">
        <v>102</v>
      </c>
      <c r="S264" s="82" t="str">
        <f t="shared" si="18"/>
        <v>09/22/16</v>
      </c>
      <c r="T264" s="82" t="str">
        <f t="shared" si="19"/>
        <v>21:22:08</v>
      </c>
      <c r="U264" s="27">
        <v>2.0271423289100001</v>
      </c>
      <c r="V264" s="27">
        <v>420.17072720499999</v>
      </c>
      <c r="W264" s="5" t="s">
        <v>1538</v>
      </c>
    </row>
    <row r="265" spans="1:23" s="82" customFormat="1" x14ac:dyDescent="0.3">
      <c r="A265" s="82" t="s">
        <v>749</v>
      </c>
      <c r="B265" s="84">
        <v>36.182636000000002</v>
      </c>
      <c r="C265" s="84">
        <v>-119.218148</v>
      </c>
      <c r="D265" s="85" t="str">
        <f t="shared" si="17"/>
        <v>ANG_CH4_00246</v>
      </c>
      <c r="E265" s="85" t="s">
        <v>343</v>
      </c>
      <c r="F265" s="85" t="s">
        <v>344</v>
      </c>
      <c r="G265" s="85">
        <f t="shared" si="16"/>
        <v>246</v>
      </c>
      <c r="H265" s="83">
        <v>36.182561</v>
      </c>
      <c r="I265" s="83">
        <v>-119.217797</v>
      </c>
      <c r="J265" s="24" t="s">
        <v>337</v>
      </c>
      <c r="K265" s="4" t="s">
        <v>1170</v>
      </c>
      <c r="L265" s="4" t="s">
        <v>338</v>
      </c>
      <c r="M265" s="3" t="s">
        <v>174</v>
      </c>
      <c r="N265" s="3" t="s">
        <v>539</v>
      </c>
      <c r="O265" s="3" t="s">
        <v>1032</v>
      </c>
      <c r="P265" s="3" t="s">
        <v>1131</v>
      </c>
      <c r="Q265" s="3" t="s">
        <v>384</v>
      </c>
      <c r="R265" s="82" t="s">
        <v>102</v>
      </c>
      <c r="S265" s="82" t="str">
        <f t="shared" si="18"/>
        <v>09/22/16</v>
      </c>
      <c r="T265" s="82" t="str">
        <f t="shared" si="19"/>
        <v>21:22:08</v>
      </c>
      <c r="U265" s="27">
        <v>2.1929444822000002</v>
      </c>
      <c r="V265" s="27">
        <v>453.73018414000001</v>
      </c>
      <c r="W265" s="5" t="s">
        <v>1539</v>
      </c>
    </row>
    <row r="266" spans="1:23" s="82" customFormat="1" x14ac:dyDescent="0.3">
      <c r="A266" s="82" t="s">
        <v>750</v>
      </c>
      <c r="B266" s="84">
        <v>36.227544000000002</v>
      </c>
      <c r="C266" s="84">
        <v>-119.16379999999999</v>
      </c>
      <c r="D266" s="85" t="str">
        <f t="shared" si="17"/>
        <v>ANG_CH4_00247</v>
      </c>
      <c r="E266" s="85" t="s">
        <v>343</v>
      </c>
      <c r="F266" s="85" t="s">
        <v>344</v>
      </c>
      <c r="G266" s="85">
        <f t="shared" si="16"/>
        <v>247</v>
      </c>
      <c r="H266" s="83">
        <v>36.229216999999998</v>
      </c>
      <c r="I266" s="83">
        <v>-119.164231</v>
      </c>
      <c r="J266" s="24" t="s">
        <v>337</v>
      </c>
      <c r="K266" s="4" t="s">
        <v>1180</v>
      </c>
      <c r="L266" s="4" t="s">
        <v>338</v>
      </c>
      <c r="M266" s="3" t="s">
        <v>173</v>
      </c>
      <c r="N266" s="3" t="s">
        <v>532</v>
      </c>
      <c r="O266" s="3" t="s">
        <v>1032</v>
      </c>
      <c r="P266" s="3" t="s">
        <v>1124</v>
      </c>
      <c r="Q266" s="3" t="s">
        <v>384</v>
      </c>
      <c r="R266" s="82" t="s">
        <v>99</v>
      </c>
      <c r="S266" s="82" t="str">
        <f t="shared" si="18"/>
        <v>09/22/16</v>
      </c>
      <c r="T266" s="82" t="str">
        <f t="shared" si="19"/>
        <v>20:42:44</v>
      </c>
      <c r="U266" s="27">
        <v>0.67431659088499996</v>
      </c>
      <c r="V266" s="27">
        <v>70.107631538899994</v>
      </c>
      <c r="W266" s="5" t="s">
        <v>1533</v>
      </c>
    </row>
    <row r="267" spans="1:23" s="82" customFormat="1" x14ac:dyDescent="0.3">
      <c r="A267" s="82" t="s">
        <v>751</v>
      </c>
      <c r="B267" s="84">
        <v>36.070231</v>
      </c>
      <c r="C267" s="84">
        <v>-119.389494</v>
      </c>
      <c r="D267" s="85" t="str">
        <f t="shared" si="17"/>
        <v>ANG_CH4_00248</v>
      </c>
      <c r="E267" s="85" t="s">
        <v>343</v>
      </c>
      <c r="F267" s="85" t="s">
        <v>344</v>
      </c>
      <c r="G267" s="85">
        <f t="shared" si="16"/>
        <v>248</v>
      </c>
      <c r="H267" s="83">
        <v>36.070231</v>
      </c>
      <c r="I267" s="83">
        <v>-119.389494</v>
      </c>
      <c r="J267" s="24" t="s">
        <v>337</v>
      </c>
      <c r="K267" s="4" t="s">
        <v>1170</v>
      </c>
      <c r="L267" s="4" t="s">
        <v>338</v>
      </c>
      <c r="M267" s="3" t="s">
        <v>174</v>
      </c>
      <c r="N267" s="3" t="s">
        <v>541</v>
      </c>
      <c r="O267" s="3" t="s">
        <v>1032</v>
      </c>
      <c r="P267" s="3" t="s">
        <v>1132</v>
      </c>
      <c r="Q267" s="3" t="s">
        <v>384</v>
      </c>
      <c r="R267" s="82" t="s">
        <v>103</v>
      </c>
      <c r="S267" s="82" t="str">
        <f t="shared" si="18"/>
        <v>09/22/16</v>
      </c>
      <c r="T267" s="82" t="str">
        <f t="shared" si="19"/>
        <v>21:31:41</v>
      </c>
      <c r="U267" s="27">
        <v>5.9739325543600001</v>
      </c>
      <c r="V267" s="27">
        <v>485.66988788700002</v>
      </c>
      <c r="W267" s="5" t="s">
        <v>1542</v>
      </c>
    </row>
    <row r="268" spans="1:23" s="82" customFormat="1" x14ac:dyDescent="0.3">
      <c r="A268" s="82" t="s">
        <v>752</v>
      </c>
      <c r="B268" s="84">
        <v>36.076922000000003</v>
      </c>
      <c r="C268" s="84">
        <v>-119.384253</v>
      </c>
      <c r="D268" s="85" t="str">
        <f t="shared" si="17"/>
        <v>ANG_CH4_00249</v>
      </c>
      <c r="E268" s="85" t="s">
        <v>343</v>
      </c>
      <c r="F268" s="85" t="s">
        <v>344</v>
      </c>
      <c r="G268" s="85">
        <f t="shared" si="16"/>
        <v>249</v>
      </c>
      <c r="H268" s="83">
        <v>36.076922000000003</v>
      </c>
      <c r="I268" s="83">
        <v>-119.384253</v>
      </c>
      <c r="J268" s="24" t="s">
        <v>337</v>
      </c>
      <c r="K268" s="4" t="s">
        <v>1170</v>
      </c>
      <c r="L268" s="4" t="s">
        <v>338</v>
      </c>
      <c r="M268" s="3" t="s">
        <v>173</v>
      </c>
      <c r="N268" s="3" t="s">
        <v>542</v>
      </c>
      <c r="O268" s="3" t="s">
        <v>1032</v>
      </c>
      <c r="P268" s="3" t="s">
        <v>1133</v>
      </c>
      <c r="Q268" s="3" t="s">
        <v>384</v>
      </c>
      <c r="R268" s="82" t="s">
        <v>103</v>
      </c>
      <c r="S268" s="82" t="str">
        <f t="shared" si="18"/>
        <v>09/22/16</v>
      </c>
      <c r="T268" s="82" t="str">
        <f t="shared" si="19"/>
        <v>21:31:41</v>
      </c>
      <c r="U268" s="27">
        <v>5.75453687157</v>
      </c>
      <c r="V268" s="27">
        <v>444.61457466000002</v>
      </c>
      <c r="W268" s="5" t="s">
        <v>1543</v>
      </c>
    </row>
    <row r="269" spans="1:23" s="82" customFormat="1" x14ac:dyDescent="0.3">
      <c r="A269" s="82" t="s">
        <v>753</v>
      </c>
      <c r="B269" s="84">
        <v>36.077041999999999</v>
      </c>
      <c r="C269" s="84">
        <v>-119.385425</v>
      </c>
      <c r="D269" s="85" t="str">
        <f t="shared" si="17"/>
        <v>ANG_CH4_00250</v>
      </c>
      <c r="E269" s="85" t="s">
        <v>343</v>
      </c>
      <c r="F269" s="85" t="s">
        <v>344</v>
      </c>
      <c r="G269" s="85">
        <f t="shared" si="16"/>
        <v>250</v>
      </c>
      <c r="H269" s="83">
        <v>36.077041999999999</v>
      </c>
      <c r="I269" s="83">
        <v>-119.385425</v>
      </c>
      <c r="J269" s="24" t="s">
        <v>337</v>
      </c>
      <c r="K269" s="4" t="s">
        <v>1170</v>
      </c>
      <c r="L269" s="4" t="s">
        <v>338</v>
      </c>
      <c r="M269" s="3" t="s">
        <v>173</v>
      </c>
      <c r="N269" s="3" t="s">
        <v>543</v>
      </c>
      <c r="O269" s="3" t="s">
        <v>1032</v>
      </c>
      <c r="P269" s="3" t="s">
        <v>1133</v>
      </c>
      <c r="Q269" s="3" t="s">
        <v>384</v>
      </c>
      <c r="R269" s="82" t="s">
        <v>103</v>
      </c>
      <c r="S269" s="82" t="str">
        <f t="shared" si="18"/>
        <v>09/22/16</v>
      </c>
      <c r="T269" s="82" t="str">
        <f t="shared" si="19"/>
        <v>21:31:41</v>
      </c>
      <c r="U269" s="27">
        <v>3.8446014901900001</v>
      </c>
      <c r="V269" s="27">
        <v>444.61457466000002</v>
      </c>
      <c r="W269" s="5" t="s">
        <v>1544</v>
      </c>
    </row>
    <row r="270" spans="1:23" s="82" customFormat="1" x14ac:dyDescent="0.3">
      <c r="A270" s="82" t="s">
        <v>754</v>
      </c>
      <c r="B270" s="84">
        <v>36.224978</v>
      </c>
      <c r="C270" s="84">
        <v>-119.179433</v>
      </c>
      <c r="D270" s="85" t="str">
        <f t="shared" si="17"/>
        <v>ANG_CH4_00251</v>
      </c>
      <c r="E270" s="85" t="s">
        <v>343</v>
      </c>
      <c r="F270" s="85" t="s">
        <v>344</v>
      </c>
      <c r="G270" s="85">
        <f t="shared" si="16"/>
        <v>251</v>
      </c>
      <c r="H270" s="83">
        <v>36.224978</v>
      </c>
      <c r="I270" s="83">
        <v>-119.179433</v>
      </c>
      <c r="J270" s="24" t="s">
        <v>337</v>
      </c>
      <c r="K270" s="4" t="s">
        <v>1180</v>
      </c>
      <c r="L270" s="4" t="s">
        <v>338</v>
      </c>
      <c r="M270" s="3" t="s">
        <v>174</v>
      </c>
      <c r="N270" s="3" t="s">
        <v>546</v>
      </c>
      <c r="O270" s="3" t="s">
        <v>1032</v>
      </c>
      <c r="P270" s="3"/>
      <c r="Q270" s="3" t="s">
        <v>384</v>
      </c>
      <c r="R270" s="82" t="s">
        <v>96</v>
      </c>
      <c r="S270" s="82" t="str">
        <f t="shared" si="18"/>
        <v>09/22/16</v>
      </c>
      <c r="T270" s="82" t="str">
        <f t="shared" si="19"/>
        <v>20:13:14</v>
      </c>
      <c r="U270" s="27">
        <v>1.5785988632100001</v>
      </c>
      <c r="V270" s="27">
        <v>299.60415551199998</v>
      </c>
      <c r="W270" s="5" t="s">
        <v>1526</v>
      </c>
    </row>
    <row r="271" spans="1:23" s="82" customFormat="1" x14ac:dyDescent="0.3">
      <c r="A271" s="82" t="s">
        <v>756</v>
      </c>
      <c r="B271" s="84">
        <v>36.226486000000001</v>
      </c>
      <c r="C271" s="84">
        <v>-119.180164</v>
      </c>
      <c r="D271" s="85" t="str">
        <f t="shared" si="17"/>
        <v>ANG_CH4_00252</v>
      </c>
      <c r="E271" s="85" t="s">
        <v>343</v>
      </c>
      <c r="F271" s="85" t="s">
        <v>344</v>
      </c>
      <c r="G271" s="85">
        <f t="shared" si="16"/>
        <v>252</v>
      </c>
      <c r="H271" s="83">
        <v>36.226486000000001</v>
      </c>
      <c r="I271" s="83">
        <v>-119.180164</v>
      </c>
      <c r="J271" s="24" t="s">
        <v>337</v>
      </c>
      <c r="K271" s="4" t="s">
        <v>1180</v>
      </c>
      <c r="L271" s="4" t="s">
        <v>338</v>
      </c>
      <c r="M271" s="3" t="s">
        <v>174</v>
      </c>
      <c r="N271" s="3" t="s">
        <v>547</v>
      </c>
      <c r="O271" s="3" t="s">
        <v>1032</v>
      </c>
      <c r="P271" s="3"/>
      <c r="Q271" s="3" t="s">
        <v>384</v>
      </c>
      <c r="R271" s="82" t="s">
        <v>103</v>
      </c>
      <c r="S271" s="82" t="str">
        <f t="shared" si="18"/>
        <v>09/22/16</v>
      </c>
      <c r="T271" s="82" t="str">
        <f t="shared" si="19"/>
        <v>21:31:41</v>
      </c>
      <c r="U271" s="27">
        <v>8.2926219124300005</v>
      </c>
      <c r="V271" s="27">
        <v>500.23486483900001</v>
      </c>
      <c r="W271" s="5" t="s">
        <v>1545</v>
      </c>
    </row>
    <row r="272" spans="1:23" s="82" customFormat="1" x14ac:dyDescent="0.3">
      <c r="A272" s="82" t="s">
        <v>755</v>
      </c>
      <c r="B272" s="84">
        <v>36.156758000000004</v>
      </c>
      <c r="C272" s="84">
        <v>-119.283103</v>
      </c>
      <c r="D272" s="85" t="str">
        <f t="shared" si="17"/>
        <v>ANG_CH4_00253</v>
      </c>
      <c r="E272" s="85" t="s">
        <v>343</v>
      </c>
      <c r="F272" s="85" t="s">
        <v>344</v>
      </c>
      <c r="G272" s="85">
        <f t="shared" si="16"/>
        <v>253</v>
      </c>
      <c r="H272" s="83">
        <v>36.156758000000004</v>
      </c>
      <c r="I272" s="83">
        <v>-119.283103</v>
      </c>
      <c r="J272" s="24" t="s">
        <v>337</v>
      </c>
      <c r="K272" s="4" t="s">
        <v>1170</v>
      </c>
      <c r="L272" s="4" t="s">
        <v>338</v>
      </c>
      <c r="M272" s="3" t="s">
        <v>173</v>
      </c>
      <c r="N272" s="3" t="s">
        <v>548</v>
      </c>
      <c r="O272" s="3" t="s">
        <v>1032</v>
      </c>
      <c r="P272" s="3" t="s">
        <v>1125</v>
      </c>
      <c r="Q272" s="3" t="s">
        <v>384</v>
      </c>
      <c r="R272" s="82" t="s">
        <v>104</v>
      </c>
      <c r="S272" s="82" t="str">
        <f t="shared" si="18"/>
        <v>09/22/16</v>
      </c>
      <c r="T272" s="82" t="str">
        <f t="shared" si="19"/>
        <v>21:41:16</v>
      </c>
      <c r="U272" s="27">
        <v>0.62056667066600002</v>
      </c>
      <c r="V272" s="27">
        <v>187.563109379</v>
      </c>
      <c r="W272" s="5" t="s">
        <v>1546</v>
      </c>
    </row>
    <row r="273" spans="1:23" s="82" customFormat="1" x14ac:dyDescent="0.3">
      <c r="A273" s="82" t="s">
        <v>757</v>
      </c>
      <c r="B273" s="84">
        <v>36.165075000000002</v>
      </c>
      <c r="C273" s="84">
        <v>-119.282658</v>
      </c>
      <c r="D273" s="85" t="str">
        <f t="shared" si="17"/>
        <v>ANG_CH4_00254</v>
      </c>
      <c r="E273" s="85" t="s">
        <v>343</v>
      </c>
      <c r="F273" s="85" t="s">
        <v>344</v>
      </c>
      <c r="G273" s="85">
        <f t="shared" si="16"/>
        <v>254</v>
      </c>
      <c r="H273" s="83">
        <v>36.165075000000002</v>
      </c>
      <c r="I273" s="83">
        <v>-119.282658</v>
      </c>
      <c r="J273" s="24" t="s">
        <v>337</v>
      </c>
      <c r="K273" s="4" t="s">
        <v>1170</v>
      </c>
      <c r="L273" s="4" t="s">
        <v>338</v>
      </c>
      <c r="M273" s="3" t="s">
        <v>174</v>
      </c>
      <c r="N273" s="3" t="s">
        <v>549</v>
      </c>
      <c r="O273" s="3" t="s">
        <v>1032</v>
      </c>
      <c r="P273" s="3" t="s">
        <v>1125</v>
      </c>
      <c r="Q273" s="3" t="s">
        <v>384</v>
      </c>
      <c r="R273" s="82" t="s">
        <v>104</v>
      </c>
      <c r="S273" s="82" t="str">
        <f t="shared" si="18"/>
        <v>09/22/16</v>
      </c>
      <c r="T273" s="82" t="str">
        <f t="shared" si="19"/>
        <v>21:41:16</v>
      </c>
      <c r="U273" s="27">
        <v>2.7284794882900001</v>
      </c>
      <c r="V273" s="27">
        <v>463.52359163300002</v>
      </c>
      <c r="W273" s="5" t="s">
        <v>1547</v>
      </c>
    </row>
    <row r="274" spans="1:23" s="82" customFormat="1" x14ac:dyDescent="0.3">
      <c r="A274" s="82" t="s">
        <v>854</v>
      </c>
      <c r="B274" s="84">
        <v>36.262882730000001</v>
      </c>
      <c r="C274" s="84">
        <v>-119.62763765</v>
      </c>
      <c r="D274" s="85" t="str">
        <f t="shared" si="17"/>
        <v>ANG_CH4_00255</v>
      </c>
      <c r="E274" s="85" t="s">
        <v>343</v>
      </c>
      <c r="F274" s="85" t="s">
        <v>344</v>
      </c>
      <c r="G274" s="85">
        <f t="shared" si="16"/>
        <v>255</v>
      </c>
      <c r="H274" s="83">
        <v>36.262882730000001</v>
      </c>
      <c r="I274" s="83">
        <v>-119.62763765</v>
      </c>
      <c r="J274" s="24" t="s">
        <v>337</v>
      </c>
      <c r="K274" s="4" t="s">
        <v>1167</v>
      </c>
      <c r="L274" s="4" t="s">
        <v>329</v>
      </c>
      <c r="M274" s="3" t="s">
        <v>173</v>
      </c>
      <c r="N274" s="3" t="s">
        <v>758</v>
      </c>
      <c r="O274" s="3" t="s">
        <v>1032</v>
      </c>
      <c r="P274" s="3" t="s">
        <v>1084</v>
      </c>
      <c r="Q274" s="3" t="s">
        <v>384</v>
      </c>
      <c r="R274" s="82" t="s">
        <v>60</v>
      </c>
      <c r="S274" s="82" t="str">
        <f t="shared" si="18"/>
        <v>09/16/16</v>
      </c>
      <c r="T274" s="82" t="str">
        <f t="shared" si="19"/>
        <v>18:50:13</v>
      </c>
      <c r="U274" s="27">
        <v>1.4007829511500001</v>
      </c>
      <c r="V274" s="27">
        <v>129.20468257799999</v>
      </c>
      <c r="W274" s="5" t="s">
        <v>1448</v>
      </c>
    </row>
    <row r="275" spans="1:23" s="82" customFormat="1" x14ac:dyDescent="0.3">
      <c r="A275" s="82" t="s">
        <v>855</v>
      </c>
      <c r="B275" s="84">
        <v>36.336306440000001</v>
      </c>
      <c r="C275" s="84">
        <v>-119.51534785</v>
      </c>
      <c r="D275" s="85" t="str">
        <f t="shared" si="17"/>
        <v>ANG_CH4_00256</v>
      </c>
      <c r="E275" s="85" t="s">
        <v>343</v>
      </c>
      <c r="F275" s="85" t="s">
        <v>344</v>
      </c>
      <c r="G275" s="85">
        <f t="shared" si="16"/>
        <v>256</v>
      </c>
      <c r="H275" s="83">
        <v>36.336306440000001</v>
      </c>
      <c r="I275" s="83">
        <v>-119.51534785</v>
      </c>
      <c r="J275" s="24" t="s">
        <v>337</v>
      </c>
      <c r="K275" s="4" t="s">
        <v>1167</v>
      </c>
      <c r="L275" s="4" t="s">
        <v>329</v>
      </c>
      <c r="M275" s="3" t="s">
        <v>173</v>
      </c>
      <c r="N275" s="3" t="s">
        <v>759</v>
      </c>
      <c r="O275" s="3" t="s">
        <v>1032</v>
      </c>
      <c r="P275" s="3" t="s">
        <v>1134</v>
      </c>
      <c r="Q275" s="3" t="s">
        <v>384</v>
      </c>
      <c r="R275" s="82" t="s">
        <v>61</v>
      </c>
      <c r="S275" s="82" t="str">
        <f t="shared" si="18"/>
        <v>09/16/16</v>
      </c>
      <c r="T275" s="82" t="str">
        <f t="shared" si="19"/>
        <v>19:35:43</v>
      </c>
      <c r="U275" s="27">
        <v>8.8862343891499993</v>
      </c>
      <c r="V275" s="27">
        <v>498.62310415799999</v>
      </c>
      <c r="W275" s="5" t="s">
        <v>1449</v>
      </c>
    </row>
    <row r="276" spans="1:23" s="82" customFormat="1" x14ac:dyDescent="0.3">
      <c r="A276" s="82" t="s">
        <v>856</v>
      </c>
      <c r="B276" s="84">
        <v>36.35255952</v>
      </c>
      <c r="C276" s="84">
        <v>-119.49566129</v>
      </c>
      <c r="D276" s="85" t="str">
        <f t="shared" si="17"/>
        <v>ANG_CH4_00257</v>
      </c>
      <c r="E276" s="85" t="s">
        <v>343</v>
      </c>
      <c r="F276" s="85" t="s">
        <v>344</v>
      </c>
      <c r="G276" s="85">
        <f t="shared" si="16"/>
        <v>257</v>
      </c>
      <c r="H276" s="83">
        <v>36.35255952</v>
      </c>
      <c r="I276" s="83">
        <v>-119.49566129</v>
      </c>
      <c r="J276" s="24" t="s">
        <v>337</v>
      </c>
      <c r="K276" s="4" t="s">
        <v>1167</v>
      </c>
      <c r="L276" s="4" t="s">
        <v>329</v>
      </c>
      <c r="M276" s="3" t="s">
        <v>174</v>
      </c>
      <c r="N276" s="3" t="s">
        <v>760</v>
      </c>
      <c r="O276" s="3" t="s">
        <v>1032</v>
      </c>
      <c r="P276" s="3" t="s">
        <v>1087</v>
      </c>
      <c r="Q276" s="3" t="s">
        <v>384</v>
      </c>
      <c r="R276" s="82" t="s">
        <v>63</v>
      </c>
      <c r="S276" s="82" t="str">
        <f t="shared" si="18"/>
        <v>09/16/16</v>
      </c>
      <c r="T276" s="82" t="str">
        <f t="shared" si="19"/>
        <v>20:08:14</v>
      </c>
      <c r="U276" s="27">
        <v>12.6357615325</v>
      </c>
      <c r="V276" s="27">
        <v>265.851462287</v>
      </c>
      <c r="W276" s="5" t="s">
        <v>1451</v>
      </c>
    </row>
    <row r="277" spans="1:23" s="82" customFormat="1" x14ac:dyDescent="0.3">
      <c r="A277" s="82" t="s">
        <v>857</v>
      </c>
      <c r="B277" s="84">
        <v>36.376805070000003</v>
      </c>
      <c r="C277" s="84">
        <v>-119.36232206</v>
      </c>
      <c r="D277" s="85" t="str">
        <f t="shared" si="17"/>
        <v>ANG_CH4_00258</v>
      </c>
      <c r="E277" s="85" t="s">
        <v>343</v>
      </c>
      <c r="F277" s="85" t="s">
        <v>344</v>
      </c>
      <c r="G277" s="85">
        <f t="shared" ref="G277:G340" si="20">G276+1</f>
        <v>258</v>
      </c>
      <c r="H277" s="83">
        <v>36.376805070000003</v>
      </c>
      <c r="I277" s="83">
        <v>-119.36232206</v>
      </c>
      <c r="J277" s="24" t="s">
        <v>337</v>
      </c>
      <c r="K277" s="4" t="s">
        <v>1167</v>
      </c>
      <c r="L277" s="4" t="s">
        <v>329</v>
      </c>
      <c r="M277" s="3" t="s">
        <v>174</v>
      </c>
      <c r="N277" s="3" t="s">
        <v>761</v>
      </c>
      <c r="O277" s="3" t="s">
        <v>1032</v>
      </c>
      <c r="P277" s="3" t="s">
        <v>1135</v>
      </c>
      <c r="Q277" s="3" t="s">
        <v>384</v>
      </c>
      <c r="R277" s="82" t="s">
        <v>63</v>
      </c>
      <c r="S277" s="82" t="str">
        <f t="shared" si="18"/>
        <v>09/16/16</v>
      </c>
      <c r="T277" s="82" t="str">
        <f t="shared" si="19"/>
        <v>20:08:14</v>
      </c>
      <c r="U277" s="27">
        <v>16.5839581983</v>
      </c>
      <c r="V277" s="27">
        <v>498.05421391700003</v>
      </c>
      <c r="W277" s="5" t="s">
        <v>1452</v>
      </c>
    </row>
    <row r="278" spans="1:23" s="82" customFormat="1" x14ac:dyDescent="0.3">
      <c r="A278" s="82" t="s">
        <v>858</v>
      </c>
      <c r="B278" s="84">
        <v>36.38761556</v>
      </c>
      <c r="C278" s="84">
        <v>-119.32648252</v>
      </c>
      <c r="D278" s="85" t="str">
        <f t="shared" si="17"/>
        <v>ANG_CH4_00259</v>
      </c>
      <c r="E278" s="85" t="s">
        <v>343</v>
      </c>
      <c r="F278" s="85" t="s">
        <v>344</v>
      </c>
      <c r="G278" s="85">
        <f t="shared" si="20"/>
        <v>259</v>
      </c>
      <c r="H278" s="83">
        <v>36.38761556</v>
      </c>
      <c r="I278" s="83">
        <v>-119.32648252</v>
      </c>
      <c r="J278" s="24" t="s">
        <v>337</v>
      </c>
      <c r="K278" s="4" t="s">
        <v>1167</v>
      </c>
      <c r="L278" s="4" t="s">
        <v>329</v>
      </c>
      <c r="M278" s="3" t="s">
        <v>173</v>
      </c>
      <c r="N278" s="3" t="s">
        <v>762</v>
      </c>
      <c r="O278" s="3" t="s">
        <v>1032</v>
      </c>
      <c r="P278" s="3" t="s">
        <v>1136</v>
      </c>
      <c r="Q278" s="3" t="s">
        <v>384</v>
      </c>
      <c r="R278" s="82" t="s">
        <v>63</v>
      </c>
      <c r="S278" s="82" t="str">
        <f t="shared" si="18"/>
        <v>09/16/16</v>
      </c>
      <c r="T278" s="82" t="str">
        <f t="shared" si="19"/>
        <v>20:08:14</v>
      </c>
      <c r="U278" s="27">
        <v>1.4712371504899999</v>
      </c>
      <c r="V278" s="27">
        <v>75.538069872099996</v>
      </c>
      <c r="W278" s="5" t="s">
        <v>1453</v>
      </c>
    </row>
    <row r="279" spans="1:23" s="82" customFormat="1" x14ac:dyDescent="0.3">
      <c r="A279" s="82" t="s">
        <v>859</v>
      </c>
      <c r="B279" s="84">
        <v>36.365602699999997</v>
      </c>
      <c r="C279" s="84">
        <v>-119.57450675</v>
      </c>
      <c r="D279" s="85" t="str">
        <f t="shared" si="17"/>
        <v>ANG_CH4_00260</v>
      </c>
      <c r="E279" s="85" t="s">
        <v>343</v>
      </c>
      <c r="F279" s="85" t="s">
        <v>344</v>
      </c>
      <c r="G279" s="85">
        <f t="shared" si="20"/>
        <v>260</v>
      </c>
      <c r="H279" s="83">
        <v>36.365602699999997</v>
      </c>
      <c r="I279" s="83">
        <v>-119.57450675</v>
      </c>
      <c r="J279" s="24" t="s">
        <v>337</v>
      </c>
      <c r="K279" s="4" t="s">
        <v>1167</v>
      </c>
      <c r="L279" s="4" t="s">
        <v>329</v>
      </c>
      <c r="M279" s="3" t="s">
        <v>173</v>
      </c>
      <c r="N279" s="3" t="s">
        <v>763</v>
      </c>
      <c r="O279" s="3" t="s">
        <v>1032</v>
      </c>
      <c r="P279" s="3" t="s">
        <v>1137</v>
      </c>
      <c r="Q279" s="3" t="s">
        <v>384</v>
      </c>
      <c r="R279" s="82" t="s">
        <v>64</v>
      </c>
      <c r="S279" s="82" t="str">
        <f t="shared" si="18"/>
        <v>09/16/16</v>
      </c>
      <c r="T279" s="82" t="str">
        <f t="shared" si="19"/>
        <v>20:24:33</v>
      </c>
      <c r="U279" s="27">
        <v>7.5000999495399998E-2</v>
      </c>
      <c r="V279" s="27">
        <v>10.4560986988</v>
      </c>
      <c r="W279" s="5" t="s">
        <v>1454</v>
      </c>
    </row>
    <row r="280" spans="1:23" s="82" customFormat="1" x14ac:dyDescent="0.3">
      <c r="A280" s="82" t="s">
        <v>860</v>
      </c>
      <c r="B280" s="84">
        <v>36.387782369999996</v>
      </c>
      <c r="C280" s="84">
        <v>-119.42261189</v>
      </c>
      <c r="D280" s="85" t="str">
        <f t="shared" si="17"/>
        <v>ANG_CH4_00261</v>
      </c>
      <c r="E280" s="85" t="s">
        <v>343</v>
      </c>
      <c r="F280" s="85" t="s">
        <v>344</v>
      </c>
      <c r="G280" s="85">
        <f t="shared" si="20"/>
        <v>261</v>
      </c>
      <c r="H280" s="83">
        <v>36.387782369999996</v>
      </c>
      <c r="I280" s="83">
        <v>-119.42261189</v>
      </c>
      <c r="J280" s="24" t="s">
        <v>337</v>
      </c>
      <c r="K280" s="4" t="s">
        <v>1167</v>
      </c>
      <c r="L280" s="4" t="s">
        <v>329</v>
      </c>
      <c r="M280" s="3" t="s">
        <v>173</v>
      </c>
      <c r="N280" s="3" t="s">
        <v>764</v>
      </c>
      <c r="O280" s="3" t="s">
        <v>1032</v>
      </c>
      <c r="P280" s="3" t="s">
        <v>1138</v>
      </c>
      <c r="Q280" s="3" t="s">
        <v>384</v>
      </c>
      <c r="R280" s="82" t="s">
        <v>64</v>
      </c>
      <c r="S280" s="82" t="str">
        <f t="shared" si="18"/>
        <v>09/16/16</v>
      </c>
      <c r="T280" s="82" t="str">
        <f t="shared" si="19"/>
        <v>20:24:33</v>
      </c>
      <c r="U280" s="27">
        <v>76.612577798800004</v>
      </c>
      <c r="V280" s="27">
        <v>487.89860627000002</v>
      </c>
      <c r="W280" s="5" t="s">
        <v>1455</v>
      </c>
    </row>
    <row r="281" spans="1:23" s="82" customFormat="1" x14ac:dyDescent="0.3">
      <c r="A281" s="82" t="s">
        <v>861</v>
      </c>
      <c r="B281" s="84">
        <v>36.392696340000001</v>
      </c>
      <c r="C281" s="84">
        <v>-119.40222776</v>
      </c>
      <c r="D281" s="85" t="str">
        <f t="shared" si="17"/>
        <v>ANG_CH4_00262</v>
      </c>
      <c r="E281" s="85" t="s">
        <v>343</v>
      </c>
      <c r="F281" s="85" t="s">
        <v>344</v>
      </c>
      <c r="G281" s="85">
        <f t="shared" si="20"/>
        <v>262</v>
      </c>
      <c r="H281" s="83">
        <v>36.392696340000001</v>
      </c>
      <c r="I281" s="83">
        <v>-119.40222776</v>
      </c>
      <c r="J281" s="24" t="s">
        <v>337</v>
      </c>
      <c r="K281" s="4" t="s">
        <v>1167</v>
      </c>
      <c r="L281" s="4" t="s">
        <v>329</v>
      </c>
      <c r="M281" s="3" t="s">
        <v>174</v>
      </c>
      <c r="N281" s="3" t="s">
        <v>765</v>
      </c>
      <c r="O281" s="3" t="s">
        <v>1032</v>
      </c>
      <c r="P281" s="3" t="s">
        <v>1139</v>
      </c>
      <c r="Q281" s="3" t="s">
        <v>384</v>
      </c>
      <c r="R281" s="82" t="s">
        <v>64</v>
      </c>
      <c r="S281" s="82" t="str">
        <f t="shared" si="18"/>
        <v>09/16/16</v>
      </c>
      <c r="T281" s="82" t="str">
        <f t="shared" si="19"/>
        <v>20:24:33</v>
      </c>
      <c r="U281" s="27">
        <v>1.05974724935</v>
      </c>
      <c r="V281" s="27">
        <v>245.33725766800001</v>
      </c>
      <c r="W281" s="5" t="s">
        <v>1456</v>
      </c>
    </row>
    <row r="282" spans="1:23" s="82" customFormat="1" x14ac:dyDescent="0.3">
      <c r="A282" s="82" t="s">
        <v>862</v>
      </c>
      <c r="B282" s="84">
        <v>36.39248783</v>
      </c>
      <c r="C282" s="84">
        <v>-119.40079023</v>
      </c>
      <c r="D282" s="85" t="str">
        <f t="shared" si="17"/>
        <v>ANG_CH4_00263</v>
      </c>
      <c r="E282" s="85" t="s">
        <v>343</v>
      </c>
      <c r="F282" s="85" t="s">
        <v>344</v>
      </c>
      <c r="G282" s="85">
        <f t="shared" si="20"/>
        <v>263</v>
      </c>
      <c r="H282" s="83">
        <v>36.39248783</v>
      </c>
      <c r="I282" s="83">
        <v>-119.40079023</v>
      </c>
      <c r="J282" s="24" t="s">
        <v>337</v>
      </c>
      <c r="K282" s="4" t="s">
        <v>1167</v>
      </c>
      <c r="L282" s="4" t="s">
        <v>329</v>
      </c>
      <c r="M282" s="3" t="s">
        <v>174</v>
      </c>
      <c r="N282" s="3" t="s">
        <v>766</v>
      </c>
      <c r="O282" s="3" t="s">
        <v>1032</v>
      </c>
      <c r="P282" s="3" t="s">
        <v>1139</v>
      </c>
      <c r="Q282" s="3" t="s">
        <v>384</v>
      </c>
      <c r="R282" s="82" t="s">
        <v>64</v>
      </c>
      <c r="S282" s="82" t="str">
        <f t="shared" si="18"/>
        <v>09/16/16</v>
      </c>
      <c r="T282" s="82" t="str">
        <f t="shared" si="19"/>
        <v>20:24:33</v>
      </c>
      <c r="U282" s="27">
        <v>1.05974726891</v>
      </c>
      <c r="V282" s="27">
        <v>245.33725766800001</v>
      </c>
      <c r="W282" s="5" t="s">
        <v>1457</v>
      </c>
    </row>
    <row r="283" spans="1:23" s="82" customFormat="1" x14ac:dyDescent="0.3">
      <c r="A283" s="82" t="s">
        <v>863</v>
      </c>
      <c r="B283" s="84">
        <v>36.393183530000002</v>
      </c>
      <c r="C283" s="84">
        <v>-119.37919604</v>
      </c>
      <c r="D283" s="85" t="str">
        <f t="shared" si="17"/>
        <v>ANG_CH4_00264</v>
      </c>
      <c r="E283" s="85" t="s">
        <v>343</v>
      </c>
      <c r="F283" s="85" t="s">
        <v>344</v>
      </c>
      <c r="G283" s="85">
        <f t="shared" si="20"/>
        <v>264</v>
      </c>
      <c r="H283" s="83">
        <v>36.393183530000002</v>
      </c>
      <c r="I283" s="83">
        <v>-119.37919604</v>
      </c>
      <c r="J283" s="24" t="s">
        <v>337</v>
      </c>
      <c r="K283" s="4" t="s">
        <v>215</v>
      </c>
      <c r="L283" s="4" t="s">
        <v>329</v>
      </c>
      <c r="M283" s="3" t="s">
        <v>173</v>
      </c>
      <c r="N283" s="3" t="s">
        <v>767</v>
      </c>
      <c r="O283" s="3" t="s">
        <v>195</v>
      </c>
      <c r="P283" s="3" t="s">
        <v>1194</v>
      </c>
      <c r="Q283" s="3" t="s">
        <v>396</v>
      </c>
      <c r="R283" s="82" t="s">
        <v>64</v>
      </c>
      <c r="S283" s="82" t="str">
        <f t="shared" si="18"/>
        <v>09/16/16</v>
      </c>
      <c r="T283" s="82" t="str">
        <f t="shared" si="19"/>
        <v>20:24:33</v>
      </c>
      <c r="U283" s="27">
        <v>80.816155581700002</v>
      </c>
      <c r="V283" s="27">
        <v>455.58621577000002</v>
      </c>
      <c r="W283" s="5" t="s">
        <v>1458</v>
      </c>
    </row>
    <row r="284" spans="1:23" s="82" customFormat="1" x14ac:dyDescent="0.3">
      <c r="A284" s="82" t="s">
        <v>864</v>
      </c>
      <c r="B284" s="84">
        <v>36.413778270000002</v>
      </c>
      <c r="C284" s="84">
        <v>-119.29248516</v>
      </c>
      <c r="D284" s="85" t="str">
        <f t="shared" si="17"/>
        <v>ANG_CH4_00265</v>
      </c>
      <c r="E284" s="85" t="s">
        <v>343</v>
      </c>
      <c r="F284" s="85" t="s">
        <v>344</v>
      </c>
      <c r="G284" s="85">
        <f t="shared" si="20"/>
        <v>265</v>
      </c>
      <c r="H284" s="83">
        <v>36.413778270000002</v>
      </c>
      <c r="I284" s="83">
        <v>-119.29248516</v>
      </c>
      <c r="J284" s="24" t="s">
        <v>337</v>
      </c>
      <c r="K284" s="4" t="s">
        <v>1167</v>
      </c>
      <c r="L284" s="4" t="s">
        <v>329</v>
      </c>
      <c r="M284" s="3" t="s">
        <v>174</v>
      </c>
      <c r="N284" s="3" t="s">
        <v>768</v>
      </c>
      <c r="O284" s="3" t="s">
        <v>1032</v>
      </c>
      <c r="P284" s="3" t="s">
        <v>1140</v>
      </c>
      <c r="Q284" s="3" t="s">
        <v>384</v>
      </c>
      <c r="R284" s="82" t="s">
        <v>64</v>
      </c>
      <c r="S284" s="82" t="str">
        <f t="shared" si="18"/>
        <v>09/16/16</v>
      </c>
      <c r="T284" s="82" t="str">
        <f t="shared" si="19"/>
        <v>20:24:33</v>
      </c>
      <c r="U284" s="27">
        <v>0.52410423103699999</v>
      </c>
      <c r="V284" s="27">
        <v>103.51009612599999</v>
      </c>
      <c r="W284" s="5" t="s">
        <v>1459</v>
      </c>
    </row>
    <row r="285" spans="1:23" s="82" customFormat="1" x14ac:dyDescent="0.3">
      <c r="A285" s="82" t="s">
        <v>865</v>
      </c>
      <c r="B285" s="84">
        <v>36.412360309999997</v>
      </c>
      <c r="C285" s="84">
        <v>-119.36734289</v>
      </c>
      <c r="D285" s="85" t="str">
        <f t="shared" si="17"/>
        <v>ANG_CH4_00266</v>
      </c>
      <c r="E285" s="85" t="s">
        <v>343</v>
      </c>
      <c r="F285" s="85" t="s">
        <v>344</v>
      </c>
      <c r="G285" s="85">
        <f t="shared" si="20"/>
        <v>266</v>
      </c>
      <c r="H285" s="83">
        <v>36.412360309999997</v>
      </c>
      <c r="I285" s="83">
        <v>-119.36734289</v>
      </c>
      <c r="J285" s="24" t="s">
        <v>337</v>
      </c>
      <c r="K285" s="4" t="s">
        <v>1167</v>
      </c>
      <c r="L285" s="4" t="s">
        <v>329</v>
      </c>
      <c r="M285" s="3" t="s">
        <v>173</v>
      </c>
      <c r="N285" s="3" t="s">
        <v>769</v>
      </c>
      <c r="O285" s="3" t="s">
        <v>1032</v>
      </c>
      <c r="P285" s="3" t="s">
        <v>1141</v>
      </c>
      <c r="Q285" s="3" t="s">
        <v>384</v>
      </c>
      <c r="R285" s="82" t="s">
        <v>65</v>
      </c>
      <c r="S285" s="82" t="str">
        <f t="shared" si="18"/>
        <v>09/16/16</v>
      </c>
      <c r="T285" s="82" t="str">
        <f t="shared" si="19"/>
        <v>20:43:45</v>
      </c>
      <c r="U285" s="27">
        <v>23.582157564799999</v>
      </c>
      <c r="V285" s="27">
        <v>416.481692275</v>
      </c>
      <c r="W285" s="5" t="s">
        <v>1460</v>
      </c>
    </row>
    <row r="286" spans="1:23" s="82" customFormat="1" x14ac:dyDescent="0.3">
      <c r="A286" s="82" t="s">
        <v>866</v>
      </c>
      <c r="B286" s="84">
        <v>36.396225999999999</v>
      </c>
      <c r="C286" s="84">
        <v>-119.52260800000001</v>
      </c>
      <c r="D286" s="85" t="str">
        <f t="shared" si="17"/>
        <v>ANG_CH4_00267</v>
      </c>
      <c r="E286" s="85" t="s">
        <v>343</v>
      </c>
      <c r="F286" s="85" t="s">
        <v>344</v>
      </c>
      <c r="G286" s="85">
        <f t="shared" si="20"/>
        <v>267</v>
      </c>
      <c r="H286" s="83">
        <v>36.396225999999999</v>
      </c>
      <c r="I286" s="83">
        <v>-119.52260800000001</v>
      </c>
      <c r="J286" s="24" t="s">
        <v>337</v>
      </c>
      <c r="K286" s="4" t="s">
        <v>1167</v>
      </c>
      <c r="L286" s="4" t="s">
        <v>329</v>
      </c>
      <c r="M286" s="3" t="s">
        <v>173</v>
      </c>
      <c r="N286" s="3" t="s">
        <v>770</v>
      </c>
      <c r="O286" s="3" t="s">
        <v>1032</v>
      </c>
      <c r="P286" s="3" t="s">
        <v>1142</v>
      </c>
      <c r="Q286" s="3" t="s">
        <v>384</v>
      </c>
      <c r="R286" s="82" t="s">
        <v>66</v>
      </c>
      <c r="S286" s="82" t="str">
        <f t="shared" si="18"/>
        <v>09/16/16</v>
      </c>
      <c r="T286" s="82" t="str">
        <f t="shared" si="19"/>
        <v>20:58:10</v>
      </c>
      <c r="U286" s="27">
        <v>19.662738510899999</v>
      </c>
      <c r="V286" s="27">
        <v>481.59213033399999</v>
      </c>
      <c r="W286" s="5" t="s">
        <v>1461</v>
      </c>
    </row>
    <row r="287" spans="1:23" s="82" customFormat="1" x14ac:dyDescent="0.3">
      <c r="A287" s="82" t="s">
        <v>867</v>
      </c>
      <c r="B287" s="84">
        <v>36.39623014</v>
      </c>
      <c r="C287" s="84">
        <v>-119.6206991</v>
      </c>
      <c r="D287" s="85" t="str">
        <f t="shared" si="17"/>
        <v>ANG_CH4_00268</v>
      </c>
      <c r="E287" s="85" t="s">
        <v>343</v>
      </c>
      <c r="F287" s="85" t="s">
        <v>344</v>
      </c>
      <c r="G287" s="85">
        <f t="shared" si="20"/>
        <v>268</v>
      </c>
      <c r="H287" s="83">
        <v>36.39623014</v>
      </c>
      <c r="I287" s="83">
        <v>-119.6206991</v>
      </c>
      <c r="J287" s="24" t="s">
        <v>337</v>
      </c>
      <c r="K287" s="4" t="s">
        <v>1167</v>
      </c>
      <c r="L287" s="4" t="s">
        <v>329</v>
      </c>
      <c r="M287" s="3" t="s">
        <v>174</v>
      </c>
      <c r="N287" s="3" t="s">
        <v>771</v>
      </c>
      <c r="O287" s="3" t="s">
        <v>1032</v>
      </c>
      <c r="P287" s="3" t="s">
        <v>1143</v>
      </c>
      <c r="Q287" s="3" t="s">
        <v>384</v>
      </c>
      <c r="R287" s="82" t="s">
        <v>67</v>
      </c>
      <c r="S287" s="82" t="str">
        <f t="shared" si="18"/>
        <v>09/16/16</v>
      </c>
      <c r="T287" s="82" t="str">
        <f t="shared" si="19"/>
        <v>21:11:57</v>
      </c>
      <c r="U287" s="27">
        <v>0.73421884980100005</v>
      </c>
      <c r="V287" s="27">
        <v>70.292247083199996</v>
      </c>
      <c r="W287" s="5" t="s">
        <v>1462</v>
      </c>
    </row>
    <row r="288" spans="1:23" s="82" customFormat="1" x14ac:dyDescent="0.3">
      <c r="A288" s="82" t="s">
        <v>868</v>
      </c>
      <c r="B288" s="84">
        <v>36.409747860000003</v>
      </c>
      <c r="C288" s="84">
        <v>-119.53542235</v>
      </c>
      <c r="D288" s="85" t="str">
        <f t="shared" si="17"/>
        <v>ANG_CH4_00269</v>
      </c>
      <c r="E288" s="85" t="s">
        <v>343</v>
      </c>
      <c r="F288" s="85" t="s">
        <v>344</v>
      </c>
      <c r="G288" s="85">
        <f t="shared" si="20"/>
        <v>269</v>
      </c>
      <c r="H288" s="83">
        <v>36.409747860000003</v>
      </c>
      <c r="I288" s="83">
        <v>-119.53542235</v>
      </c>
      <c r="J288" s="24" t="s">
        <v>337</v>
      </c>
      <c r="K288" s="4" t="s">
        <v>1167</v>
      </c>
      <c r="L288" s="4" t="s">
        <v>329</v>
      </c>
      <c r="M288" s="3" t="s">
        <v>174</v>
      </c>
      <c r="N288" s="3" t="s">
        <v>772</v>
      </c>
      <c r="O288" s="3" t="s">
        <v>1032</v>
      </c>
      <c r="P288" s="3" t="s">
        <v>1144</v>
      </c>
      <c r="Q288" s="3" t="s">
        <v>384</v>
      </c>
      <c r="R288" s="82" t="s">
        <v>67</v>
      </c>
      <c r="S288" s="82" t="str">
        <f t="shared" si="18"/>
        <v>09/16/16</v>
      </c>
      <c r="T288" s="82" t="str">
        <f t="shared" si="19"/>
        <v>21:11:57</v>
      </c>
      <c r="U288" s="27">
        <v>18.874000153000001</v>
      </c>
      <c r="V288" s="27">
        <v>497.21323393500001</v>
      </c>
      <c r="W288" s="5" t="s">
        <v>1463</v>
      </c>
    </row>
    <row r="289" spans="1:23" s="82" customFormat="1" x14ac:dyDescent="0.3">
      <c r="A289" s="82" t="s">
        <v>869</v>
      </c>
      <c r="B289" s="84">
        <v>36.437634699999997</v>
      </c>
      <c r="C289" s="84">
        <v>-119.37945397</v>
      </c>
      <c r="D289" s="85" t="str">
        <f t="shared" si="17"/>
        <v>ANG_CH4_00270</v>
      </c>
      <c r="E289" s="85" t="s">
        <v>343</v>
      </c>
      <c r="F289" s="85" t="s">
        <v>344</v>
      </c>
      <c r="G289" s="85">
        <f t="shared" si="20"/>
        <v>270</v>
      </c>
      <c r="H289" s="83">
        <v>36.437634699999997</v>
      </c>
      <c r="I289" s="83">
        <v>-119.37945397</v>
      </c>
      <c r="J289" s="24" t="s">
        <v>337</v>
      </c>
      <c r="K289" s="4" t="s">
        <v>1167</v>
      </c>
      <c r="L289" s="4" t="s">
        <v>329</v>
      </c>
      <c r="M289" s="3" t="s">
        <v>174</v>
      </c>
      <c r="N289" s="3" t="s">
        <v>773</v>
      </c>
      <c r="O289" s="3" t="s">
        <v>1032</v>
      </c>
      <c r="P289" s="3" t="s">
        <v>1145</v>
      </c>
      <c r="Q289" s="3" t="s">
        <v>384</v>
      </c>
      <c r="R289" s="82" t="s">
        <v>67</v>
      </c>
      <c r="S289" s="82" t="str">
        <f t="shared" si="18"/>
        <v>09/16/16</v>
      </c>
      <c r="T289" s="82" t="str">
        <f t="shared" si="19"/>
        <v>21:11:57</v>
      </c>
      <c r="U289" s="27">
        <v>8.8731837924600002E-2</v>
      </c>
      <c r="V289" s="27">
        <v>21.213203435600001</v>
      </c>
      <c r="W289" s="5" t="s">
        <v>1464</v>
      </c>
    </row>
    <row r="290" spans="1:23" s="82" customFormat="1" x14ac:dyDescent="0.3">
      <c r="A290" s="82" t="s">
        <v>870</v>
      </c>
      <c r="B290" s="84">
        <v>36.437686630000002</v>
      </c>
      <c r="C290" s="84">
        <v>-119.34532053</v>
      </c>
      <c r="D290" s="85" t="str">
        <f t="shared" si="17"/>
        <v>ANG_CH4_00271</v>
      </c>
      <c r="E290" s="85" t="s">
        <v>343</v>
      </c>
      <c r="F290" s="85" t="s">
        <v>344</v>
      </c>
      <c r="G290" s="85">
        <f t="shared" si="20"/>
        <v>271</v>
      </c>
      <c r="H290" s="83">
        <v>36.437686630000002</v>
      </c>
      <c r="I290" s="83">
        <v>-119.34532053</v>
      </c>
      <c r="J290" s="24" t="s">
        <v>337</v>
      </c>
      <c r="K290" s="4" t="s">
        <v>1167</v>
      </c>
      <c r="L290" s="4" t="s">
        <v>329</v>
      </c>
      <c r="M290" s="3" t="s">
        <v>174</v>
      </c>
      <c r="N290" s="3" t="s">
        <v>774</v>
      </c>
      <c r="O290" s="3" t="s">
        <v>1032</v>
      </c>
      <c r="P290" s="3" t="s">
        <v>1146</v>
      </c>
      <c r="Q290" s="3" t="s">
        <v>384</v>
      </c>
      <c r="R290" s="82" t="s">
        <v>67</v>
      </c>
      <c r="S290" s="82" t="str">
        <f t="shared" si="18"/>
        <v>09/16/16</v>
      </c>
      <c r="T290" s="82" t="str">
        <f t="shared" si="19"/>
        <v>21:11:57</v>
      </c>
      <c r="U290" s="27">
        <v>0.215073459316</v>
      </c>
      <c r="V290" s="27">
        <v>55.317266743799998</v>
      </c>
      <c r="W290" s="5" t="s">
        <v>1465</v>
      </c>
    </row>
    <row r="291" spans="1:23" s="82" customFormat="1" x14ac:dyDescent="0.3">
      <c r="A291" s="82" t="s">
        <v>871</v>
      </c>
      <c r="B291" s="84">
        <v>36.438175020000003</v>
      </c>
      <c r="C291" s="84">
        <v>-119.34552672</v>
      </c>
      <c r="D291" s="85" t="str">
        <f t="shared" si="17"/>
        <v>ANG_CH4_00272</v>
      </c>
      <c r="E291" s="85" t="s">
        <v>343</v>
      </c>
      <c r="F291" s="85" t="s">
        <v>344</v>
      </c>
      <c r="G291" s="85">
        <f t="shared" si="20"/>
        <v>272</v>
      </c>
      <c r="H291" s="83">
        <v>36.438175020000003</v>
      </c>
      <c r="I291" s="83">
        <v>-119.34552672</v>
      </c>
      <c r="J291" s="24" t="s">
        <v>337</v>
      </c>
      <c r="K291" s="4" t="s">
        <v>1167</v>
      </c>
      <c r="L291" s="4" t="s">
        <v>329</v>
      </c>
      <c r="M291" s="3" t="s">
        <v>174</v>
      </c>
      <c r="N291" s="3" t="s">
        <v>775</v>
      </c>
      <c r="O291" s="3" t="s">
        <v>1032</v>
      </c>
      <c r="P291" s="3" t="s">
        <v>1146</v>
      </c>
      <c r="Q291" s="3" t="s">
        <v>384</v>
      </c>
      <c r="R291" s="82" t="s">
        <v>67</v>
      </c>
      <c r="S291" s="82" t="str">
        <f t="shared" si="18"/>
        <v>09/16/16</v>
      </c>
      <c r="T291" s="82" t="str">
        <f t="shared" si="19"/>
        <v>21:11:57</v>
      </c>
      <c r="U291" s="27">
        <v>0.21507346164400001</v>
      </c>
      <c r="V291" s="27">
        <v>55.317266743799998</v>
      </c>
      <c r="W291" s="5" t="s">
        <v>1466</v>
      </c>
    </row>
    <row r="292" spans="1:23" s="82" customFormat="1" x14ac:dyDescent="0.3">
      <c r="A292" s="82" t="s">
        <v>872</v>
      </c>
      <c r="B292" s="84">
        <v>36.45454256</v>
      </c>
      <c r="C292" s="84">
        <v>-119.28159900999999</v>
      </c>
      <c r="D292" s="85" t="str">
        <f t="shared" si="17"/>
        <v>ANG_CH4_00273</v>
      </c>
      <c r="E292" s="85" t="s">
        <v>343</v>
      </c>
      <c r="F292" s="85" t="s">
        <v>344</v>
      </c>
      <c r="G292" s="85">
        <f t="shared" si="20"/>
        <v>273</v>
      </c>
      <c r="H292" s="83">
        <v>36.45454256</v>
      </c>
      <c r="I292" s="83">
        <v>-119.28159900999999</v>
      </c>
      <c r="J292" s="24" t="s">
        <v>337</v>
      </c>
      <c r="K292" s="4" t="s">
        <v>1167</v>
      </c>
      <c r="L292" s="4" t="s">
        <v>329</v>
      </c>
      <c r="M292" s="3" t="s">
        <v>173</v>
      </c>
      <c r="N292" s="3" t="s">
        <v>776</v>
      </c>
      <c r="O292" s="3" t="s">
        <v>1032</v>
      </c>
      <c r="P292" s="3" t="s">
        <v>1147</v>
      </c>
      <c r="Q292" s="3" t="s">
        <v>384</v>
      </c>
      <c r="R292" s="82" t="s">
        <v>67</v>
      </c>
      <c r="S292" s="82" t="str">
        <f t="shared" si="18"/>
        <v>09/16/16</v>
      </c>
      <c r="T292" s="82" t="str">
        <f t="shared" si="19"/>
        <v>21:11:57</v>
      </c>
      <c r="U292" s="27">
        <v>1.55102082342</v>
      </c>
      <c r="V292" s="27">
        <v>293.21834867600001</v>
      </c>
      <c r="W292" s="5" t="s">
        <v>1467</v>
      </c>
    </row>
    <row r="293" spans="1:23" s="82" customFormat="1" x14ac:dyDescent="0.3">
      <c r="A293" s="82" t="s">
        <v>873</v>
      </c>
      <c r="B293" s="84">
        <v>36.453059090000004</v>
      </c>
      <c r="C293" s="84">
        <v>-119.39896967999999</v>
      </c>
      <c r="D293" s="85" t="str">
        <f t="shared" si="17"/>
        <v>ANG_CH4_00274</v>
      </c>
      <c r="E293" s="85" t="s">
        <v>343</v>
      </c>
      <c r="F293" s="85" t="s">
        <v>344</v>
      </c>
      <c r="G293" s="85">
        <f t="shared" si="20"/>
        <v>274</v>
      </c>
      <c r="H293" s="83">
        <v>36.453059090000004</v>
      </c>
      <c r="I293" s="83">
        <v>-119.39896967999999</v>
      </c>
      <c r="J293" s="24" t="s">
        <v>337</v>
      </c>
      <c r="K293" s="4" t="s">
        <v>1167</v>
      </c>
      <c r="L293" s="4" t="s">
        <v>329</v>
      </c>
      <c r="M293" s="3" t="s">
        <v>174</v>
      </c>
      <c r="N293" s="3" t="s">
        <v>777</v>
      </c>
      <c r="O293" s="3" t="s">
        <v>1032</v>
      </c>
      <c r="P293" s="3" t="s">
        <v>1148</v>
      </c>
      <c r="Q293" s="3" t="s">
        <v>384</v>
      </c>
      <c r="R293" s="82" t="s">
        <v>68</v>
      </c>
      <c r="S293" s="82" t="str">
        <f t="shared" ref="S293:S294" si="21">CONCATENATE(MID(R293,8,2),"/",MID(R293,10,2),"/",MID(R293,6,2))</f>
        <v>09/16/16</v>
      </c>
      <c r="T293" s="82" t="str">
        <f t="shared" ref="T293:T294" si="22">CONCATENATE(MID(R293,13,2),":",MID(R293,15,2),":",MID(R293,17,2))</f>
        <v>21:26:45</v>
      </c>
      <c r="U293" s="27">
        <v>0.145605525933</v>
      </c>
      <c r="V293" s="27">
        <v>13.416407865</v>
      </c>
      <c r="W293" s="5" t="s">
        <v>1764</v>
      </c>
    </row>
    <row r="294" spans="1:23" s="82" customFormat="1" x14ac:dyDescent="0.3">
      <c r="A294" s="82" t="s">
        <v>874</v>
      </c>
      <c r="B294" s="84">
        <v>36.471854450000002</v>
      </c>
      <c r="C294" s="84">
        <v>-119.27057188000001</v>
      </c>
      <c r="D294" s="85" t="str">
        <f t="shared" si="17"/>
        <v>ANG_CH4_00275</v>
      </c>
      <c r="E294" s="85" t="s">
        <v>343</v>
      </c>
      <c r="F294" s="85" t="s">
        <v>344</v>
      </c>
      <c r="G294" s="85">
        <f t="shared" si="20"/>
        <v>275</v>
      </c>
      <c r="H294" s="83">
        <v>36.471854450000002</v>
      </c>
      <c r="I294" s="83">
        <v>-119.27057188000001</v>
      </c>
      <c r="J294" s="24" t="s">
        <v>337</v>
      </c>
      <c r="K294" s="4" t="s">
        <v>1167</v>
      </c>
      <c r="L294" s="4" t="s">
        <v>329</v>
      </c>
      <c r="M294" s="3" t="s">
        <v>174</v>
      </c>
      <c r="N294" s="3" t="s">
        <v>778</v>
      </c>
      <c r="O294" s="3" t="s">
        <v>1032</v>
      </c>
      <c r="P294" s="3" t="s">
        <v>1149</v>
      </c>
      <c r="Q294" s="3" t="s">
        <v>384</v>
      </c>
      <c r="R294" s="82" t="s">
        <v>68</v>
      </c>
      <c r="S294" s="82" t="str">
        <f t="shared" si="21"/>
        <v>09/16/16</v>
      </c>
      <c r="T294" s="82" t="str">
        <f t="shared" si="22"/>
        <v>21:26:45</v>
      </c>
      <c r="U294" s="27">
        <v>0.375214356463</v>
      </c>
      <c r="V294" s="27">
        <v>118.68024266899999</v>
      </c>
      <c r="W294" s="5" t="s">
        <v>1765</v>
      </c>
    </row>
    <row r="295" spans="1:23" s="82" customFormat="1" x14ac:dyDescent="0.3">
      <c r="A295" s="82" t="s">
        <v>875</v>
      </c>
      <c r="B295" s="84">
        <v>36.471904000000002</v>
      </c>
      <c r="C295" s="84">
        <v>-119.34311602</v>
      </c>
      <c r="D295" s="85" t="str">
        <f t="shared" si="17"/>
        <v>ANG_CH4_00276</v>
      </c>
      <c r="E295" s="85" t="s">
        <v>343</v>
      </c>
      <c r="F295" s="85" t="s">
        <v>344</v>
      </c>
      <c r="G295" s="85">
        <f t="shared" si="20"/>
        <v>276</v>
      </c>
      <c r="H295" s="83">
        <v>36.471904000000002</v>
      </c>
      <c r="I295" s="83">
        <v>-119.34311602</v>
      </c>
      <c r="J295" s="24" t="s">
        <v>337</v>
      </c>
      <c r="K295" s="4" t="s">
        <v>1171</v>
      </c>
      <c r="L295" s="4" t="s">
        <v>329</v>
      </c>
      <c r="M295" s="3" t="s">
        <v>173</v>
      </c>
      <c r="N295" s="3" t="s">
        <v>781</v>
      </c>
      <c r="O295" s="3" t="s">
        <v>1032</v>
      </c>
      <c r="P295" s="3" t="s">
        <v>1150</v>
      </c>
      <c r="Q295" s="3" t="s">
        <v>384</v>
      </c>
      <c r="R295" s="82" t="s">
        <v>71</v>
      </c>
      <c r="S295" s="82" t="str">
        <f t="shared" ref="S295:S326" si="23">CONCATENATE(MID(R295,8,2),"/",MID(R295,10,2),"/",MID(R295,6,2))</f>
        <v>09/17/16</v>
      </c>
      <c r="T295" s="82" t="str">
        <f t="shared" ref="T295:T326" si="24">CONCATENATE(MID(R295,13,2),":",MID(R295,15,2),":",MID(R295,17,2))</f>
        <v>18:57:14</v>
      </c>
      <c r="U295" s="27">
        <v>0.60236800834500004</v>
      </c>
      <c r="V295" s="27">
        <v>217.680959204</v>
      </c>
      <c r="W295" s="5" t="s">
        <v>1472</v>
      </c>
    </row>
    <row r="296" spans="1:23" s="82" customFormat="1" x14ac:dyDescent="0.3">
      <c r="A296" s="82" t="s">
        <v>876</v>
      </c>
      <c r="B296" s="84">
        <v>36.426103759999997</v>
      </c>
      <c r="C296" s="84">
        <v>-119.73341867000001</v>
      </c>
      <c r="D296" s="85" t="str">
        <f t="shared" si="17"/>
        <v>ANG_CH4_00277</v>
      </c>
      <c r="E296" s="85" t="s">
        <v>343</v>
      </c>
      <c r="F296" s="85" t="s">
        <v>344</v>
      </c>
      <c r="G296" s="85">
        <f t="shared" si="20"/>
        <v>277</v>
      </c>
      <c r="H296" s="83">
        <v>36.426103759999997</v>
      </c>
      <c r="I296" s="83">
        <v>-119.73341867000001</v>
      </c>
      <c r="J296" s="24" t="s">
        <v>337</v>
      </c>
      <c r="K296" s="4" t="s">
        <v>1171</v>
      </c>
      <c r="L296" s="4" t="s">
        <v>329</v>
      </c>
      <c r="M296" s="3" t="s">
        <v>173</v>
      </c>
      <c r="N296" s="3" t="s">
        <v>782</v>
      </c>
      <c r="O296" s="3" t="s">
        <v>1032</v>
      </c>
      <c r="P296" s="3" t="s">
        <v>1151</v>
      </c>
      <c r="Q296" s="3" t="s">
        <v>384</v>
      </c>
      <c r="R296" s="82" t="s">
        <v>72</v>
      </c>
      <c r="S296" s="82" t="str">
        <f t="shared" si="23"/>
        <v>09/17/16</v>
      </c>
      <c r="T296" s="82" t="str">
        <f t="shared" si="24"/>
        <v>19:10:47</v>
      </c>
      <c r="U296" s="27">
        <v>89.850744036500004</v>
      </c>
      <c r="V296" s="27">
        <v>499.52477415999999</v>
      </c>
      <c r="W296" s="5" t="s">
        <v>1473</v>
      </c>
    </row>
    <row r="297" spans="1:23" s="82" customFormat="1" x14ac:dyDescent="0.3">
      <c r="A297" s="82" t="s">
        <v>877</v>
      </c>
      <c r="B297" s="84">
        <v>36.414107649999998</v>
      </c>
      <c r="C297" s="84">
        <v>-119.86437202</v>
      </c>
      <c r="D297" s="85" t="str">
        <f t="shared" si="17"/>
        <v>ANG_CH4_00278</v>
      </c>
      <c r="E297" s="85" t="s">
        <v>343</v>
      </c>
      <c r="F297" s="85" t="s">
        <v>344</v>
      </c>
      <c r="G297" s="85">
        <f t="shared" si="20"/>
        <v>278</v>
      </c>
      <c r="H297" s="83">
        <v>36.414107649999998</v>
      </c>
      <c r="I297" s="83">
        <v>-119.86437202</v>
      </c>
      <c r="J297" s="24" t="s">
        <v>337</v>
      </c>
      <c r="K297" s="4" t="s">
        <v>1171</v>
      </c>
      <c r="L297" s="4" t="s">
        <v>329</v>
      </c>
      <c r="M297" s="3" t="s">
        <v>173</v>
      </c>
      <c r="N297" s="3" t="s">
        <v>783</v>
      </c>
      <c r="O297" s="3" t="s">
        <v>1032</v>
      </c>
      <c r="P297" s="3" t="s">
        <v>1088</v>
      </c>
      <c r="Q297" s="3" t="s">
        <v>384</v>
      </c>
      <c r="R297" s="82" t="s">
        <v>73</v>
      </c>
      <c r="S297" s="82" t="str">
        <f t="shared" si="23"/>
        <v>09/17/16</v>
      </c>
      <c r="T297" s="82" t="str">
        <f t="shared" si="24"/>
        <v>19:25:24</v>
      </c>
      <c r="U297" s="27">
        <v>0.75559094129100002</v>
      </c>
      <c r="V297" s="27">
        <v>123.888054307</v>
      </c>
      <c r="W297" s="5" t="s">
        <v>1474</v>
      </c>
    </row>
    <row r="298" spans="1:23" s="82" customFormat="1" x14ac:dyDescent="0.3">
      <c r="A298" s="82" t="s">
        <v>878</v>
      </c>
      <c r="B298" s="84">
        <v>36.448622479999997</v>
      </c>
      <c r="C298" s="84">
        <v>-119.75399641999999</v>
      </c>
      <c r="D298" s="85" t="str">
        <f t="shared" si="17"/>
        <v>ANG_CH4_00279</v>
      </c>
      <c r="E298" s="85" t="s">
        <v>343</v>
      </c>
      <c r="F298" s="85" t="s">
        <v>344</v>
      </c>
      <c r="G298" s="85">
        <f t="shared" si="20"/>
        <v>279</v>
      </c>
      <c r="H298" s="83">
        <v>36.448622479999997</v>
      </c>
      <c r="I298" s="83">
        <v>-119.75399641999999</v>
      </c>
      <c r="J298" s="24" t="s">
        <v>337</v>
      </c>
      <c r="K298" s="4" t="s">
        <v>1171</v>
      </c>
      <c r="L298" s="4" t="s">
        <v>329</v>
      </c>
      <c r="M298" s="3" t="s">
        <v>173</v>
      </c>
      <c r="N298" s="3" t="s">
        <v>784</v>
      </c>
      <c r="O298" s="3" t="s">
        <v>1032</v>
      </c>
      <c r="P298" s="3" t="s">
        <v>1152</v>
      </c>
      <c r="Q298" s="3" t="s">
        <v>384</v>
      </c>
      <c r="R298" s="82" t="s">
        <v>74</v>
      </c>
      <c r="S298" s="82" t="str">
        <f t="shared" si="23"/>
        <v>09/17/16</v>
      </c>
      <c r="T298" s="82" t="str">
        <f t="shared" si="24"/>
        <v>19:38:41</v>
      </c>
      <c r="U298" s="27">
        <v>60.225837182299998</v>
      </c>
      <c r="V298" s="27">
        <v>469.45926340800003</v>
      </c>
      <c r="W298" s="5" t="s">
        <v>1475</v>
      </c>
    </row>
    <row r="299" spans="1:23" s="82" customFormat="1" x14ac:dyDescent="0.3">
      <c r="A299" s="82" t="s">
        <v>879</v>
      </c>
      <c r="B299" s="84">
        <v>36.456027800000001</v>
      </c>
      <c r="C299" s="84">
        <v>-119.77040816</v>
      </c>
      <c r="D299" s="85" t="str">
        <f t="shared" si="17"/>
        <v>ANG_CH4_00280</v>
      </c>
      <c r="E299" s="85" t="s">
        <v>343</v>
      </c>
      <c r="F299" s="85" t="s">
        <v>344</v>
      </c>
      <c r="G299" s="85">
        <f t="shared" si="20"/>
        <v>280</v>
      </c>
      <c r="H299" s="83">
        <v>36.456027800000001</v>
      </c>
      <c r="I299" s="83">
        <v>-119.77040816</v>
      </c>
      <c r="J299" s="24" t="s">
        <v>337</v>
      </c>
      <c r="K299" s="4" t="s">
        <v>1171</v>
      </c>
      <c r="L299" s="4" t="s">
        <v>329</v>
      </c>
      <c r="M299" s="3" t="s">
        <v>173</v>
      </c>
      <c r="N299" s="3" t="s">
        <v>785</v>
      </c>
      <c r="O299" s="3" t="s">
        <v>1032</v>
      </c>
      <c r="P299" s="3" t="s">
        <v>1153</v>
      </c>
      <c r="Q299" s="3" t="s">
        <v>384</v>
      </c>
      <c r="R299" s="82" t="s">
        <v>74</v>
      </c>
      <c r="S299" s="82" t="str">
        <f t="shared" si="23"/>
        <v>09/17/16</v>
      </c>
      <c r="T299" s="82" t="str">
        <f t="shared" si="24"/>
        <v>19:38:41</v>
      </c>
      <c r="U299" s="27">
        <v>2.0495006078900002</v>
      </c>
      <c r="V299" s="27">
        <v>120.074976577</v>
      </c>
      <c r="W299" s="5" t="s">
        <v>1476</v>
      </c>
    </row>
    <row r="300" spans="1:23" s="82" customFormat="1" x14ac:dyDescent="0.3">
      <c r="A300" s="82" t="s">
        <v>880</v>
      </c>
      <c r="B300" s="84">
        <v>36.436062560000003</v>
      </c>
      <c r="C300" s="84">
        <v>-120.01020222</v>
      </c>
      <c r="D300" s="85" t="str">
        <f t="shared" si="17"/>
        <v>ANG_CH4_00281</v>
      </c>
      <c r="E300" s="85" t="s">
        <v>343</v>
      </c>
      <c r="F300" s="85" t="s">
        <v>344</v>
      </c>
      <c r="G300" s="85">
        <f t="shared" si="20"/>
        <v>281</v>
      </c>
      <c r="H300" s="83">
        <v>36.436062560000003</v>
      </c>
      <c r="I300" s="83">
        <v>-120.01020222</v>
      </c>
      <c r="J300" s="24" t="s">
        <v>337</v>
      </c>
      <c r="K300" s="4" t="s">
        <v>1171</v>
      </c>
      <c r="L300" s="4" t="s">
        <v>329</v>
      </c>
      <c r="M300" s="3" t="s">
        <v>174</v>
      </c>
      <c r="N300" s="3" t="s">
        <v>786</v>
      </c>
      <c r="O300" s="3" t="s">
        <v>1032</v>
      </c>
      <c r="P300" s="3" t="s">
        <v>1154</v>
      </c>
      <c r="Q300" s="3" t="s">
        <v>384</v>
      </c>
      <c r="R300" s="82" t="s">
        <v>76</v>
      </c>
      <c r="S300" s="82" t="str">
        <f t="shared" si="23"/>
        <v>09/17/16</v>
      </c>
      <c r="T300" s="82" t="str">
        <f t="shared" si="24"/>
        <v>21:01:25</v>
      </c>
      <c r="U300" s="27">
        <v>0.13591657485799999</v>
      </c>
      <c r="V300" s="27">
        <v>24.186773244899999</v>
      </c>
      <c r="W300" s="5" t="s">
        <v>1478</v>
      </c>
    </row>
    <row r="301" spans="1:23" s="82" customFormat="1" x14ac:dyDescent="0.3">
      <c r="A301" s="82" t="s">
        <v>881</v>
      </c>
      <c r="B301" s="84">
        <v>36.481909340000001</v>
      </c>
      <c r="C301" s="84">
        <v>-120.07406193</v>
      </c>
      <c r="D301" s="85" t="str">
        <f t="shared" si="17"/>
        <v>ANG_CH4_00282</v>
      </c>
      <c r="E301" s="85" t="s">
        <v>343</v>
      </c>
      <c r="F301" s="85" t="s">
        <v>344</v>
      </c>
      <c r="G301" s="85">
        <f t="shared" si="20"/>
        <v>282</v>
      </c>
      <c r="H301" s="83">
        <v>36.481909340000001</v>
      </c>
      <c r="I301" s="83">
        <v>-120.07406193</v>
      </c>
      <c r="J301" s="24" t="s">
        <v>337</v>
      </c>
      <c r="K301" s="4" t="s">
        <v>1171</v>
      </c>
      <c r="L301" s="4" t="s">
        <v>329</v>
      </c>
      <c r="M301" s="3" t="s">
        <v>174</v>
      </c>
      <c r="N301" s="3" t="s">
        <v>787</v>
      </c>
      <c r="O301" s="3" t="s">
        <v>1032</v>
      </c>
      <c r="P301" s="3" t="s">
        <v>1155</v>
      </c>
      <c r="Q301" s="3" t="s">
        <v>384</v>
      </c>
      <c r="R301" s="82" t="s">
        <v>77</v>
      </c>
      <c r="S301" s="82" t="str">
        <f t="shared" si="23"/>
        <v>09/17/16</v>
      </c>
      <c r="T301" s="82" t="str">
        <f t="shared" si="24"/>
        <v>21:11:25</v>
      </c>
      <c r="U301" s="27">
        <v>6.2266420992100002</v>
      </c>
      <c r="V301" s="27">
        <v>486.490493227</v>
      </c>
      <c r="W301" s="5" t="s">
        <v>1479</v>
      </c>
    </row>
    <row r="302" spans="1:23" s="82" customFormat="1" x14ac:dyDescent="0.3">
      <c r="A302" s="82" t="s">
        <v>882</v>
      </c>
      <c r="B302" s="84">
        <v>36.482662050000002</v>
      </c>
      <c r="C302" s="84">
        <v>-120.07423295</v>
      </c>
      <c r="D302" s="85" t="str">
        <f t="shared" si="17"/>
        <v>ANG_CH4_00283</v>
      </c>
      <c r="E302" s="85" t="s">
        <v>343</v>
      </c>
      <c r="F302" s="85" t="s">
        <v>344</v>
      </c>
      <c r="G302" s="85">
        <f t="shared" si="20"/>
        <v>283</v>
      </c>
      <c r="H302" s="83">
        <v>36.482662050000002</v>
      </c>
      <c r="I302" s="83">
        <v>-120.07423295</v>
      </c>
      <c r="J302" s="24" t="s">
        <v>337</v>
      </c>
      <c r="K302" s="4" t="s">
        <v>1171</v>
      </c>
      <c r="L302" s="4" t="s">
        <v>329</v>
      </c>
      <c r="M302" s="3" t="s">
        <v>174</v>
      </c>
      <c r="N302" s="3" t="s">
        <v>788</v>
      </c>
      <c r="O302" s="3" t="s">
        <v>1032</v>
      </c>
      <c r="P302" s="3" t="s">
        <v>1155</v>
      </c>
      <c r="Q302" s="3" t="s">
        <v>384</v>
      </c>
      <c r="R302" s="82" t="s">
        <v>77</v>
      </c>
      <c r="S302" s="82" t="str">
        <f t="shared" si="23"/>
        <v>09/17/16</v>
      </c>
      <c r="T302" s="82" t="str">
        <f t="shared" si="24"/>
        <v>21:11:25</v>
      </c>
      <c r="U302" s="27">
        <v>6.5942988125599999</v>
      </c>
      <c r="V302" s="27">
        <v>486.490493227</v>
      </c>
      <c r="W302" s="5" t="s">
        <v>1480</v>
      </c>
    </row>
    <row r="303" spans="1:23" s="82" customFormat="1" x14ac:dyDescent="0.3">
      <c r="A303" s="82" t="s">
        <v>883</v>
      </c>
      <c r="B303" s="84">
        <v>36.436664409999999</v>
      </c>
      <c r="C303" s="84">
        <v>-119.98747994999999</v>
      </c>
      <c r="D303" s="85" t="str">
        <f t="shared" si="17"/>
        <v>ANG_CH4_00284</v>
      </c>
      <c r="E303" s="85" t="s">
        <v>343</v>
      </c>
      <c r="F303" s="85" t="s">
        <v>344</v>
      </c>
      <c r="G303" s="85">
        <f t="shared" si="20"/>
        <v>284</v>
      </c>
      <c r="H303" s="83">
        <v>36.436664409999999</v>
      </c>
      <c r="I303" s="83">
        <v>-119.98747994999999</v>
      </c>
      <c r="J303" s="24" t="s">
        <v>337</v>
      </c>
      <c r="K303" s="4" t="s">
        <v>1171</v>
      </c>
      <c r="L303" s="4" t="s">
        <v>329</v>
      </c>
      <c r="M303" s="3" t="s">
        <v>173</v>
      </c>
      <c r="N303" s="3" t="s">
        <v>789</v>
      </c>
      <c r="O303" s="3" t="s">
        <v>1032</v>
      </c>
      <c r="P303" s="3" t="s">
        <v>1156</v>
      </c>
      <c r="Q303" s="3" t="s">
        <v>384</v>
      </c>
      <c r="R303" s="82" t="s">
        <v>77</v>
      </c>
      <c r="S303" s="82" t="str">
        <f t="shared" si="23"/>
        <v>09/17/16</v>
      </c>
      <c r="T303" s="82" t="str">
        <f t="shared" si="24"/>
        <v>21:11:25</v>
      </c>
      <c r="U303" s="27">
        <v>8.7515884712300007</v>
      </c>
      <c r="V303" s="27">
        <v>490.33254022099999</v>
      </c>
      <c r="W303" s="5" t="s">
        <v>1481</v>
      </c>
    </row>
    <row r="304" spans="1:23" s="82" customFormat="1" x14ac:dyDescent="0.3">
      <c r="A304" s="82" t="s">
        <v>884</v>
      </c>
      <c r="B304" s="84">
        <v>36.58302415</v>
      </c>
      <c r="C304" s="84">
        <v>-120.05498829</v>
      </c>
      <c r="D304" s="85" t="str">
        <f t="shared" si="17"/>
        <v>ANG_CH4_00285</v>
      </c>
      <c r="E304" s="85" t="s">
        <v>343</v>
      </c>
      <c r="F304" s="85" t="s">
        <v>344</v>
      </c>
      <c r="G304" s="85">
        <f t="shared" si="20"/>
        <v>285</v>
      </c>
      <c r="H304" s="83">
        <v>36.58302415</v>
      </c>
      <c r="I304" s="83">
        <v>-120.05498829</v>
      </c>
      <c r="J304" s="24" t="s">
        <v>337</v>
      </c>
      <c r="K304" s="4" t="s">
        <v>1173</v>
      </c>
      <c r="L304" s="4" t="s">
        <v>329</v>
      </c>
      <c r="M304" s="3" t="s">
        <v>173</v>
      </c>
      <c r="N304" s="3" t="s">
        <v>790</v>
      </c>
      <c r="O304" s="3" t="s">
        <v>1032</v>
      </c>
      <c r="P304" s="3" t="s">
        <v>1157</v>
      </c>
      <c r="Q304" s="3" t="s">
        <v>384</v>
      </c>
      <c r="R304" s="82" t="s">
        <v>81</v>
      </c>
      <c r="S304" s="82" t="str">
        <f t="shared" si="23"/>
        <v>09/19/16</v>
      </c>
      <c r="T304" s="82" t="str">
        <f t="shared" si="24"/>
        <v>18:28:30</v>
      </c>
      <c r="U304" s="27">
        <v>3.8968373439300001</v>
      </c>
      <c r="V304" s="27">
        <v>490.64880515499999</v>
      </c>
      <c r="W304" s="5" t="s">
        <v>1486</v>
      </c>
    </row>
    <row r="305" spans="1:23" s="82" customFormat="1" x14ac:dyDescent="0.3">
      <c r="A305" s="82" t="s">
        <v>885</v>
      </c>
      <c r="B305" s="84">
        <v>36.530374969999997</v>
      </c>
      <c r="C305" s="84">
        <v>-119.97510054999999</v>
      </c>
      <c r="D305" s="85" t="str">
        <f t="shared" si="17"/>
        <v>ANG_CH4_00286</v>
      </c>
      <c r="E305" s="85" t="s">
        <v>343</v>
      </c>
      <c r="F305" s="85" t="s">
        <v>344</v>
      </c>
      <c r="G305" s="85">
        <f t="shared" si="20"/>
        <v>286</v>
      </c>
      <c r="H305" s="83">
        <v>36.530374969999997</v>
      </c>
      <c r="I305" s="83">
        <v>-119.97510054999999</v>
      </c>
      <c r="J305" s="24" t="s">
        <v>337</v>
      </c>
      <c r="K305" s="4" t="s">
        <v>1173</v>
      </c>
      <c r="L305" s="4" t="s">
        <v>329</v>
      </c>
      <c r="M305" s="3" t="s">
        <v>173</v>
      </c>
      <c r="N305" s="3" t="s">
        <v>791</v>
      </c>
      <c r="O305" s="3" t="s">
        <v>1032</v>
      </c>
      <c r="P305" s="3" t="s">
        <v>1158</v>
      </c>
      <c r="Q305" s="3" t="s">
        <v>384</v>
      </c>
      <c r="R305" s="82" t="s">
        <v>81</v>
      </c>
      <c r="S305" s="82" t="str">
        <f t="shared" si="23"/>
        <v>09/19/16</v>
      </c>
      <c r="T305" s="82" t="str">
        <f t="shared" si="24"/>
        <v>18:28:30</v>
      </c>
      <c r="U305" s="27">
        <v>4.5509431655499997</v>
      </c>
      <c r="V305" s="27">
        <v>371.607588728</v>
      </c>
      <c r="W305" s="5" t="s">
        <v>1487</v>
      </c>
    </row>
    <row r="306" spans="1:23" s="82" customFormat="1" x14ac:dyDescent="0.3">
      <c r="A306" s="82" t="s">
        <v>886</v>
      </c>
      <c r="B306" s="84">
        <v>37.269638800000003</v>
      </c>
      <c r="C306" s="84">
        <v>-120.36940122999999</v>
      </c>
      <c r="D306" s="85" t="str">
        <f t="shared" si="17"/>
        <v>ANG_CH4_00287</v>
      </c>
      <c r="E306" s="85" t="s">
        <v>343</v>
      </c>
      <c r="F306" s="85" t="s">
        <v>344</v>
      </c>
      <c r="G306" s="85">
        <f t="shared" si="20"/>
        <v>287</v>
      </c>
      <c r="H306" s="83">
        <v>37.269638800000003</v>
      </c>
      <c r="I306" s="83">
        <v>-120.36940122999999</v>
      </c>
      <c r="J306" s="24" t="s">
        <v>337</v>
      </c>
      <c r="K306" s="4" t="s">
        <v>1178</v>
      </c>
      <c r="L306" s="4" t="s">
        <v>329</v>
      </c>
      <c r="M306" s="3" t="s">
        <v>173</v>
      </c>
      <c r="N306" s="3" t="s">
        <v>792</v>
      </c>
      <c r="O306" s="3" t="s">
        <v>1032</v>
      </c>
      <c r="P306" s="3"/>
      <c r="Q306" s="3" t="s">
        <v>384</v>
      </c>
      <c r="R306" s="82" t="s">
        <v>82</v>
      </c>
      <c r="S306" s="82" t="str">
        <f t="shared" si="23"/>
        <v>09/19/16</v>
      </c>
      <c r="T306" s="82" t="str">
        <f t="shared" si="24"/>
        <v>19:38:00</v>
      </c>
      <c r="U306" s="27">
        <v>0.50355708925099996</v>
      </c>
      <c r="V306" s="27">
        <v>40.76861538</v>
      </c>
      <c r="W306" s="5" t="s">
        <v>1488</v>
      </c>
    </row>
    <row r="307" spans="1:23" s="82" customFormat="1" x14ac:dyDescent="0.3">
      <c r="A307" s="82" t="s">
        <v>887</v>
      </c>
      <c r="B307" s="84">
        <v>37.215352879999998</v>
      </c>
      <c r="C307" s="84">
        <v>-120.42331615000001</v>
      </c>
      <c r="D307" s="85" t="str">
        <f t="shared" si="17"/>
        <v>ANG_CH4_00288</v>
      </c>
      <c r="E307" s="85" t="s">
        <v>343</v>
      </c>
      <c r="F307" s="85" t="s">
        <v>344</v>
      </c>
      <c r="G307" s="85">
        <f t="shared" si="20"/>
        <v>288</v>
      </c>
      <c r="H307" s="83">
        <v>37.215352879999998</v>
      </c>
      <c r="I307" s="83">
        <v>-120.42331615000001</v>
      </c>
      <c r="J307" s="24" t="s">
        <v>337</v>
      </c>
      <c r="K307" s="4" t="s">
        <v>1178</v>
      </c>
      <c r="L307" s="4" t="s">
        <v>329</v>
      </c>
      <c r="M307" s="3" t="s">
        <v>173</v>
      </c>
      <c r="N307" s="3" t="s">
        <v>793</v>
      </c>
      <c r="O307" s="3" t="s">
        <v>1032</v>
      </c>
      <c r="P307" s="3" t="s">
        <v>1159</v>
      </c>
      <c r="Q307" s="3" t="s">
        <v>384</v>
      </c>
      <c r="R307" s="82" t="s">
        <v>83</v>
      </c>
      <c r="S307" s="82" t="str">
        <f t="shared" si="23"/>
        <v>09/19/16</v>
      </c>
      <c r="T307" s="82" t="str">
        <f t="shared" si="24"/>
        <v>20:32:41</v>
      </c>
      <c r="U307" s="27">
        <v>9.8470246980400002</v>
      </c>
      <c r="V307" s="27">
        <v>487.20863087599997</v>
      </c>
      <c r="W307" s="5" t="s">
        <v>1489</v>
      </c>
    </row>
    <row r="308" spans="1:23" s="82" customFormat="1" x14ac:dyDescent="0.3">
      <c r="A308" s="82" t="s">
        <v>888</v>
      </c>
      <c r="B308" s="84">
        <v>37.233183259999997</v>
      </c>
      <c r="C308" s="84">
        <v>-120.45616163</v>
      </c>
      <c r="D308" s="85" t="str">
        <f t="shared" si="17"/>
        <v>ANG_CH4_00289</v>
      </c>
      <c r="E308" s="85" t="s">
        <v>343</v>
      </c>
      <c r="F308" s="85" t="s">
        <v>344</v>
      </c>
      <c r="G308" s="85">
        <f t="shared" si="20"/>
        <v>289</v>
      </c>
      <c r="H308" s="83">
        <v>37.233183259999997</v>
      </c>
      <c r="I308" s="83">
        <v>-120.45616163</v>
      </c>
      <c r="J308" s="24" t="s">
        <v>337</v>
      </c>
      <c r="K308" s="4" t="s">
        <v>1178</v>
      </c>
      <c r="L308" s="4" t="s">
        <v>329</v>
      </c>
      <c r="M308" s="3" t="s">
        <v>173</v>
      </c>
      <c r="N308" s="3" t="s">
        <v>794</v>
      </c>
      <c r="O308" s="3" t="s">
        <v>1032</v>
      </c>
      <c r="P308" s="3" t="s">
        <v>1160</v>
      </c>
      <c r="Q308" s="3" t="s">
        <v>384</v>
      </c>
      <c r="R308" s="82" t="s">
        <v>84</v>
      </c>
      <c r="S308" s="82" t="str">
        <f t="shared" si="23"/>
        <v>09/19/16</v>
      </c>
      <c r="T308" s="82" t="str">
        <f t="shared" si="24"/>
        <v>20:46:19</v>
      </c>
      <c r="U308" s="27">
        <v>3.09747373126</v>
      </c>
      <c r="V308" s="27">
        <v>141.625739186</v>
      </c>
      <c r="W308" s="5" t="s">
        <v>1490</v>
      </c>
    </row>
    <row r="309" spans="1:23" s="82" customFormat="1" x14ac:dyDescent="0.3">
      <c r="A309" s="82" t="s">
        <v>889</v>
      </c>
      <c r="B309" s="84">
        <v>37.166640260000001</v>
      </c>
      <c r="C309" s="84">
        <v>-120.37245092000001</v>
      </c>
      <c r="D309" s="85" t="str">
        <f t="shared" si="17"/>
        <v>ANG_CH4_00290</v>
      </c>
      <c r="E309" s="85" t="s">
        <v>343</v>
      </c>
      <c r="F309" s="85" t="s">
        <v>344</v>
      </c>
      <c r="G309" s="85">
        <f t="shared" si="20"/>
        <v>290</v>
      </c>
      <c r="H309" s="83">
        <v>37.166640260000001</v>
      </c>
      <c r="I309" s="83">
        <v>-120.37245092000001</v>
      </c>
      <c r="J309" s="24" t="s">
        <v>337</v>
      </c>
      <c r="K309" s="4" t="s">
        <v>1178</v>
      </c>
      <c r="L309" s="4" t="s">
        <v>329</v>
      </c>
      <c r="M309" s="3" t="s">
        <v>173</v>
      </c>
      <c r="N309" s="3" t="s">
        <v>795</v>
      </c>
      <c r="O309" s="3" t="s">
        <v>1032</v>
      </c>
      <c r="P309" s="3" t="s">
        <v>1161</v>
      </c>
      <c r="Q309" s="3" t="s">
        <v>384</v>
      </c>
      <c r="R309" s="82" t="s">
        <v>84</v>
      </c>
      <c r="S309" s="82" t="str">
        <f t="shared" si="23"/>
        <v>09/19/16</v>
      </c>
      <c r="T309" s="82" t="str">
        <f t="shared" si="24"/>
        <v>20:46:19</v>
      </c>
      <c r="U309" s="27">
        <v>1.1887537022100001</v>
      </c>
      <c r="V309" s="27">
        <v>93.206920343899995</v>
      </c>
      <c r="W309" s="5" t="s">
        <v>1491</v>
      </c>
    </row>
    <row r="310" spans="1:23" s="82" customFormat="1" x14ac:dyDescent="0.3">
      <c r="A310" s="82" t="s">
        <v>890</v>
      </c>
      <c r="B310" s="84">
        <v>37.163922309999997</v>
      </c>
      <c r="C310" s="84">
        <v>-120.37238343999999</v>
      </c>
      <c r="D310" s="85" t="str">
        <f t="shared" si="17"/>
        <v>ANG_CH4_00291</v>
      </c>
      <c r="E310" s="85" t="s">
        <v>343</v>
      </c>
      <c r="F310" s="85" t="s">
        <v>344</v>
      </c>
      <c r="G310" s="85">
        <f t="shared" si="20"/>
        <v>291</v>
      </c>
      <c r="H310" s="83">
        <v>37.163922309999997</v>
      </c>
      <c r="I310" s="83">
        <v>-120.37238343999999</v>
      </c>
      <c r="J310" s="24" t="s">
        <v>337</v>
      </c>
      <c r="K310" s="4" t="s">
        <v>1178</v>
      </c>
      <c r="L310" s="4" t="s">
        <v>329</v>
      </c>
      <c r="M310" s="3" t="s">
        <v>173</v>
      </c>
      <c r="N310" s="3" t="s">
        <v>796</v>
      </c>
      <c r="O310" s="3" t="s">
        <v>1032</v>
      </c>
      <c r="P310" s="3" t="s">
        <v>1161</v>
      </c>
      <c r="Q310" s="3" t="s">
        <v>384</v>
      </c>
      <c r="R310" s="82" t="s">
        <v>84</v>
      </c>
      <c r="S310" s="82" t="str">
        <f t="shared" si="23"/>
        <v>09/19/16</v>
      </c>
      <c r="T310" s="82" t="str">
        <f t="shared" si="24"/>
        <v>20:46:19</v>
      </c>
      <c r="U310" s="27">
        <v>0.183179390617</v>
      </c>
      <c r="V310" s="27">
        <v>15.6169779407</v>
      </c>
      <c r="W310" s="5" t="s">
        <v>1492</v>
      </c>
    </row>
    <row r="311" spans="1:23" s="82" customFormat="1" x14ac:dyDescent="0.3">
      <c r="A311" s="82" t="s">
        <v>891</v>
      </c>
      <c r="B311" s="84">
        <v>37.166492460000001</v>
      </c>
      <c r="C311" s="84">
        <v>-120.37411856</v>
      </c>
      <c r="D311" s="85" t="str">
        <f t="shared" si="17"/>
        <v>ANG_CH4_00292</v>
      </c>
      <c r="E311" s="85" t="s">
        <v>343</v>
      </c>
      <c r="F311" s="85" t="s">
        <v>344</v>
      </c>
      <c r="G311" s="85">
        <f t="shared" si="20"/>
        <v>292</v>
      </c>
      <c r="H311" s="83">
        <v>37.166492460000001</v>
      </c>
      <c r="I311" s="83">
        <v>-120.37411856</v>
      </c>
      <c r="J311" s="24" t="s">
        <v>337</v>
      </c>
      <c r="K311" s="4" t="s">
        <v>1178</v>
      </c>
      <c r="L311" s="4" t="s">
        <v>329</v>
      </c>
      <c r="M311" s="3" t="s">
        <v>174</v>
      </c>
      <c r="N311" s="3" t="s">
        <v>797</v>
      </c>
      <c r="O311" s="3" t="s">
        <v>1032</v>
      </c>
      <c r="P311" s="3" t="s">
        <v>1161</v>
      </c>
      <c r="Q311" s="3" t="s">
        <v>384</v>
      </c>
      <c r="R311" s="82" t="s">
        <v>84</v>
      </c>
      <c r="S311" s="82" t="str">
        <f t="shared" si="23"/>
        <v>09/19/16</v>
      </c>
      <c r="T311" s="82" t="str">
        <f t="shared" si="24"/>
        <v>20:46:19</v>
      </c>
      <c r="U311" s="27">
        <v>0.36595534673000002</v>
      </c>
      <c r="V311" s="27">
        <v>58.720524520799998</v>
      </c>
      <c r="W311" s="5" t="s">
        <v>1493</v>
      </c>
    </row>
    <row r="312" spans="1:23" s="82" customFormat="1" x14ac:dyDescent="0.3">
      <c r="A312" s="82" t="s">
        <v>892</v>
      </c>
      <c r="B312" s="84">
        <v>35.474958309999998</v>
      </c>
      <c r="C312" s="84">
        <v>-119.43168199</v>
      </c>
      <c r="D312" s="85" t="str">
        <f t="shared" si="17"/>
        <v>ANG_CH4_00293</v>
      </c>
      <c r="E312" s="85" t="s">
        <v>343</v>
      </c>
      <c r="F312" s="85" t="s">
        <v>344</v>
      </c>
      <c r="G312" s="85">
        <f t="shared" si="20"/>
        <v>293</v>
      </c>
      <c r="H312" s="83">
        <v>35.474958309999998</v>
      </c>
      <c r="I312" s="83">
        <v>-119.43168199</v>
      </c>
      <c r="J312" s="24" t="s">
        <v>337</v>
      </c>
      <c r="K312" s="4" t="s">
        <v>1181</v>
      </c>
      <c r="L312" s="4" t="s">
        <v>329</v>
      </c>
      <c r="M312" s="3" t="s">
        <v>173</v>
      </c>
      <c r="N312" s="3" t="s">
        <v>798</v>
      </c>
      <c r="O312" s="3" t="s">
        <v>1032</v>
      </c>
      <c r="P312" s="3" t="s">
        <v>1162</v>
      </c>
      <c r="Q312" s="3" t="s">
        <v>384</v>
      </c>
      <c r="R312" s="82" t="s">
        <v>161</v>
      </c>
      <c r="S312" s="82" t="str">
        <f t="shared" si="23"/>
        <v>10/25/16</v>
      </c>
      <c r="T312" s="82" t="str">
        <f t="shared" si="24"/>
        <v>23:06:49</v>
      </c>
      <c r="U312" s="27">
        <v>33.317301252900002</v>
      </c>
      <c r="V312" s="27">
        <v>497.07791139800003</v>
      </c>
      <c r="W312" s="5" t="s">
        <v>1714</v>
      </c>
    </row>
    <row r="313" spans="1:23" s="82" customFormat="1" x14ac:dyDescent="0.3">
      <c r="A313" s="82" t="s">
        <v>893</v>
      </c>
      <c r="B313" s="84">
        <v>36.049089100000003</v>
      </c>
      <c r="C313" s="84">
        <v>-119.45591023999999</v>
      </c>
      <c r="D313" s="85" t="str">
        <f t="shared" si="17"/>
        <v>ANG_CH4_00294</v>
      </c>
      <c r="E313" s="85" t="s">
        <v>343</v>
      </c>
      <c r="F313" s="85" t="s">
        <v>344</v>
      </c>
      <c r="G313" s="85">
        <f t="shared" si="20"/>
        <v>294</v>
      </c>
      <c r="H313" s="83">
        <v>36.049089100000003</v>
      </c>
      <c r="I313" s="83">
        <v>-119.45591023999999</v>
      </c>
      <c r="J313" s="24" t="s">
        <v>337</v>
      </c>
      <c r="K313" s="4" t="s">
        <v>1167</v>
      </c>
      <c r="L313" s="4" t="s">
        <v>329</v>
      </c>
      <c r="M313" s="3" t="s">
        <v>173</v>
      </c>
      <c r="N313" s="3" t="s">
        <v>800</v>
      </c>
      <c r="O313" s="3" t="s">
        <v>1032</v>
      </c>
      <c r="P313" s="3" t="s">
        <v>1109</v>
      </c>
      <c r="Q313" s="3" t="s">
        <v>384</v>
      </c>
      <c r="R313" s="82" t="s">
        <v>162</v>
      </c>
      <c r="S313" s="82" t="str">
        <f t="shared" si="23"/>
        <v>10/26/16</v>
      </c>
      <c r="T313" s="82" t="str">
        <f t="shared" si="24"/>
        <v>17:32:55</v>
      </c>
      <c r="U313" s="27">
        <v>12.741251698699999</v>
      </c>
      <c r="V313" s="27">
        <v>480.23431780700002</v>
      </c>
      <c r="W313" s="5" t="s">
        <v>1766</v>
      </c>
    </row>
    <row r="314" spans="1:23" s="82" customFormat="1" x14ac:dyDescent="0.3">
      <c r="A314" s="82" t="s">
        <v>894</v>
      </c>
      <c r="B314" s="84">
        <v>36.049166</v>
      </c>
      <c r="C314" s="84">
        <v>-119.45603242999999</v>
      </c>
      <c r="D314" s="85" t="str">
        <f t="shared" si="17"/>
        <v>ANG_CH4_00295</v>
      </c>
      <c r="E314" s="85" t="s">
        <v>343</v>
      </c>
      <c r="F314" s="85" t="s">
        <v>344</v>
      </c>
      <c r="G314" s="85">
        <f t="shared" si="20"/>
        <v>295</v>
      </c>
      <c r="H314" s="83">
        <v>36.049166</v>
      </c>
      <c r="I314" s="83">
        <v>-119.45603242999999</v>
      </c>
      <c r="J314" s="24" t="s">
        <v>337</v>
      </c>
      <c r="K314" s="4" t="s">
        <v>1167</v>
      </c>
      <c r="L314" s="4" t="s">
        <v>329</v>
      </c>
      <c r="M314" s="3" t="s">
        <v>173</v>
      </c>
      <c r="N314" s="3" t="s">
        <v>802</v>
      </c>
      <c r="O314" s="3" t="s">
        <v>1032</v>
      </c>
      <c r="P314" s="3" t="s">
        <v>1109</v>
      </c>
      <c r="Q314" s="3" t="s">
        <v>384</v>
      </c>
      <c r="R314" s="82" t="s">
        <v>163</v>
      </c>
      <c r="S314" s="82" t="str">
        <f t="shared" si="23"/>
        <v>10/26/16</v>
      </c>
      <c r="T314" s="82" t="str">
        <f t="shared" si="24"/>
        <v>18:02:14</v>
      </c>
      <c r="U314" s="27">
        <v>33.439066981899998</v>
      </c>
      <c r="V314" s="27">
        <v>498.62310415799999</v>
      </c>
      <c r="W314" s="5" t="s">
        <v>1716</v>
      </c>
    </row>
    <row r="315" spans="1:23" s="82" customFormat="1" x14ac:dyDescent="0.3">
      <c r="A315" s="82" t="s">
        <v>895</v>
      </c>
      <c r="B315" s="84">
        <v>36.792666029999999</v>
      </c>
      <c r="C315" s="84">
        <v>-120.25276138</v>
      </c>
      <c r="D315" s="85" t="str">
        <f t="shared" si="17"/>
        <v>ANG_CH4_00296</v>
      </c>
      <c r="E315" s="85" t="s">
        <v>343</v>
      </c>
      <c r="F315" s="85" t="s">
        <v>344</v>
      </c>
      <c r="G315" s="85">
        <f t="shared" si="20"/>
        <v>296</v>
      </c>
      <c r="H315" s="83">
        <v>36.792666029999999</v>
      </c>
      <c r="I315" s="83">
        <v>-120.25276138</v>
      </c>
      <c r="J315" s="24" t="s">
        <v>337</v>
      </c>
      <c r="K315" s="4" t="s">
        <v>806</v>
      </c>
      <c r="L315" s="4" t="s">
        <v>329</v>
      </c>
      <c r="M315" s="3" t="s">
        <v>174</v>
      </c>
      <c r="N315" s="3" t="s">
        <v>804</v>
      </c>
      <c r="O315" s="3" t="s">
        <v>409</v>
      </c>
      <c r="P315" s="3" t="s">
        <v>805</v>
      </c>
      <c r="Q315" s="3" t="s">
        <v>368</v>
      </c>
      <c r="R315" s="82" t="s">
        <v>164</v>
      </c>
      <c r="S315" s="82" t="str">
        <f t="shared" si="23"/>
        <v>10/26/16</v>
      </c>
      <c r="T315" s="82" t="str">
        <f t="shared" si="24"/>
        <v>18:25:49</v>
      </c>
      <c r="U315" s="27">
        <v>18.028560861500001</v>
      </c>
      <c r="V315" s="27">
        <v>497.35743686000001</v>
      </c>
      <c r="W315" s="5" t="s">
        <v>1767</v>
      </c>
    </row>
    <row r="316" spans="1:23" s="82" customFormat="1" x14ac:dyDescent="0.3">
      <c r="A316" s="82" t="s">
        <v>896</v>
      </c>
      <c r="B316" s="84">
        <v>38.020691190000001</v>
      </c>
      <c r="C316" s="84">
        <v>-122.11559321999999</v>
      </c>
      <c r="D316" s="85" t="str">
        <f t="shared" si="17"/>
        <v>ANG_CH4_00297</v>
      </c>
      <c r="E316" s="85" t="s">
        <v>343</v>
      </c>
      <c r="F316" s="85" t="s">
        <v>344</v>
      </c>
      <c r="G316" s="85">
        <f t="shared" si="20"/>
        <v>297</v>
      </c>
      <c r="H316" s="83">
        <v>38.020691190000001</v>
      </c>
      <c r="I316" s="83">
        <v>-122.11559321999999</v>
      </c>
      <c r="J316" s="24" t="s">
        <v>337</v>
      </c>
      <c r="K316" s="4" t="s">
        <v>281</v>
      </c>
      <c r="L316" s="4" t="s">
        <v>329</v>
      </c>
      <c r="M316" s="3" t="s">
        <v>174</v>
      </c>
      <c r="N316" s="3" t="s">
        <v>807</v>
      </c>
      <c r="O316" s="3" t="s">
        <v>340</v>
      </c>
      <c r="P316" s="3"/>
      <c r="Q316" s="3" t="s">
        <v>368</v>
      </c>
      <c r="R316" s="82" t="s">
        <v>165</v>
      </c>
      <c r="S316" s="82" t="str">
        <f t="shared" si="23"/>
        <v>10/26/16</v>
      </c>
      <c r="T316" s="82" t="str">
        <f t="shared" si="24"/>
        <v>20:11:38</v>
      </c>
      <c r="U316" s="27">
        <v>4.4185380204599998</v>
      </c>
      <c r="V316" s="27">
        <v>477.78765157800001</v>
      </c>
      <c r="W316" s="5" t="s">
        <v>1717</v>
      </c>
    </row>
    <row r="317" spans="1:23" s="82" customFormat="1" x14ac:dyDescent="0.3">
      <c r="A317" s="82" t="s">
        <v>897</v>
      </c>
      <c r="B317" s="84">
        <v>34.023511249999999</v>
      </c>
      <c r="C317" s="84">
        <v>-118.03444979</v>
      </c>
      <c r="D317" s="85" t="str">
        <f t="shared" si="17"/>
        <v>ANG_CH4_00298</v>
      </c>
      <c r="E317" s="85" t="s">
        <v>343</v>
      </c>
      <c r="F317" s="85" t="s">
        <v>344</v>
      </c>
      <c r="G317" s="85">
        <f t="shared" si="20"/>
        <v>298</v>
      </c>
      <c r="H317" s="83">
        <v>34.023511249999999</v>
      </c>
      <c r="I317" s="83">
        <v>-118.03444979</v>
      </c>
      <c r="J317" s="24" t="s">
        <v>337</v>
      </c>
      <c r="K317" s="4" t="s">
        <v>824</v>
      </c>
      <c r="L317" s="4" t="s">
        <v>329</v>
      </c>
      <c r="M317" s="3" t="s">
        <v>174</v>
      </c>
      <c r="N317" s="3" t="s">
        <v>823</v>
      </c>
      <c r="O317" s="3" t="s">
        <v>339</v>
      </c>
      <c r="P317" s="3" t="s">
        <v>825</v>
      </c>
      <c r="Q317" s="3" t="s">
        <v>339</v>
      </c>
      <c r="R317" s="82" t="s">
        <v>1042</v>
      </c>
      <c r="S317" s="82" t="str">
        <f t="shared" si="23"/>
        <v>11/02/16</v>
      </c>
      <c r="T317" s="82" t="str">
        <f t="shared" si="24"/>
        <v>21:16:52</v>
      </c>
      <c r="U317" s="27">
        <v>17.840626715700001</v>
      </c>
      <c r="V317" s="27">
        <v>500.91915515400001</v>
      </c>
      <c r="W317" s="5" t="s">
        <v>1768</v>
      </c>
    </row>
    <row r="318" spans="1:23" s="82" customFormat="1" x14ac:dyDescent="0.3">
      <c r="A318" s="82" t="s">
        <v>898</v>
      </c>
      <c r="B318" s="84">
        <v>36.182366440000003</v>
      </c>
      <c r="C318" s="84">
        <v>-119.65928045</v>
      </c>
      <c r="D318" s="85" t="str">
        <f t="shared" si="17"/>
        <v>ANG_CH4_00299</v>
      </c>
      <c r="E318" s="85" t="s">
        <v>343</v>
      </c>
      <c r="F318" s="85" t="s">
        <v>344</v>
      </c>
      <c r="G318" s="85">
        <f t="shared" si="20"/>
        <v>299</v>
      </c>
      <c r="H318" s="83">
        <v>36.182366440000003</v>
      </c>
      <c r="I318" s="83">
        <v>-119.65928045</v>
      </c>
      <c r="J318" s="24" t="s">
        <v>337</v>
      </c>
      <c r="K318" s="4" t="s">
        <v>1167</v>
      </c>
      <c r="L318" s="4" t="s">
        <v>329</v>
      </c>
      <c r="M318" s="3" t="s">
        <v>173</v>
      </c>
      <c r="N318" s="3" t="s">
        <v>1770</v>
      </c>
      <c r="O318" s="3" t="s">
        <v>1032</v>
      </c>
      <c r="P318" s="3" t="s">
        <v>1072</v>
      </c>
      <c r="Q318" s="3" t="s">
        <v>384</v>
      </c>
      <c r="R318" s="82" t="s">
        <v>1043</v>
      </c>
      <c r="S318" s="82" t="str">
        <f t="shared" si="23"/>
        <v>11/03/16</v>
      </c>
      <c r="T318" s="82" t="str">
        <f t="shared" si="24"/>
        <v>17:37:08</v>
      </c>
      <c r="U318" s="27">
        <v>15.749015287500001</v>
      </c>
      <c r="V318" s="27">
        <v>459.37976664199999</v>
      </c>
      <c r="W318" s="5" t="s">
        <v>1769</v>
      </c>
    </row>
    <row r="319" spans="1:23" s="82" customFormat="1" x14ac:dyDescent="0.3">
      <c r="A319" s="82" t="s">
        <v>899</v>
      </c>
      <c r="B319" s="84">
        <v>35.520994000000002</v>
      </c>
      <c r="C319" s="84">
        <v>-119.08318300000001</v>
      </c>
      <c r="D319" s="85" t="str">
        <f t="shared" si="17"/>
        <v>ANG_CH4_00300</v>
      </c>
      <c r="E319" s="85" t="s">
        <v>343</v>
      </c>
      <c r="F319" s="85" t="s">
        <v>344</v>
      </c>
      <c r="G319" s="85">
        <f t="shared" si="20"/>
        <v>300</v>
      </c>
      <c r="H319" s="83">
        <v>35.520994000000002</v>
      </c>
      <c r="I319" s="83">
        <v>-119.08318300000001</v>
      </c>
      <c r="J319" s="24" t="s">
        <v>337</v>
      </c>
      <c r="K319" s="4" t="s">
        <v>425</v>
      </c>
      <c r="L319" s="4" t="s">
        <v>338</v>
      </c>
      <c r="M319" s="3" t="s">
        <v>173</v>
      </c>
      <c r="N319" s="3" t="s">
        <v>943</v>
      </c>
      <c r="O319" s="3" t="s">
        <v>426</v>
      </c>
      <c r="P319" s="3" t="s">
        <v>422</v>
      </c>
      <c r="Q319" s="3" t="s">
        <v>368</v>
      </c>
      <c r="R319" s="82" t="s">
        <v>136</v>
      </c>
      <c r="S319" s="82" t="str">
        <f t="shared" si="23"/>
        <v>10/08/16</v>
      </c>
      <c r="T319" s="82" t="str">
        <f t="shared" si="24"/>
        <v>20:55:02</v>
      </c>
      <c r="U319" s="27">
        <v>6.7341992631599998E-2</v>
      </c>
      <c r="V319" s="27">
        <v>13.4350288425</v>
      </c>
      <c r="W319" s="5" t="s">
        <v>1625</v>
      </c>
    </row>
    <row r="320" spans="1:23" s="82" customFormat="1" ht="37.5" x14ac:dyDescent="0.3">
      <c r="A320" s="82" t="s">
        <v>900</v>
      </c>
      <c r="B320" s="84">
        <v>35.329142310000002</v>
      </c>
      <c r="C320" s="84">
        <v>-119.66857215</v>
      </c>
      <c r="D320" s="85" t="str">
        <f t="shared" si="17"/>
        <v>ANG_CH4_00301</v>
      </c>
      <c r="E320" s="85" t="s">
        <v>343</v>
      </c>
      <c r="F320" s="85" t="s">
        <v>344</v>
      </c>
      <c r="G320" s="85">
        <f t="shared" si="20"/>
        <v>301</v>
      </c>
      <c r="H320" s="83">
        <v>35.329142310000002</v>
      </c>
      <c r="I320" s="83">
        <v>-119.66857215</v>
      </c>
      <c r="J320" s="24" t="s">
        <v>337</v>
      </c>
      <c r="K320" s="4" t="s">
        <v>812</v>
      </c>
      <c r="L320" s="4" t="s">
        <v>329</v>
      </c>
      <c r="M320" s="3" t="s">
        <v>173</v>
      </c>
      <c r="N320" s="3" t="s">
        <v>809</v>
      </c>
      <c r="O320" s="3" t="s">
        <v>415</v>
      </c>
      <c r="P320" s="3" t="s">
        <v>813</v>
      </c>
      <c r="Q320" s="3" t="s">
        <v>368</v>
      </c>
      <c r="R320" s="82" t="s">
        <v>167</v>
      </c>
      <c r="S320" s="82" t="str">
        <f t="shared" si="23"/>
        <v>10/29/16</v>
      </c>
      <c r="T320" s="82" t="str">
        <f t="shared" si="24"/>
        <v>19:52:17</v>
      </c>
      <c r="U320" s="27" t="s">
        <v>1189</v>
      </c>
      <c r="V320" s="27" t="s">
        <v>1189</v>
      </c>
      <c r="W320" s="5" t="s">
        <v>1771</v>
      </c>
    </row>
    <row r="321" spans="1:23" s="82" customFormat="1" x14ac:dyDescent="0.3">
      <c r="A321" s="82" t="s">
        <v>901</v>
      </c>
      <c r="B321" s="84">
        <v>35.274845999999997</v>
      </c>
      <c r="C321" s="84">
        <v>-119.47753899999999</v>
      </c>
      <c r="D321" s="85" t="str">
        <f t="shared" si="17"/>
        <v>ANG_CH4_00302</v>
      </c>
      <c r="E321" s="85" t="s">
        <v>343</v>
      </c>
      <c r="F321" s="85" t="s">
        <v>344</v>
      </c>
      <c r="G321" s="85">
        <f t="shared" si="20"/>
        <v>302</v>
      </c>
      <c r="H321" s="83">
        <v>35.275024309999999</v>
      </c>
      <c r="I321" s="83">
        <v>-119.47768485</v>
      </c>
      <c r="J321" s="24" t="s">
        <v>505</v>
      </c>
      <c r="K321" s="4" t="s">
        <v>1044</v>
      </c>
      <c r="L321" s="4" t="s">
        <v>329</v>
      </c>
      <c r="M321" s="3" t="s">
        <v>173</v>
      </c>
      <c r="N321" s="3" t="s">
        <v>810</v>
      </c>
      <c r="O321" s="3" t="s">
        <v>811</v>
      </c>
      <c r="P321" s="3" t="s">
        <v>1045</v>
      </c>
      <c r="Q321" s="3" t="s">
        <v>368</v>
      </c>
      <c r="R321" s="82" t="s">
        <v>170</v>
      </c>
      <c r="S321" s="82" t="str">
        <f t="shared" si="23"/>
        <v>10/29/16</v>
      </c>
      <c r="T321" s="82" t="str">
        <f t="shared" si="24"/>
        <v>20:47:32</v>
      </c>
      <c r="U321" s="27">
        <v>19.075151479300001</v>
      </c>
      <c r="V321" s="27">
        <v>301.52978294000002</v>
      </c>
      <c r="W321" s="5" t="s">
        <v>1730</v>
      </c>
    </row>
    <row r="322" spans="1:23" s="82" customFormat="1" x14ac:dyDescent="0.3">
      <c r="A322" s="82" t="s">
        <v>901</v>
      </c>
      <c r="B322" s="84">
        <v>35.274845999999997</v>
      </c>
      <c r="C322" s="84">
        <v>-119.47753899999999</v>
      </c>
      <c r="D322" s="85" t="str">
        <f t="shared" si="17"/>
        <v>ANG_CH4_00303</v>
      </c>
      <c r="E322" s="85" t="s">
        <v>343</v>
      </c>
      <c r="F322" s="85" t="s">
        <v>344</v>
      </c>
      <c r="G322" s="85">
        <f t="shared" si="20"/>
        <v>303</v>
      </c>
      <c r="H322" s="83">
        <v>35.274675289999998</v>
      </c>
      <c r="I322" s="83">
        <v>-119.47755546</v>
      </c>
      <c r="J322" s="24" t="s">
        <v>505</v>
      </c>
      <c r="K322" s="4" t="s">
        <v>1044</v>
      </c>
      <c r="L322" s="4" t="s">
        <v>329</v>
      </c>
      <c r="M322" s="3" t="s">
        <v>173</v>
      </c>
      <c r="N322" s="3" t="s">
        <v>820</v>
      </c>
      <c r="O322" s="3" t="s">
        <v>811</v>
      </c>
      <c r="P322" s="3" t="s">
        <v>1045</v>
      </c>
      <c r="Q322" s="3" t="s">
        <v>368</v>
      </c>
      <c r="R322" s="82" t="s">
        <v>171</v>
      </c>
      <c r="S322" s="82" t="str">
        <f t="shared" si="23"/>
        <v>10/29/16</v>
      </c>
      <c r="T322" s="82" t="str">
        <f t="shared" si="24"/>
        <v>20:57:22</v>
      </c>
      <c r="U322" s="27">
        <v>22.5691249399</v>
      </c>
      <c r="V322" s="27">
        <v>458.254296216</v>
      </c>
      <c r="W322" s="5" t="s">
        <v>1733</v>
      </c>
    </row>
    <row r="323" spans="1:23" s="82" customFormat="1" ht="37.5" x14ac:dyDescent="0.3">
      <c r="A323" s="82" t="s">
        <v>902</v>
      </c>
      <c r="B323" s="84">
        <v>35.26815173</v>
      </c>
      <c r="C323" s="84">
        <v>-119.45743081000001</v>
      </c>
      <c r="D323" s="85" t="str">
        <f t="shared" si="17"/>
        <v>ANG_CH4_00304</v>
      </c>
      <c r="E323" s="85" t="s">
        <v>343</v>
      </c>
      <c r="F323" s="85" t="s">
        <v>344</v>
      </c>
      <c r="G323" s="85">
        <f t="shared" si="20"/>
        <v>304</v>
      </c>
      <c r="H323" s="83">
        <v>35.26815173</v>
      </c>
      <c r="I323" s="83">
        <v>-119.45743081000001</v>
      </c>
      <c r="J323" s="24" t="s">
        <v>337</v>
      </c>
      <c r="K323" s="4" t="s">
        <v>1044</v>
      </c>
      <c r="L323" s="4" t="s">
        <v>329</v>
      </c>
      <c r="M323" s="3" t="s">
        <v>174</v>
      </c>
      <c r="N323" s="3" t="s">
        <v>814</v>
      </c>
      <c r="O323" s="3" t="s">
        <v>415</v>
      </c>
      <c r="P323" s="3" t="s">
        <v>1045</v>
      </c>
      <c r="Q323" s="3" t="s">
        <v>368</v>
      </c>
      <c r="R323" s="82" t="s">
        <v>170</v>
      </c>
      <c r="S323" s="82" t="str">
        <f t="shared" si="23"/>
        <v>10/29/16</v>
      </c>
      <c r="T323" s="82" t="str">
        <f t="shared" si="24"/>
        <v>20:47:32</v>
      </c>
      <c r="U323" s="27">
        <v>0.29611287079800003</v>
      </c>
      <c r="V323" s="27">
        <v>13.863621460499999</v>
      </c>
      <c r="W323" s="5" t="s">
        <v>1731</v>
      </c>
    </row>
    <row r="324" spans="1:23" s="82" customFormat="1" ht="37.5" x14ac:dyDescent="0.3">
      <c r="A324" s="82" t="s">
        <v>903</v>
      </c>
      <c r="B324" s="84">
        <v>35.245134849999999</v>
      </c>
      <c r="C324" s="84">
        <v>-119.38551397000001</v>
      </c>
      <c r="D324" s="85" t="str">
        <f t="shared" si="17"/>
        <v>ANG_CH4_00305</v>
      </c>
      <c r="E324" s="85" t="s">
        <v>343</v>
      </c>
      <c r="F324" s="85" t="s">
        <v>344</v>
      </c>
      <c r="G324" s="85">
        <f t="shared" si="20"/>
        <v>305</v>
      </c>
      <c r="H324" s="83">
        <v>35.245134849999999</v>
      </c>
      <c r="I324" s="83">
        <v>-119.38551397000001</v>
      </c>
      <c r="J324" s="24" t="s">
        <v>337</v>
      </c>
      <c r="K324" s="4" t="s">
        <v>1044</v>
      </c>
      <c r="L324" s="4" t="s">
        <v>329</v>
      </c>
      <c r="M324" s="3" t="s">
        <v>174</v>
      </c>
      <c r="N324" s="3" t="s">
        <v>815</v>
      </c>
      <c r="O324" s="3" t="s">
        <v>415</v>
      </c>
      <c r="P324" s="3" t="s">
        <v>1045</v>
      </c>
      <c r="Q324" s="3" t="s">
        <v>368</v>
      </c>
      <c r="R324" s="82" t="s">
        <v>170</v>
      </c>
      <c r="S324" s="82" t="str">
        <f t="shared" si="23"/>
        <v>10/29/16</v>
      </c>
      <c r="T324" s="82" t="str">
        <f t="shared" si="24"/>
        <v>20:47:32</v>
      </c>
      <c r="U324" s="27">
        <v>0.17412330675900001</v>
      </c>
      <c r="V324" s="27">
        <v>8.7681240867099994</v>
      </c>
      <c r="W324" s="5" t="s">
        <v>1732</v>
      </c>
    </row>
    <row r="325" spans="1:23" s="82" customFormat="1" ht="37.5" x14ac:dyDescent="0.3">
      <c r="A325" s="82" t="s">
        <v>904</v>
      </c>
      <c r="B325" s="84">
        <v>35.282796009999998</v>
      </c>
      <c r="C325" s="84">
        <v>-119.49683607</v>
      </c>
      <c r="D325" s="85" t="str">
        <f t="shared" ref="D325:D388" si="25">CONCATENATE(E325,"_",F325,"_",TEXT(G325,"00000"))</f>
        <v>ANG_CH4_00306</v>
      </c>
      <c r="E325" s="85" t="s">
        <v>343</v>
      </c>
      <c r="F325" s="85" t="s">
        <v>344</v>
      </c>
      <c r="G325" s="85">
        <f t="shared" si="20"/>
        <v>306</v>
      </c>
      <c r="H325" s="83">
        <v>35.282796009999998</v>
      </c>
      <c r="I325" s="83">
        <v>-119.49683607</v>
      </c>
      <c r="J325" s="24" t="s">
        <v>337</v>
      </c>
      <c r="K325" s="4" t="s">
        <v>1044</v>
      </c>
      <c r="L325" s="4" t="s">
        <v>329</v>
      </c>
      <c r="M325" s="3" t="s">
        <v>173</v>
      </c>
      <c r="N325" s="3" t="s">
        <v>816</v>
      </c>
      <c r="O325" s="3" t="s">
        <v>415</v>
      </c>
      <c r="P325" s="3" t="s">
        <v>1045</v>
      </c>
      <c r="Q325" s="3" t="s">
        <v>368</v>
      </c>
      <c r="R325" s="82" t="s">
        <v>171</v>
      </c>
      <c r="S325" s="82" t="str">
        <f t="shared" si="23"/>
        <v>10/29/16</v>
      </c>
      <c r="T325" s="82" t="str">
        <f t="shared" si="24"/>
        <v>20:57:22</v>
      </c>
      <c r="U325" s="27">
        <v>0.18986854795399999</v>
      </c>
      <c r="V325" s="27">
        <v>15</v>
      </c>
      <c r="W325" s="5" t="s">
        <v>1734</v>
      </c>
    </row>
    <row r="326" spans="1:23" s="82" customFormat="1" x14ac:dyDescent="0.3">
      <c r="A326" s="82" t="s">
        <v>905</v>
      </c>
      <c r="B326" s="84">
        <v>35.455168999999998</v>
      </c>
      <c r="C326" s="84">
        <v>-119.04876899999999</v>
      </c>
      <c r="D326" s="85" t="str">
        <f t="shared" si="25"/>
        <v>ANG_CH4_00307</v>
      </c>
      <c r="E326" s="85" t="s">
        <v>343</v>
      </c>
      <c r="F326" s="85" t="s">
        <v>344</v>
      </c>
      <c r="G326" s="85">
        <f t="shared" si="20"/>
        <v>307</v>
      </c>
      <c r="H326" s="83">
        <v>35.455168999999998</v>
      </c>
      <c r="I326" s="83">
        <v>-119.04876899999999</v>
      </c>
      <c r="J326" s="24" t="s">
        <v>337</v>
      </c>
      <c r="K326" s="4" t="s">
        <v>425</v>
      </c>
      <c r="L326" s="4" t="s">
        <v>338</v>
      </c>
      <c r="M326" s="3" t="s">
        <v>173</v>
      </c>
      <c r="N326" s="3" t="s">
        <v>946</v>
      </c>
      <c r="O326" s="3" t="s">
        <v>339</v>
      </c>
      <c r="P326" s="3" t="s">
        <v>422</v>
      </c>
      <c r="Q326" s="3" t="s">
        <v>368</v>
      </c>
      <c r="R326" s="82" t="s">
        <v>138</v>
      </c>
      <c r="S326" s="82" t="str">
        <f t="shared" si="23"/>
        <v>10/08/16</v>
      </c>
      <c r="T326" s="82" t="str">
        <f t="shared" si="24"/>
        <v>21:06:04</v>
      </c>
      <c r="U326" s="27">
        <v>6.4399103561900004</v>
      </c>
      <c r="V326" s="27">
        <v>379.4153397</v>
      </c>
      <c r="W326" s="5" t="s">
        <v>1637</v>
      </c>
    </row>
    <row r="327" spans="1:23" s="82" customFormat="1" x14ac:dyDescent="0.3">
      <c r="A327" s="82" t="s">
        <v>906</v>
      </c>
      <c r="B327" s="84">
        <v>34.402949999999997</v>
      </c>
      <c r="C327" s="84">
        <v>-118.996028</v>
      </c>
      <c r="D327" s="85" t="str">
        <f t="shared" si="25"/>
        <v>ANG_CH4_00308</v>
      </c>
      <c r="E327" s="85" t="s">
        <v>343</v>
      </c>
      <c r="F327" s="85" t="s">
        <v>344</v>
      </c>
      <c r="G327" s="85">
        <f t="shared" si="20"/>
        <v>308</v>
      </c>
      <c r="H327" s="83">
        <v>34.402949999999997</v>
      </c>
      <c r="I327" s="83">
        <v>-118.996028</v>
      </c>
      <c r="J327" s="24" t="s">
        <v>505</v>
      </c>
      <c r="K327" s="4" t="s">
        <v>833</v>
      </c>
      <c r="L327" s="4" t="s">
        <v>338</v>
      </c>
      <c r="M327" s="3" t="s">
        <v>173</v>
      </c>
      <c r="N327" s="3" t="s">
        <v>908</v>
      </c>
      <c r="O327" s="3" t="s">
        <v>195</v>
      </c>
      <c r="P327" s="3" t="s">
        <v>268</v>
      </c>
      <c r="Q327" s="3" t="s">
        <v>396</v>
      </c>
      <c r="R327" s="82" t="s">
        <v>107</v>
      </c>
      <c r="S327" s="82" t="str">
        <f t="shared" ref="S327:S358" si="26">CONCATENATE(MID(R327,8,2),"/",MID(R327,10,2),"/",MID(R327,6,2))</f>
        <v>09/30/16</v>
      </c>
      <c r="T327" s="82" t="str">
        <f t="shared" ref="T327:T358" si="27">CONCATENATE(MID(R327,13,2),":",MID(R327,15,2),":",MID(R327,17,2))</f>
        <v>21:12:08</v>
      </c>
      <c r="U327" s="27">
        <v>30.8249050668</v>
      </c>
      <c r="V327" s="27">
        <v>493.70845648</v>
      </c>
      <c r="W327" s="5" t="s">
        <v>1552</v>
      </c>
    </row>
    <row r="328" spans="1:23" s="82" customFormat="1" x14ac:dyDescent="0.3">
      <c r="A328" s="82" t="s">
        <v>906</v>
      </c>
      <c r="B328" s="84">
        <v>34.402949999999997</v>
      </c>
      <c r="C328" s="84">
        <v>-118.996028</v>
      </c>
      <c r="D328" s="85" t="str">
        <f t="shared" si="25"/>
        <v>ANG_CH4_00309</v>
      </c>
      <c r="E328" s="85" t="s">
        <v>343</v>
      </c>
      <c r="F328" s="85" t="s">
        <v>344</v>
      </c>
      <c r="G328" s="85">
        <f t="shared" si="20"/>
        <v>309</v>
      </c>
      <c r="H328" s="83">
        <v>34.402949999999997</v>
      </c>
      <c r="I328" s="83">
        <v>-118.996028</v>
      </c>
      <c r="J328" s="24" t="s">
        <v>505</v>
      </c>
      <c r="K328" s="4" t="s">
        <v>833</v>
      </c>
      <c r="L328" s="4" t="s">
        <v>338</v>
      </c>
      <c r="M328" s="3" t="s">
        <v>173</v>
      </c>
      <c r="N328" s="3" t="s">
        <v>839</v>
      </c>
      <c r="O328" s="3" t="s">
        <v>195</v>
      </c>
      <c r="P328" s="3" t="s">
        <v>268</v>
      </c>
      <c r="Q328" s="3" t="s">
        <v>396</v>
      </c>
      <c r="R328" s="82" t="s">
        <v>110</v>
      </c>
      <c r="S328" s="82" t="str">
        <f t="shared" si="26"/>
        <v>09/30/16</v>
      </c>
      <c r="T328" s="82" t="str">
        <f t="shared" si="27"/>
        <v>22:39:05</v>
      </c>
      <c r="U328" s="27">
        <v>1.55624466646</v>
      </c>
      <c r="V328" s="27">
        <v>321.40208462300001</v>
      </c>
      <c r="W328" s="5" t="s">
        <v>1556</v>
      </c>
    </row>
    <row r="329" spans="1:23" s="82" customFormat="1" x14ac:dyDescent="0.3">
      <c r="A329" s="82" t="s">
        <v>907</v>
      </c>
      <c r="B329" s="84">
        <v>34.404277999999998</v>
      </c>
      <c r="C329" s="84">
        <v>-118.99849399999999</v>
      </c>
      <c r="D329" s="85" t="str">
        <f t="shared" si="25"/>
        <v>ANG_CH4_00310</v>
      </c>
      <c r="E329" s="85" t="s">
        <v>343</v>
      </c>
      <c r="F329" s="85" t="s">
        <v>344</v>
      </c>
      <c r="G329" s="85">
        <f t="shared" si="20"/>
        <v>310</v>
      </c>
      <c r="H329" s="83">
        <v>34.404277999999998</v>
      </c>
      <c r="I329" s="83">
        <v>-118.99849399999999</v>
      </c>
      <c r="J329" s="24" t="s">
        <v>505</v>
      </c>
      <c r="K329" s="4" t="s">
        <v>833</v>
      </c>
      <c r="L329" s="4" t="s">
        <v>338</v>
      </c>
      <c r="M329" s="3" t="s">
        <v>173</v>
      </c>
      <c r="N329" s="3" t="s">
        <v>909</v>
      </c>
      <c r="O329" s="3" t="s">
        <v>195</v>
      </c>
      <c r="P329" s="3" t="s">
        <v>268</v>
      </c>
      <c r="Q329" s="3" t="s">
        <v>396</v>
      </c>
      <c r="R329" s="82" t="s">
        <v>107</v>
      </c>
      <c r="S329" s="82" t="str">
        <f t="shared" si="26"/>
        <v>09/30/16</v>
      </c>
      <c r="T329" s="82" t="str">
        <f t="shared" si="27"/>
        <v>21:12:08</v>
      </c>
      <c r="U329" s="27">
        <v>56.458667772799998</v>
      </c>
      <c r="V329" s="27">
        <v>490.37530525099999</v>
      </c>
      <c r="W329" s="5" t="s">
        <v>1553</v>
      </c>
    </row>
    <row r="330" spans="1:23" s="82" customFormat="1" x14ac:dyDescent="0.3">
      <c r="A330" s="82" t="s">
        <v>907</v>
      </c>
      <c r="B330" s="84">
        <v>34.404277999999998</v>
      </c>
      <c r="C330" s="84">
        <v>-118.99849399999999</v>
      </c>
      <c r="D330" s="85" t="str">
        <f t="shared" si="25"/>
        <v>ANG_CH4_00311</v>
      </c>
      <c r="E330" s="85" t="s">
        <v>343</v>
      </c>
      <c r="F330" s="85" t="s">
        <v>344</v>
      </c>
      <c r="G330" s="85">
        <f t="shared" si="20"/>
        <v>311</v>
      </c>
      <c r="H330" s="83">
        <v>34.404277999999998</v>
      </c>
      <c r="I330" s="83">
        <v>-118.99849399999999</v>
      </c>
      <c r="J330" s="24" t="s">
        <v>505</v>
      </c>
      <c r="K330" s="4" t="s">
        <v>833</v>
      </c>
      <c r="L330" s="4" t="s">
        <v>338</v>
      </c>
      <c r="M330" s="3" t="s">
        <v>173</v>
      </c>
      <c r="N330" s="3" t="s">
        <v>837</v>
      </c>
      <c r="O330" s="3" t="s">
        <v>195</v>
      </c>
      <c r="P330" s="3" t="s">
        <v>268</v>
      </c>
      <c r="Q330" s="3" t="s">
        <v>396</v>
      </c>
      <c r="R330" s="82" t="s">
        <v>108</v>
      </c>
      <c r="S330" s="82" t="str">
        <f t="shared" si="26"/>
        <v>09/30/16</v>
      </c>
      <c r="T330" s="82" t="str">
        <f t="shared" si="27"/>
        <v>21:30:04</v>
      </c>
      <c r="U330" s="27">
        <v>7.2180582736599996</v>
      </c>
      <c r="V330" s="27">
        <v>450.69945640100002</v>
      </c>
      <c r="W330" s="5" t="s">
        <v>1554</v>
      </c>
    </row>
    <row r="331" spans="1:23" s="82" customFormat="1" x14ac:dyDescent="0.3">
      <c r="A331" s="82" t="s">
        <v>907</v>
      </c>
      <c r="B331" s="84">
        <v>34.404277999999998</v>
      </c>
      <c r="C331" s="84">
        <v>-118.99849399999999</v>
      </c>
      <c r="D331" s="85" t="str">
        <f t="shared" si="25"/>
        <v>ANG_CH4_00312</v>
      </c>
      <c r="E331" s="85" t="s">
        <v>343</v>
      </c>
      <c r="F331" s="85" t="s">
        <v>344</v>
      </c>
      <c r="G331" s="85">
        <f t="shared" si="20"/>
        <v>312</v>
      </c>
      <c r="H331" s="83">
        <v>34.404277999999998</v>
      </c>
      <c r="I331" s="83">
        <v>-118.99849399999999</v>
      </c>
      <c r="J331" s="24" t="s">
        <v>505</v>
      </c>
      <c r="K331" s="4" t="s">
        <v>833</v>
      </c>
      <c r="L331" s="4" t="s">
        <v>338</v>
      </c>
      <c r="M331" s="3" t="s">
        <v>173</v>
      </c>
      <c r="N331" s="3" t="s">
        <v>838</v>
      </c>
      <c r="O331" s="3" t="s">
        <v>195</v>
      </c>
      <c r="P331" s="3" t="s">
        <v>268</v>
      </c>
      <c r="Q331" s="3" t="s">
        <v>396</v>
      </c>
      <c r="R331" s="82" t="s">
        <v>110</v>
      </c>
      <c r="S331" s="82" t="str">
        <f t="shared" si="26"/>
        <v>09/30/16</v>
      </c>
      <c r="T331" s="82" t="str">
        <f t="shared" si="27"/>
        <v>22:39:05</v>
      </c>
      <c r="U331" s="27">
        <v>52.467216772699999</v>
      </c>
      <c r="V331" s="27">
        <v>498.77875856899999</v>
      </c>
      <c r="W331" s="5" t="s">
        <v>1557</v>
      </c>
    </row>
    <row r="332" spans="1:23" s="82" customFormat="1" x14ac:dyDescent="0.3">
      <c r="A332" s="82" t="s">
        <v>910</v>
      </c>
      <c r="B332" s="84">
        <v>35.280644899999999</v>
      </c>
      <c r="C332" s="84">
        <v>-119.47836141000001</v>
      </c>
      <c r="D332" s="85" t="str">
        <f t="shared" si="25"/>
        <v>ANG_CH4_00313</v>
      </c>
      <c r="E332" s="85" t="s">
        <v>343</v>
      </c>
      <c r="F332" s="85" t="s">
        <v>344</v>
      </c>
      <c r="G332" s="85">
        <f t="shared" si="20"/>
        <v>313</v>
      </c>
      <c r="H332" s="83">
        <v>35.280644899999999</v>
      </c>
      <c r="I332" s="83">
        <v>-119.47836141000001</v>
      </c>
      <c r="J332" s="24" t="s">
        <v>337</v>
      </c>
      <c r="K332" s="4" t="s">
        <v>1044</v>
      </c>
      <c r="L332" s="4" t="s">
        <v>329</v>
      </c>
      <c r="M332" s="3" t="s">
        <v>173</v>
      </c>
      <c r="N332" s="3" t="s">
        <v>819</v>
      </c>
      <c r="O332" s="3" t="s">
        <v>818</v>
      </c>
      <c r="P332" s="3" t="s">
        <v>1045</v>
      </c>
      <c r="Q332" s="3" t="s">
        <v>368</v>
      </c>
      <c r="R332" s="82" t="s">
        <v>171</v>
      </c>
      <c r="S332" s="82" t="str">
        <f t="shared" si="26"/>
        <v>10/29/16</v>
      </c>
      <c r="T332" s="82" t="str">
        <f t="shared" si="27"/>
        <v>20:57:22</v>
      </c>
      <c r="U332" s="27">
        <v>14.7268408667</v>
      </c>
      <c r="V332" s="27">
        <v>458.254296216</v>
      </c>
      <c r="W332" s="5" t="s">
        <v>1735</v>
      </c>
    </row>
    <row r="333" spans="1:23" s="82" customFormat="1" x14ac:dyDescent="0.3">
      <c r="A333" s="82" t="s">
        <v>911</v>
      </c>
      <c r="B333" s="84">
        <v>33.717128000000002</v>
      </c>
      <c r="C333" s="84">
        <v>-117.70804699999999</v>
      </c>
      <c r="D333" s="85" t="str">
        <f t="shared" si="25"/>
        <v>ANG_CH4_00314</v>
      </c>
      <c r="E333" s="85" t="s">
        <v>343</v>
      </c>
      <c r="F333" s="85" t="s">
        <v>344</v>
      </c>
      <c r="G333" s="85">
        <f t="shared" si="20"/>
        <v>314</v>
      </c>
      <c r="H333" s="83">
        <v>33.717128000000002</v>
      </c>
      <c r="I333" s="83">
        <v>-117.70804699999999</v>
      </c>
      <c r="J333" s="24" t="s">
        <v>505</v>
      </c>
      <c r="K333" s="4" t="s">
        <v>834</v>
      </c>
      <c r="L333" s="4" t="s">
        <v>338</v>
      </c>
      <c r="M333" s="3" t="s">
        <v>173</v>
      </c>
      <c r="N333" s="3" t="s">
        <v>840</v>
      </c>
      <c r="O333" s="3" t="s">
        <v>195</v>
      </c>
      <c r="P333" s="3" t="s">
        <v>834</v>
      </c>
      <c r="Q333" s="3" t="s">
        <v>396</v>
      </c>
      <c r="R333" s="82" t="s">
        <v>112</v>
      </c>
      <c r="S333" s="82" t="str">
        <f t="shared" si="26"/>
        <v>10/01/16</v>
      </c>
      <c r="T333" s="82" t="str">
        <f t="shared" si="27"/>
        <v>18:45:52</v>
      </c>
      <c r="U333" s="27">
        <v>15.5072177034</v>
      </c>
      <c r="V333" s="27">
        <v>496.60680623600001</v>
      </c>
      <c r="W333" s="5" t="s">
        <v>1559</v>
      </c>
    </row>
    <row r="334" spans="1:23" s="82" customFormat="1" x14ac:dyDescent="0.3">
      <c r="A334" s="82" t="s">
        <v>911</v>
      </c>
      <c r="B334" s="84">
        <v>33.717128000000002</v>
      </c>
      <c r="C334" s="84">
        <v>-117.70804699999999</v>
      </c>
      <c r="D334" s="85" t="str">
        <f t="shared" si="25"/>
        <v>ANG_CH4_00315</v>
      </c>
      <c r="E334" s="85" t="s">
        <v>343</v>
      </c>
      <c r="F334" s="85" t="s">
        <v>344</v>
      </c>
      <c r="G334" s="85">
        <f t="shared" si="20"/>
        <v>315</v>
      </c>
      <c r="H334" s="83">
        <v>33.717292</v>
      </c>
      <c r="I334" s="83">
        <v>-117.70826700000001</v>
      </c>
      <c r="J334" s="24" t="s">
        <v>505</v>
      </c>
      <c r="K334" s="4" t="s">
        <v>834</v>
      </c>
      <c r="L334" s="4" t="s">
        <v>338</v>
      </c>
      <c r="M334" s="3" t="s">
        <v>173</v>
      </c>
      <c r="N334" s="3" t="s">
        <v>843</v>
      </c>
      <c r="O334" s="3" t="s">
        <v>195</v>
      </c>
      <c r="P334" s="3" t="s">
        <v>834</v>
      </c>
      <c r="Q334" s="3" t="s">
        <v>396</v>
      </c>
      <c r="R334" s="82" t="s">
        <v>113</v>
      </c>
      <c r="S334" s="82" t="str">
        <f t="shared" si="26"/>
        <v>10/01/16</v>
      </c>
      <c r="T334" s="82" t="str">
        <f t="shared" si="27"/>
        <v>18:50:35</v>
      </c>
      <c r="U334" s="27">
        <v>16.770295661399999</v>
      </c>
      <c r="V334" s="27">
        <v>495.132113683</v>
      </c>
      <c r="W334" s="5" t="s">
        <v>1562</v>
      </c>
    </row>
    <row r="335" spans="1:23" s="82" customFormat="1" x14ac:dyDescent="0.3">
      <c r="A335" s="82" t="s">
        <v>912</v>
      </c>
      <c r="B335" s="84">
        <v>33.722039000000002</v>
      </c>
      <c r="C335" s="84">
        <v>-117.697231</v>
      </c>
      <c r="D335" s="85" t="str">
        <f t="shared" si="25"/>
        <v>ANG_CH4_00316</v>
      </c>
      <c r="E335" s="85" t="s">
        <v>343</v>
      </c>
      <c r="F335" s="85" t="s">
        <v>344</v>
      </c>
      <c r="G335" s="85">
        <f t="shared" si="20"/>
        <v>316</v>
      </c>
      <c r="H335" s="83">
        <v>33.722039000000002</v>
      </c>
      <c r="I335" s="83">
        <v>-117.697231</v>
      </c>
      <c r="J335" s="24" t="s">
        <v>505</v>
      </c>
      <c r="K335" s="4" t="s">
        <v>834</v>
      </c>
      <c r="L335" s="4" t="s">
        <v>338</v>
      </c>
      <c r="M335" s="3" t="s">
        <v>173</v>
      </c>
      <c r="N335" s="3" t="s">
        <v>841</v>
      </c>
      <c r="O335" s="3" t="s">
        <v>195</v>
      </c>
      <c r="P335" s="3" t="s">
        <v>834</v>
      </c>
      <c r="Q335" s="3" t="s">
        <v>396</v>
      </c>
      <c r="R335" s="82" t="s">
        <v>112</v>
      </c>
      <c r="S335" s="82" t="str">
        <f t="shared" si="26"/>
        <v>10/01/16</v>
      </c>
      <c r="T335" s="82" t="str">
        <f t="shared" si="27"/>
        <v>18:45:52</v>
      </c>
      <c r="U335" s="27">
        <v>19.907314609499998</v>
      </c>
      <c r="V335" s="27">
        <v>496.60680623600001</v>
      </c>
      <c r="W335" s="5" t="s">
        <v>1560</v>
      </c>
    </row>
    <row r="336" spans="1:23" s="82" customFormat="1" x14ac:dyDescent="0.3">
      <c r="A336" s="82" t="s">
        <v>912</v>
      </c>
      <c r="B336" s="84">
        <v>33.722039000000002</v>
      </c>
      <c r="C336" s="84">
        <v>-117.697231</v>
      </c>
      <c r="D336" s="85" t="str">
        <f t="shared" si="25"/>
        <v>ANG_CH4_00317</v>
      </c>
      <c r="E336" s="85" t="s">
        <v>343</v>
      </c>
      <c r="F336" s="85" t="s">
        <v>344</v>
      </c>
      <c r="G336" s="85">
        <f t="shared" si="20"/>
        <v>317</v>
      </c>
      <c r="H336" s="83">
        <v>33.722039000000002</v>
      </c>
      <c r="I336" s="83">
        <v>-117.697231</v>
      </c>
      <c r="J336" s="24" t="s">
        <v>505</v>
      </c>
      <c r="K336" s="4" t="s">
        <v>834</v>
      </c>
      <c r="L336" s="4" t="s">
        <v>338</v>
      </c>
      <c r="M336" s="3" t="s">
        <v>173</v>
      </c>
      <c r="N336" s="3" t="s">
        <v>844</v>
      </c>
      <c r="O336" s="3" t="s">
        <v>195</v>
      </c>
      <c r="P336" s="3" t="s">
        <v>834</v>
      </c>
      <c r="Q336" s="3" t="s">
        <v>396</v>
      </c>
      <c r="R336" s="82" t="s">
        <v>114</v>
      </c>
      <c r="S336" s="82" t="str">
        <f t="shared" si="26"/>
        <v>10/01/16</v>
      </c>
      <c r="T336" s="82" t="str">
        <f t="shared" si="27"/>
        <v>18:56:08</v>
      </c>
      <c r="U336" s="27">
        <v>0.30056813499000001</v>
      </c>
      <c r="V336" s="27">
        <v>108.14249858399999</v>
      </c>
      <c r="W336" s="5" t="s">
        <v>1563</v>
      </c>
    </row>
    <row r="337" spans="1:23" s="82" customFormat="1" x14ac:dyDescent="0.3">
      <c r="A337" s="82" t="s">
        <v>913</v>
      </c>
      <c r="B337" s="84">
        <v>33.721643999999998</v>
      </c>
      <c r="C337" s="84">
        <v>-117.701161</v>
      </c>
      <c r="D337" s="85" t="str">
        <f t="shared" si="25"/>
        <v>ANG_CH4_00318</v>
      </c>
      <c r="E337" s="85" t="s">
        <v>343</v>
      </c>
      <c r="F337" s="85" t="s">
        <v>344</v>
      </c>
      <c r="G337" s="85">
        <f t="shared" si="20"/>
        <v>318</v>
      </c>
      <c r="H337" s="83">
        <v>33.721643999999998</v>
      </c>
      <c r="I337" s="83">
        <v>-117.701161</v>
      </c>
      <c r="J337" s="24" t="s">
        <v>337</v>
      </c>
      <c r="K337" s="4" t="s">
        <v>834</v>
      </c>
      <c r="L337" s="4" t="s">
        <v>338</v>
      </c>
      <c r="M337" s="3" t="s">
        <v>173</v>
      </c>
      <c r="N337" s="3" t="s">
        <v>842</v>
      </c>
      <c r="O337" s="3" t="s">
        <v>195</v>
      </c>
      <c r="P337" s="3" t="s">
        <v>834</v>
      </c>
      <c r="Q337" s="3" t="s">
        <v>396</v>
      </c>
      <c r="R337" s="82" t="s">
        <v>112</v>
      </c>
      <c r="S337" s="82" t="str">
        <f t="shared" si="26"/>
        <v>10/01/16</v>
      </c>
      <c r="T337" s="82" t="str">
        <f t="shared" si="27"/>
        <v>18:45:52</v>
      </c>
      <c r="U337" s="27">
        <v>7.4360096924899999</v>
      </c>
      <c r="V337" s="27">
        <v>483.78244077300002</v>
      </c>
      <c r="W337" s="5" t="s">
        <v>1561</v>
      </c>
    </row>
    <row r="338" spans="1:23" s="82" customFormat="1" ht="56.25" x14ac:dyDescent="0.3">
      <c r="A338" s="82" t="s">
        <v>914</v>
      </c>
      <c r="B338" s="84">
        <v>33.958939000000001</v>
      </c>
      <c r="C338" s="84">
        <v>-117.62628100000001</v>
      </c>
      <c r="D338" s="85" t="str">
        <f t="shared" si="25"/>
        <v>ANG_CH4_00319</v>
      </c>
      <c r="E338" s="85" t="s">
        <v>343</v>
      </c>
      <c r="F338" s="85" t="s">
        <v>344</v>
      </c>
      <c r="G338" s="85">
        <f t="shared" si="20"/>
        <v>319</v>
      </c>
      <c r="H338" s="83">
        <v>33.958939000000001</v>
      </c>
      <c r="I338" s="83">
        <v>-117.62628100000001</v>
      </c>
      <c r="J338" s="24" t="s">
        <v>337</v>
      </c>
      <c r="K338" s="4" t="s">
        <v>1182</v>
      </c>
      <c r="L338" s="4" t="s">
        <v>338</v>
      </c>
      <c r="M338" s="3" t="s">
        <v>174</v>
      </c>
      <c r="N338" s="3" t="s">
        <v>275</v>
      </c>
      <c r="O338" s="3" t="s">
        <v>1032</v>
      </c>
      <c r="P338" s="3" t="s">
        <v>1163</v>
      </c>
      <c r="Q338" s="3" t="s">
        <v>384</v>
      </c>
      <c r="R338" s="82" t="s">
        <v>115</v>
      </c>
      <c r="S338" s="82" t="str">
        <f t="shared" si="26"/>
        <v>10/01/16</v>
      </c>
      <c r="T338" s="82" t="str">
        <f t="shared" si="27"/>
        <v>19:11:57</v>
      </c>
      <c r="U338" s="27">
        <v>2.1177976420100002</v>
      </c>
      <c r="V338" s="27">
        <v>372.358563753</v>
      </c>
      <c r="W338" s="5" t="s">
        <v>1564</v>
      </c>
    </row>
    <row r="339" spans="1:23" s="82" customFormat="1" x14ac:dyDescent="0.3">
      <c r="A339" s="82" t="s">
        <v>915</v>
      </c>
      <c r="B339" s="84">
        <v>34.327133000000003</v>
      </c>
      <c r="C339" s="84">
        <v>-118.51601100000001</v>
      </c>
      <c r="D339" s="85" t="str">
        <f t="shared" si="25"/>
        <v>ANG_CH4_00320</v>
      </c>
      <c r="E339" s="85" t="s">
        <v>343</v>
      </c>
      <c r="F339" s="85" t="s">
        <v>344</v>
      </c>
      <c r="G339" s="85">
        <f t="shared" si="20"/>
        <v>320</v>
      </c>
      <c r="H339" s="83">
        <v>34.327133000000003</v>
      </c>
      <c r="I339" s="83">
        <v>-118.51601100000001</v>
      </c>
      <c r="J339" s="24" t="s">
        <v>505</v>
      </c>
      <c r="K339" s="4" t="s">
        <v>432</v>
      </c>
      <c r="L339" s="4" t="s">
        <v>338</v>
      </c>
      <c r="M339" s="3" t="s">
        <v>173</v>
      </c>
      <c r="N339" s="3" t="s">
        <v>847</v>
      </c>
      <c r="O339" s="3" t="s">
        <v>195</v>
      </c>
      <c r="P339" s="3" t="s">
        <v>432</v>
      </c>
      <c r="Q339" s="3" t="s">
        <v>396</v>
      </c>
      <c r="R339" s="82" t="s">
        <v>121</v>
      </c>
      <c r="S339" s="82" t="str">
        <f t="shared" si="26"/>
        <v>10/03/16</v>
      </c>
      <c r="T339" s="82" t="str">
        <f t="shared" si="27"/>
        <v>20:05:20</v>
      </c>
      <c r="U339" s="27">
        <v>93.669288091400006</v>
      </c>
      <c r="V339" s="27">
        <v>480.59779441900002</v>
      </c>
      <c r="W339" s="5" t="s">
        <v>1572</v>
      </c>
    </row>
    <row r="340" spans="1:23" s="82" customFormat="1" x14ac:dyDescent="0.3">
      <c r="A340" s="82" t="s">
        <v>915</v>
      </c>
      <c r="B340" s="84">
        <v>34.327133000000003</v>
      </c>
      <c r="C340" s="84">
        <v>-118.51601100000001</v>
      </c>
      <c r="D340" s="85" t="str">
        <f t="shared" si="25"/>
        <v>ANG_CH4_00321</v>
      </c>
      <c r="E340" s="85" t="s">
        <v>343</v>
      </c>
      <c r="F340" s="85" t="s">
        <v>344</v>
      </c>
      <c r="G340" s="85">
        <f t="shared" si="20"/>
        <v>321</v>
      </c>
      <c r="H340" s="83">
        <v>34.327133000000003</v>
      </c>
      <c r="I340" s="83">
        <v>-118.51601100000001</v>
      </c>
      <c r="J340" s="24" t="s">
        <v>505</v>
      </c>
      <c r="K340" s="4" t="s">
        <v>432</v>
      </c>
      <c r="L340" s="4" t="s">
        <v>338</v>
      </c>
      <c r="M340" s="3" t="s">
        <v>173</v>
      </c>
      <c r="N340" s="3" t="s">
        <v>964</v>
      </c>
      <c r="O340" s="3" t="s">
        <v>195</v>
      </c>
      <c r="P340" s="3" t="s">
        <v>432</v>
      </c>
      <c r="Q340" s="3" t="s">
        <v>396</v>
      </c>
      <c r="R340" s="82" t="s">
        <v>146</v>
      </c>
      <c r="S340" s="82" t="str">
        <f t="shared" si="26"/>
        <v>10/11/16</v>
      </c>
      <c r="T340" s="82" t="str">
        <f t="shared" si="27"/>
        <v>17:55:49</v>
      </c>
      <c r="U340" s="27">
        <v>50.7110564595</v>
      </c>
      <c r="V340" s="27">
        <v>489.69640594999998</v>
      </c>
      <c r="W340" s="5" t="s">
        <v>1772</v>
      </c>
    </row>
    <row r="341" spans="1:23" s="82" customFormat="1" x14ac:dyDescent="0.3">
      <c r="A341" s="82" t="s">
        <v>916</v>
      </c>
      <c r="B341" s="84">
        <v>34.326006</v>
      </c>
      <c r="C341" s="84">
        <v>-118.512997</v>
      </c>
      <c r="D341" s="85" t="str">
        <f t="shared" si="25"/>
        <v>ANG_CH4_00322</v>
      </c>
      <c r="E341" s="85" t="s">
        <v>343</v>
      </c>
      <c r="F341" s="85" t="s">
        <v>344</v>
      </c>
      <c r="G341" s="85">
        <f t="shared" ref="G341:G404" si="28">G340+1</f>
        <v>322</v>
      </c>
      <c r="H341" s="83">
        <v>34.326006</v>
      </c>
      <c r="I341" s="83">
        <v>-118.512997</v>
      </c>
      <c r="J341" s="24" t="s">
        <v>505</v>
      </c>
      <c r="K341" s="4" t="s">
        <v>432</v>
      </c>
      <c r="L341" s="4" t="s">
        <v>338</v>
      </c>
      <c r="M341" s="3" t="s">
        <v>173</v>
      </c>
      <c r="N341" s="3" t="s">
        <v>848</v>
      </c>
      <c r="O341" s="3" t="s">
        <v>195</v>
      </c>
      <c r="P341" s="3" t="s">
        <v>432</v>
      </c>
      <c r="Q341" s="3" t="s">
        <v>396</v>
      </c>
      <c r="R341" s="82" t="s">
        <v>121</v>
      </c>
      <c r="S341" s="82" t="str">
        <f t="shared" si="26"/>
        <v>10/03/16</v>
      </c>
      <c r="T341" s="82" t="str">
        <f t="shared" si="27"/>
        <v>20:05:20</v>
      </c>
      <c r="U341" s="27">
        <v>92.129769073800006</v>
      </c>
      <c r="V341" s="27">
        <v>480.59779441900002</v>
      </c>
      <c r="W341" s="5" t="s">
        <v>1573</v>
      </c>
    </row>
    <row r="342" spans="1:23" s="82" customFormat="1" x14ac:dyDescent="0.3">
      <c r="A342" s="82" t="s">
        <v>916</v>
      </c>
      <c r="B342" s="84">
        <v>34.326006</v>
      </c>
      <c r="C342" s="84">
        <v>-118.512997</v>
      </c>
      <c r="D342" s="85" t="str">
        <f t="shared" si="25"/>
        <v>ANG_CH4_00323</v>
      </c>
      <c r="E342" s="85" t="s">
        <v>343</v>
      </c>
      <c r="F342" s="85" t="s">
        <v>344</v>
      </c>
      <c r="G342" s="85">
        <f t="shared" si="28"/>
        <v>323</v>
      </c>
      <c r="H342" s="83">
        <v>34.326006</v>
      </c>
      <c r="I342" s="83">
        <v>-118.512997</v>
      </c>
      <c r="J342" s="24" t="s">
        <v>505</v>
      </c>
      <c r="K342" s="4" t="s">
        <v>432</v>
      </c>
      <c r="L342" s="4" t="s">
        <v>338</v>
      </c>
      <c r="M342" s="3" t="s">
        <v>173</v>
      </c>
      <c r="N342" s="3" t="s">
        <v>849</v>
      </c>
      <c r="O342" s="3" t="s">
        <v>195</v>
      </c>
      <c r="P342" s="3" t="s">
        <v>432</v>
      </c>
      <c r="Q342" s="3" t="s">
        <v>396</v>
      </c>
      <c r="R342" s="82" t="s">
        <v>122</v>
      </c>
      <c r="S342" s="82" t="str">
        <f t="shared" si="26"/>
        <v>10/03/16</v>
      </c>
      <c r="T342" s="82" t="str">
        <f t="shared" si="27"/>
        <v>20:10:42</v>
      </c>
      <c r="U342" s="27">
        <v>40.498595249399997</v>
      </c>
      <c r="V342" s="27">
        <v>384.48016853899998</v>
      </c>
      <c r="W342" s="5" t="s">
        <v>1574</v>
      </c>
    </row>
    <row r="343" spans="1:23" s="82" customFormat="1" x14ac:dyDescent="0.3">
      <c r="A343" s="82" t="s">
        <v>917</v>
      </c>
      <c r="B343" s="84">
        <v>34.324311000000002</v>
      </c>
      <c r="C343" s="84">
        <v>-118.50854200000001</v>
      </c>
      <c r="D343" s="85" t="str">
        <f t="shared" si="25"/>
        <v>ANG_CH4_00324</v>
      </c>
      <c r="E343" s="85" t="s">
        <v>343</v>
      </c>
      <c r="F343" s="85" t="s">
        <v>344</v>
      </c>
      <c r="G343" s="85">
        <f t="shared" si="28"/>
        <v>324</v>
      </c>
      <c r="H343" s="83">
        <v>34.324311000000002</v>
      </c>
      <c r="I343" s="83">
        <v>-118.50854200000001</v>
      </c>
      <c r="J343" s="24" t="s">
        <v>505</v>
      </c>
      <c r="K343" s="4" t="s">
        <v>432</v>
      </c>
      <c r="L343" s="4" t="s">
        <v>338</v>
      </c>
      <c r="M343" s="3" t="s">
        <v>173</v>
      </c>
      <c r="N343" s="3" t="s">
        <v>850</v>
      </c>
      <c r="O343" s="3" t="s">
        <v>195</v>
      </c>
      <c r="P343" s="3" t="s">
        <v>432</v>
      </c>
      <c r="Q343" s="3" t="s">
        <v>396</v>
      </c>
      <c r="R343" s="82" t="s">
        <v>122</v>
      </c>
      <c r="S343" s="82" t="str">
        <f t="shared" si="26"/>
        <v>10/03/16</v>
      </c>
      <c r="T343" s="82" t="str">
        <f t="shared" si="27"/>
        <v>20:10:42</v>
      </c>
      <c r="U343" s="27">
        <v>117.555401046</v>
      </c>
      <c r="V343" s="27">
        <v>384.48016853899998</v>
      </c>
      <c r="W343" s="5" t="s">
        <v>1575</v>
      </c>
    </row>
    <row r="344" spans="1:23" s="82" customFormat="1" x14ac:dyDescent="0.3">
      <c r="A344" s="82" t="s">
        <v>917</v>
      </c>
      <c r="B344" s="84">
        <v>34.324311000000002</v>
      </c>
      <c r="C344" s="84">
        <v>-118.50854200000001</v>
      </c>
      <c r="D344" s="85" t="str">
        <f t="shared" si="25"/>
        <v>ANG_CH4_00325</v>
      </c>
      <c r="E344" s="85" t="s">
        <v>343</v>
      </c>
      <c r="F344" s="85" t="s">
        <v>344</v>
      </c>
      <c r="G344" s="85">
        <f t="shared" si="28"/>
        <v>325</v>
      </c>
      <c r="H344" s="83">
        <v>34.324311000000002</v>
      </c>
      <c r="I344" s="83">
        <v>-118.50854200000001</v>
      </c>
      <c r="J344" s="24" t="s">
        <v>505</v>
      </c>
      <c r="K344" s="4" t="s">
        <v>432</v>
      </c>
      <c r="L344" s="4" t="s">
        <v>338</v>
      </c>
      <c r="M344" s="3" t="s">
        <v>173</v>
      </c>
      <c r="N344" s="3" t="s">
        <v>851</v>
      </c>
      <c r="O344" s="3" t="s">
        <v>195</v>
      </c>
      <c r="P344" s="3" t="s">
        <v>432</v>
      </c>
      <c r="Q344" s="3" t="s">
        <v>396</v>
      </c>
      <c r="R344" s="82" t="s">
        <v>123</v>
      </c>
      <c r="S344" s="82" t="str">
        <f t="shared" si="26"/>
        <v>10/03/16</v>
      </c>
      <c r="T344" s="82" t="str">
        <f t="shared" si="27"/>
        <v>21:32:56</v>
      </c>
      <c r="U344" s="27">
        <v>57.761132431</v>
      </c>
      <c r="V344" s="27">
        <v>457.30323637599997</v>
      </c>
      <c r="W344" s="5" t="s">
        <v>1576</v>
      </c>
    </row>
    <row r="345" spans="1:23" s="82" customFormat="1" x14ac:dyDescent="0.3">
      <c r="A345" s="82" t="s">
        <v>918</v>
      </c>
      <c r="B345" s="84">
        <v>37.998196999999998</v>
      </c>
      <c r="C345" s="84">
        <v>-121.933983</v>
      </c>
      <c r="D345" s="85" t="str">
        <f t="shared" si="25"/>
        <v>ANG_CH4_00326</v>
      </c>
      <c r="E345" s="85" t="s">
        <v>343</v>
      </c>
      <c r="F345" s="85" t="s">
        <v>344</v>
      </c>
      <c r="G345" s="85">
        <f t="shared" si="28"/>
        <v>326</v>
      </c>
      <c r="H345" s="83">
        <v>37.998196999999998</v>
      </c>
      <c r="I345" s="83">
        <v>-121.933983</v>
      </c>
      <c r="J345" s="24" t="s">
        <v>337</v>
      </c>
      <c r="K345" s="4" t="s">
        <v>835</v>
      </c>
      <c r="L345" s="4" t="s">
        <v>338</v>
      </c>
      <c r="M345" s="3" t="s">
        <v>173</v>
      </c>
      <c r="N345" s="3" t="s">
        <v>852</v>
      </c>
      <c r="O345" s="3" t="s">
        <v>195</v>
      </c>
      <c r="P345" s="3" t="s">
        <v>835</v>
      </c>
      <c r="Q345" s="3" t="s">
        <v>396</v>
      </c>
      <c r="R345" s="82" t="s">
        <v>124</v>
      </c>
      <c r="S345" s="82" t="str">
        <f t="shared" si="26"/>
        <v>10/05/16</v>
      </c>
      <c r="T345" s="82" t="str">
        <f t="shared" si="27"/>
        <v>18:21:45</v>
      </c>
      <c r="U345" s="27">
        <v>38.551645536899997</v>
      </c>
      <c r="V345" s="27">
        <v>498.67353047900002</v>
      </c>
      <c r="W345" s="5" t="s">
        <v>1577</v>
      </c>
    </row>
    <row r="346" spans="1:23" s="82" customFormat="1" x14ac:dyDescent="0.3">
      <c r="A346" s="82" t="s">
        <v>919</v>
      </c>
      <c r="B346" s="84">
        <v>37.997005999999999</v>
      </c>
      <c r="C346" s="84">
        <v>-121.93665300000001</v>
      </c>
      <c r="D346" s="85" t="str">
        <f t="shared" si="25"/>
        <v>ANG_CH4_00327</v>
      </c>
      <c r="E346" s="85" t="s">
        <v>343</v>
      </c>
      <c r="F346" s="85" t="s">
        <v>344</v>
      </c>
      <c r="G346" s="85">
        <f t="shared" si="28"/>
        <v>327</v>
      </c>
      <c r="H346" s="83">
        <v>37.997005999999999</v>
      </c>
      <c r="I346" s="83">
        <v>-121.93665300000001</v>
      </c>
      <c r="J346" s="24" t="s">
        <v>337</v>
      </c>
      <c r="K346" s="4" t="s">
        <v>835</v>
      </c>
      <c r="L346" s="4" t="s">
        <v>338</v>
      </c>
      <c r="M346" s="3" t="s">
        <v>173</v>
      </c>
      <c r="N346" s="3" t="s">
        <v>853</v>
      </c>
      <c r="O346" s="3" t="s">
        <v>195</v>
      </c>
      <c r="P346" s="3" t="s">
        <v>835</v>
      </c>
      <c r="Q346" s="3" t="s">
        <v>396</v>
      </c>
      <c r="R346" s="82" t="s">
        <v>124</v>
      </c>
      <c r="S346" s="82" t="str">
        <f t="shared" si="26"/>
        <v>10/05/16</v>
      </c>
      <c r="T346" s="82" t="str">
        <f t="shared" si="27"/>
        <v>18:21:45</v>
      </c>
      <c r="U346" s="27">
        <v>38.551645436299999</v>
      </c>
      <c r="V346" s="27">
        <v>498.67353047900002</v>
      </c>
      <c r="W346" s="5" t="s">
        <v>1578</v>
      </c>
    </row>
    <row r="347" spans="1:23" s="82" customFormat="1" x14ac:dyDescent="0.3">
      <c r="A347" s="82" t="s">
        <v>990</v>
      </c>
      <c r="B347" s="84">
        <v>35.507969000000003</v>
      </c>
      <c r="C347" s="84">
        <v>-119.407319</v>
      </c>
      <c r="D347" s="85" t="str">
        <f t="shared" si="25"/>
        <v>ANG_CH4_00328</v>
      </c>
      <c r="E347" s="85" t="s">
        <v>343</v>
      </c>
      <c r="F347" s="85" t="s">
        <v>344</v>
      </c>
      <c r="G347" s="85">
        <f t="shared" si="28"/>
        <v>328</v>
      </c>
      <c r="H347" s="83">
        <v>35.507969000000003</v>
      </c>
      <c r="I347" s="83">
        <v>-119.407319</v>
      </c>
      <c r="J347" s="24" t="s">
        <v>505</v>
      </c>
      <c r="K347" s="4" t="s">
        <v>799</v>
      </c>
      <c r="L347" s="4" t="s">
        <v>338</v>
      </c>
      <c r="M347" s="3" t="s">
        <v>173</v>
      </c>
      <c r="N347" s="3" t="s">
        <v>845</v>
      </c>
      <c r="O347" s="3" t="s">
        <v>195</v>
      </c>
      <c r="P347" s="3" t="s">
        <v>1196</v>
      </c>
      <c r="Q347" s="3" t="s">
        <v>396</v>
      </c>
      <c r="R347" s="82" t="s">
        <v>117</v>
      </c>
      <c r="S347" s="82" t="str">
        <f t="shared" si="26"/>
        <v>10/01/16</v>
      </c>
      <c r="T347" s="82" t="str">
        <f t="shared" si="27"/>
        <v>20:54:56</v>
      </c>
      <c r="U347" s="27">
        <v>3.9142486474</v>
      </c>
      <c r="V347" s="27">
        <v>496.56943119800002</v>
      </c>
      <c r="W347" s="5" t="s">
        <v>1566</v>
      </c>
    </row>
    <row r="348" spans="1:23" s="82" customFormat="1" x14ac:dyDescent="0.3">
      <c r="A348" s="82" t="s">
        <v>990</v>
      </c>
      <c r="B348" s="84">
        <v>35.507969000000003</v>
      </c>
      <c r="C348" s="84">
        <v>-119.407319</v>
      </c>
      <c r="D348" s="85" t="str">
        <f t="shared" si="25"/>
        <v>ANG_CH4_00329</v>
      </c>
      <c r="E348" s="85" t="s">
        <v>343</v>
      </c>
      <c r="F348" s="85" t="s">
        <v>344</v>
      </c>
      <c r="G348" s="85">
        <f t="shared" si="28"/>
        <v>329</v>
      </c>
      <c r="H348" s="83">
        <v>35.507969000000003</v>
      </c>
      <c r="I348" s="83">
        <v>-119.407319</v>
      </c>
      <c r="J348" s="24" t="s">
        <v>505</v>
      </c>
      <c r="K348" s="4" t="s">
        <v>799</v>
      </c>
      <c r="L348" s="4" t="s">
        <v>338</v>
      </c>
      <c r="M348" s="3" t="s">
        <v>173</v>
      </c>
      <c r="N348" s="3" t="s">
        <v>846</v>
      </c>
      <c r="O348" s="3" t="s">
        <v>195</v>
      </c>
      <c r="P348" s="3" t="s">
        <v>1196</v>
      </c>
      <c r="Q348" s="3" t="s">
        <v>396</v>
      </c>
      <c r="R348" s="82" t="s">
        <v>118</v>
      </c>
      <c r="S348" s="82" t="str">
        <f t="shared" si="26"/>
        <v>10/01/16</v>
      </c>
      <c r="T348" s="82" t="str">
        <f t="shared" si="27"/>
        <v>20:58:20</v>
      </c>
      <c r="U348" s="27">
        <v>5.3911425848499999</v>
      </c>
      <c r="V348" s="27">
        <v>217.40331184199999</v>
      </c>
      <c r="W348" s="5" t="s">
        <v>1567</v>
      </c>
    </row>
    <row r="349" spans="1:23" s="82" customFormat="1" x14ac:dyDescent="0.3">
      <c r="A349" s="82" t="s">
        <v>991</v>
      </c>
      <c r="B349" s="84">
        <v>33.940410999999997</v>
      </c>
      <c r="C349" s="84">
        <v>-117.831592</v>
      </c>
      <c r="D349" s="85" t="str">
        <f t="shared" si="25"/>
        <v>ANG_CH4_00330</v>
      </c>
      <c r="E349" s="85" t="s">
        <v>343</v>
      </c>
      <c r="F349" s="85" t="s">
        <v>344</v>
      </c>
      <c r="G349" s="85">
        <f t="shared" si="28"/>
        <v>330</v>
      </c>
      <c r="H349" s="83">
        <v>33.940410999999997</v>
      </c>
      <c r="I349" s="83">
        <v>-117.831592</v>
      </c>
      <c r="J349" s="24" t="s">
        <v>505</v>
      </c>
      <c r="K349" s="4" t="s">
        <v>922</v>
      </c>
      <c r="L349" s="4" t="s">
        <v>338</v>
      </c>
      <c r="M349" s="3" t="s">
        <v>173</v>
      </c>
      <c r="N349" s="3" t="s">
        <v>328</v>
      </c>
      <c r="O349" s="3" t="s">
        <v>195</v>
      </c>
      <c r="P349" s="3" t="s">
        <v>922</v>
      </c>
      <c r="Q349" s="3" t="s">
        <v>396</v>
      </c>
      <c r="R349" s="82" t="s">
        <v>128</v>
      </c>
      <c r="S349" s="82" t="str">
        <f t="shared" si="26"/>
        <v>10/06/16</v>
      </c>
      <c r="T349" s="82" t="str">
        <f t="shared" si="27"/>
        <v>18:09:17</v>
      </c>
      <c r="U349" s="27">
        <v>6.8914816062900002</v>
      </c>
      <c r="V349" s="27">
        <v>321.45394693499998</v>
      </c>
      <c r="W349" s="5" t="s">
        <v>1584</v>
      </c>
    </row>
    <row r="350" spans="1:23" s="82" customFormat="1" x14ac:dyDescent="0.3">
      <c r="A350" s="82" t="s">
        <v>991</v>
      </c>
      <c r="B350" s="84">
        <v>33.940410999999997</v>
      </c>
      <c r="C350" s="84">
        <v>-117.831592</v>
      </c>
      <c r="D350" s="85" t="str">
        <f t="shared" si="25"/>
        <v>ANG_CH4_00331</v>
      </c>
      <c r="E350" s="85" t="s">
        <v>343</v>
      </c>
      <c r="F350" s="85" t="s">
        <v>344</v>
      </c>
      <c r="G350" s="85">
        <f t="shared" si="28"/>
        <v>331</v>
      </c>
      <c r="H350" s="83">
        <v>33.940410999999997</v>
      </c>
      <c r="I350" s="83">
        <v>-117.831592</v>
      </c>
      <c r="J350" s="24" t="s">
        <v>505</v>
      </c>
      <c r="K350" s="4" t="s">
        <v>922</v>
      </c>
      <c r="L350" s="4" t="s">
        <v>338</v>
      </c>
      <c r="M350" s="3" t="s">
        <v>173</v>
      </c>
      <c r="N350" s="3" t="s">
        <v>287</v>
      </c>
      <c r="O350" s="3" t="s">
        <v>195</v>
      </c>
      <c r="P350" s="3" t="s">
        <v>922</v>
      </c>
      <c r="Q350" s="3" t="s">
        <v>396</v>
      </c>
      <c r="R350" s="82" t="s">
        <v>129</v>
      </c>
      <c r="S350" s="82" t="str">
        <f t="shared" si="26"/>
        <v>10/06/16</v>
      </c>
      <c r="T350" s="82" t="str">
        <f t="shared" si="27"/>
        <v>18:18:39</v>
      </c>
      <c r="U350" s="27">
        <v>3.0280824471300001</v>
      </c>
      <c r="V350" s="27">
        <v>230.768498717</v>
      </c>
      <c r="W350" s="5" t="s">
        <v>1587</v>
      </c>
    </row>
    <row r="351" spans="1:23" s="82" customFormat="1" x14ac:dyDescent="0.3">
      <c r="A351" s="82" t="s">
        <v>994</v>
      </c>
      <c r="B351" s="84">
        <v>35.511695000000003</v>
      </c>
      <c r="C351" s="84">
        <v>-119.07446299999999</v>
      </c>
      <c r="D351" s="85" t="str">
        <f t="shared" si="25"/>
        <v>ANG_CH4_00332</v>
      </c>
      <c r="E351" s="85" t="s">
        <v>343</v>
      </c>
      <c r="F351" s="85" t="s">
        <v>344</v>
      </c>
      <c r="G351" s="85">
        <f t="shared" si="28"/>
        <v>332</v>
      </c>
      <c r="H351" s="83">
        <v>35.511636000000003</v>
      </c>
      <c r="I351" s="83">
        <v>-119.07447500000001</v>
      </c>
      <c r="J351" s="24" t="s">
        <v>505</v>
      </c>
      <c r="K351" s="4" t="s">
        <v>425</v>
      </c>
      <c r="L351" s="4" t="s">
        <v>338</v>
      </c>
      <c r="M351" s="3" t="s">
        <v>173</v>
      </c>
      <c r="N351" s="3" t="s">
        <v>924</v>
      </c>
      <c r="O351" s="3" t="s">
        <v>427</v>
      </c>
      <c r="P351" s="3" t="s">
        <v>422</v>
      </c>
      <c r="Q351" s="3" t="s">
        <v>368</v>
      </c>
      <c r="R351" s="82" t="s">
        <v>132</v>
      </c>
      <c r="S351" s="82" t="str">
        <f t="shared" si="26"/>
        <v>10/08/16</v>
      </c>
      <c r="T351" s="82" t="str">
        <f t="shared" si="27"/>
        <v>20:23:59</v>
      </c>
      <c r="U351" s="27">
        <v>0.30174183472999999</v>
      </c>
      <c r="V351" s="27">
        <v>69.065186599300006</v>
      </c>
      <c r="W351" s="5" t="s">
        <v>1592</v>
      </c>
    </row>
    <row r="352" spans="1:23" s="82" customFormat="1" x14ac:dyDescent="0.3">
      <c r="A352" s="82" t="s">
        <v>994</v>
      </c>
      <c r="B352" s="84">
        <v>35.511695000000003</v>
      </c>
      <c r="C352" s="84">
        <v>-119.07446299999999</v>
      </c>
      <c r="D352" s="85" t="str">
        <f t="shared" si="25"/>
        <v>ANG_CH4_00333</v>
      </c>
      <c r="E352" s="85" t="s">
        <v>343</v>
      </c>
      <c r="F352" s="85" t="s">
        <v>344</v>
      </c>
      <c r="G352" s="85">
        <f t="shared" si="28"/>
        <v>333</v>
      </c>
      <c r="H352" s="83">
        <v>35.511636000000003</v>
      </c>
      <c r="I352" s="83">
        <v>-119.07447500000001</v>
      </c>
      <c r="J352" s="24" t="s">
        <v>505</v>
      </c>
      <c r="K352" s="4" t="s">
        <v>425</v>
      </c>
      <c r="L352" s="4" t="s">
        <v>338</v>
      </c>
      <c r="M352" s="3" t="s">
        <v>173</v>
      </c>
      <c r="N352" s="3" t="s">
        <v>931</v>
      </c>
      <c r="O352" s="3" t="s">
        <v>427</v>
      </c>
      <c r="P352" s="3" t="s">
        <v>422</v>
      </c>
      <c r="Q352" s="3" t="s">
        <v>368</v>
      </c>
      <c r="R352" s="82" t="s">
        <v>134</v>
      </c>
      <c r="S352" s="82" t="str">
        <f t="shared" si="26"/>
        <v>10/08/16</v>
      </c>
      <c r="T352" s="82" t="str">
        <f t="shared" si="27"/>
        <v>20:40:39</v>
      </c>
      <c r="U352" s="27">
        <v>1.0687197507399999</v>
      </c>
      <c r="V352" s="27">
        <v>194.65353837000001</v>
      </c>
      <c r="W352" s="5" t="s">
        <v>1611</v>
      </c>
    </row>
    <row r="353" spans="1:23" s="82" customFormat="1" x14ac:dyDescent="0.3">
      <c r="A353" s="82" t="s">
        <v>994</v>
      </c>
      <c r="B353" s="84">
        <v>35.511695000000003</v>
      </c>
      <c r="C353" s="84">
        <v>-119.07446299999999</v>
      </c>
      <c r="D353" s="85" t="str">
        <f t="shared" si="25"/>
        <v>ANG_CH4_00334</v>
      </c>
      <c r="E353" s="85" t="s">
        <v>343</v>
      </c>
      <c r="F353" s="85" t="s">
        <v>344</v>
      </c>
      <c r="G353" s="85">
        <f t="shared" si="28"/>
        <v>334</v>
      </c>
      <c r="H353" s="83">
        <v>35.511636000000003</v>
      </c>
      <c r="I353" s="83">
        <v>-119.07447500000001</v>
      </c>
      <c r="J353" s="24" t="s">
        <v>505</v>
      </c>
      <c r="K353" s="4" t="s">
        <v>425</v>
      </c>
      <c r="L353" s="4" t="s">
        <v>338</v>
      </c>
      <c r="M353" s="3" t="s">
        <v>173</v>
      </c>
      <c r="N353" s="3" t="s">
        <v>937</v>
      </c>
      <c r="O353" s="3" t="s">
        <v>427</v>
      </c>
      <c r="P353" s="3" t="s">
        <v>422</v>
      </c>
      <c r="Q353" s="3" t="s">
        <v>368</v>
      </c>
      <c r="R353" s="82" t="s">
        <v>136</v>
      </c>
      <c r="S353" s="82" t="str">
        <f t="shared" si="26"/>
        <v>10/08/16</v>
      </c>
      <c r="T353" s="82" t="str">
        <f t="shared" si="27"/>
        <v>20:55:02</v>
      </c>
      <c r="U353" s="27">
        <v>0.32070631976199998</v>
      </c>
      <c r="V353" s="27">
        <v>51.685587933199997</v>
      </c>
      <c r="W353" s="5" t="s">
        <v>1626</v>
      </c>
    </row>
    <row r="354" spans="1:23" s="82" customFormat="1" x14ac:dyDescent="0.3">
      <c r="A354" s="82" t="s">
        <v>994</v>
      </c>
      <c r="B354" s="84">
        <v>35.511695000000003</v>
      </c>
      <c r="C354" s="84">
        <v>-119.07446299999999</v>
      </c>
      <c r="D354" s="85" t="str">
        <f t="shared" si="25"/>
        <v>ANG_CH4_00335</v>
      </c>
      <c r="E354" s="85" t="s">
        <v>343</v>
      </c>
      <c r="F354" s="85" t="s">
        <v>344</v>
      </c>
      <c r="G354" s="85">
        <f t="shared" si="28"/>
        <v>335</v>
      </c>
      <c r="H354" s="83">
        <v>35.511636000000003</v>
      </c>
      <c r="I354" s="83">
        <v>-119.07447500000001</v>
      </c>
      <c r="J354" s="24" t="s">
        <v>505</v>
      </c>
      <c r="K354" s="4" t="s">
        <v>425</v>
      </c>
      <c r="L354" s="4" t="s">
        <v>338</v>
      </c>
      <c r="M354" s="3" t="s">
        <v>173</v>
      </c>
      <c r="N354" s="3" t="s">
        <v>948</v>
      </c>
      <c r="O354" s="3" t="s">
        <v>427</v>
      </c>
      <c r="P354" s="3" t="s">
        <v>422</v>
      </c>
      <c r="Q354" s="3" t="s">
        <v>368</v>
      </c>
      <c r="R354" s="82" t="s">
        <v>139</v>
      </c>
      <c r="S354" s="82" t="str">
        <f t="shared" si="26"/>
        <v>10/08/16</v>
      </c>
      <c r="T354" s="82" t="str">
        <f t="shared" si="27"/>
        <v>21:11:15</v>
      </c>
      <c r="U354" s="27">
        <v>0.47877335757900003</v>
      </c>
      <c r="V354" s="27">
        <v>104.651803616</v>
      </c>
      <c r="W354" s="5" t="s">
        <v>1644</v>
      </c>
    </row>
    <row r="355" spans="1:23" s="82" customFormat="1" x14ac:dyDescent="0.3">
      <c r="A355" s="82" t="s">
        <v>994</v>
      </c>
      <c r="B355" s="84">
        <v>35.511695000000003</v>
      </c>
      <c r="C355" s="84">
        <v>-119.07446299999999</v>
      </c>
      <c r="D355" s="85" t="str">
        <f t="shared" si="25"/>
        <v>ANG_CH4_00336</v>
      </c>
      <c r="E355" s="85" t="s">
        <v>343</v>
      </c>
      <c r="F355" s="85" t="s">
        <v>344</v>
      </c>
      <c r="G355" s="85">
        <f t="shared" si="28"/>
        <v>336</v>
      </c>
      <c r="H355" s="83">
        <v>35.511636000000003</v>
      </c>
      <c r="I355" s="83">
        <v>-119.07447500000001</v>
      </c>
      <c r="J355" s="24" t="s">
        <v>505</v>
      </c>
      <c r="K355" s="4" t="s">
        <v>425</v>
      </c>
      <c r="L355" s="4" t="s">
        <v>338</v>
      </c>
      <c r="M355" s="3" t="s">
        <v>173</v>
      </c>
      <c r="N355" s="3" t="s">
        <v>959</v>
      </c>
      <c r="O355" s="3" t="s">
        <v>427</v>
      </c>
      <c r="P355" s="3" t="s">
        <v>422</v>
      </c>
      <c r="Q355" s="3" t="s">
        <v>368</v>
      </c>
      <c r="R355" s="82" t="s">
        <v>144</v>
      </c>
      <c r="S355" s="82" t="str">
        <f t="shared" si="26"/>
        <v>10/08/16</v>
      </c>
      <c r="T355" s="82" t="str">
        <f t="shared" si="27"/>
        <v>21:39:55</v>
      </c>
      <c r="U355" s="27">
        <v>0.70311828469899995</v>
      </c>
      <c r="V355" s="27">
        <v>127.20393075699999</v>
      </c>
      <c r="W355" s="5" t="s">
        <v>1773</v>
      </c>
    </row>
    <row r="356" spans="1:23" s="82" customFormat="1" x14ac:dyDescent="0.3">
      <c r="A356" s="82" t="s">
        <v>994</v>
      </c>
      <c r="B356" s="84">
        <v>35.511695000000003</v>
      </c>
      <c r="C356" s="84">
        <v>-119.07446299999999</v>
      </c>
      <c r="D356" s="85" t="str">
        <f t="shared" si="25"/>
        <v>ANG_CH4_00337</v>
      </c>
      <c r="E356" s="85" t="s">
        <v>343</v>
      </c>
      <c r="F356" s="85" t="s">
        <v>344</v>
      </c>
      <c r="G356" s="85">
        <f t="shared" si="28"/>
        <v>337</v>
      </c>
      <c r="H356" s="83">
        <v>35.511636000000003</v>
      </c>
      <c r="I356" s="83">
        <v>-119.07447500000001</v>
      </c>
      <c r="J356" s="24" t="s">
        <v>505</v>
      </c>
      <c r="K356" s="4" t="s">
        <v>425</v>
      </c>
      <c r="L356" s="4" t="s">
        <v>338</v>
      </c>
      <c r="M356" s="3" t="s">
        <v>173</v>
      </c>
      <c r="N356" s="3" t="s">
        <v>1207</v>
      </c>
      <c r="O356" s="3" t="s">
        <v>427</v>
      </c>
      <c r="P356" s="3" t="s">
        <v>422</v>
      </c>
      <c r="Q356" s="3" t="s">
        <v>368</v>
      </c>
      <c r="R356" s="82" t="s">
        <v>156</v>
      </c>
      <c r="S356" s="82" t="str">
        <f t="shared" si="26"/>
        <v>10/25/16</v>
      </c>
      <c r="T356" s="82" t="str">
        <f t="shared" si="27"/>
        <v>19:21:03</v>
      </c>
      <c r="U356" s="27" t="s">
        <v>1189</v>
      </c>
      <c r="V356" s="27" t="s">
        <v>1189</v>
      </c>
      <c r="W356" s="5" t="s">
        <v>1774</v>
      </c>
    </row>
    <row r="357" spans="1:23" s="82" customFormat="1" x14ac:dyDescent="0.3">
      <c r="A357" s="82" t="s">
        <v>992</v>
      </c>
      <c r="B357" s="84">
        <v>35.515579000000002</v>
      </c>
      <c r="C357" s="84">
        <v>-119.075784</v>
      </c>
      <c r="D357" s="85" t="str">
        <f t="shared" si="25"/>
        <v>ANG_CH4_00338</v>
      </c>
      <c r="E357" s="85" t="s">
        <v>343</v>
      </c>
      <c r="F357" s="85" t="s">
        <v>344</v>
      </c>
      <c r="G357" s="85">
        <f t="shared" si="28"/>
        <v>338</v>
      </c>
      <c r="H357" s="83">
        <v>35.515531000000003</v>
      </c>
      <c r="I357" s="83">
        <v>-119.075844</v>
      </c>
      <c r="J357" s="24" t="s">
        <v>505</v>
      </c>
      <c r="K357" s="4" t="s">
        <v>425</v>
      </c>
      <c r="L357" s="4" t="s">
        <v>338</v>
      </c>
      <c r="M357" s="3" t="s">
        <v>173</v>
      </c>
      <c r="N357" s="3" t="s">
        <v>925</v>
      </c>
      <c r="O357" s="3" t="s">
        <v>427</v>
      </c>
      <c r="P357" s="3" t="s">
        <v>422</v>
      </c>
      <c r="Q357" s="3" t="s">
        <v>368</v>
      </c>
      <c r="R357" s="82" t="s">
        <v>132</v>
      </c>
      <c r="S357" s="82" t="str">
        <f t="shared" si="26"/>
        <v>10/08/16</v>
      </c>
      <c r="T357" s="82" t="str">
        <f t="shared" si="27"/>
        <v>20:23:59</v>
      </c>
      <c r="U357" s="27">
        <v>0.27163293492000001</v>
      </c>
      <c r="V357" s="27">
        <v>56.920997882999998</v>
      </c>
      <c r="W357" s="5" t="s">
        <v>1593</v>
      </c>
    </row>
    <row r="358" spans="1:23" s="82" customFormat="1" x14ac:dyDescent="0.3">
      <c r="A358" s="82" t="s">
        <v>992</v>
      </c>
      <c r="B358" s="84">
        <v>35.515579000000002</v>
      </c>
      <c r="C358" s="84">
        <v>-119.075784</v>
      </c>
      <c r="D358" s="85" t="str">
        <f t="shared" si="25"/>
        <v>ANG_CH4_00339</v>
      </c>
      <c r="E358" s="85" t="s">
        <v>343</v>
      </c>
      <c r="F358" s="85" t="s">
        <v>344</v>
      </c>
      <c r="G358" s="85">
        <f t="shared" si="28"/>
        <v>339</v>
      </c>
      <c r="H358" s="83">
        <v>35.515531000000003</v>
      </c>
      <c r="I358" s="83">
        <v>-119.075844</v>
      </c>
      <c r="J358" s="24" t="s">
        <v>505</v>
      </c>
      <c r="K358" s="4" t="s">
        <v>425</v>
      </c>
      <c r="L358" s="4" t="s">
        <v>338</v>
      </c>
      <c r="M358" s="3" t="s">
        <v>173</v>
      </c>
      <c r="N358" s="3" t="s">
        <v>932</v>
      </c>
      <c r="O358" s="3" t="s">
        <v>427</v>
      </c>
      <c r="P358" s="3" t="s">
        <v>422</v>
      </c>
      <c r="Q358" s="3" t="s">
        <v>368</v>
      </c>
      <c r="R358" s="82" t="s">
        <v>134</v>
      </c>
      <c r="S358" s="82" t="str">
        <f t="shared" si="26"/>
        <v>10/08/16</v>
      </c>
      <c r="T358" s="82" t="str">
        <f t="shared" si="27"/>
        <v>20:40:39</v>
      </c>
      <c r="U358" s="27">
        <v>0.47819121601100001</v>
      </c>
      <c r="V358" s="27">
        <v>93.914855055000004</v>
      </c>
      <c r="W358" s="5" t="s">
        <v>1612</v>
      </c>
    </row>
    <row r="359" spans="1:23" s="82" customFormat="1" x14ac:dyDescent="0.3">
      <c r="A359" s="82" t="s">
        <v>992</v>
      </c>
      <c r="B359" s="84">
        <v>35.515579000000002</v>
      </c>
      <c r="C359" s="84">
        <v>-119.075784</v>
      </c>
      <c r="D359" s="85" t="str">
        <f t="shared" si="25"/>
        <v>ANG_CH4_00340</v>
      </c>
      <c r="E359" s="85" t="s">
        <v>343</v>
      </c>
      <c r="F359" s="85" t="s">
        <v>344</v>
      </c>
      <c r="G359" s="85">
        <f t="shared" si="28"/>
        <v>340</v>
      </c>
      <c r="H359" s="83">
        <v>35.515531000000003</v>
      </c>
      <c r="I359" s="83">
        <v>-119.075844</v>
      </c>
      <c r="J359" s="24" t="s">
        <v>505</v>
      </c>
      <c r="K359" s="4" t="s">
        <v>425</v>
      </c>
      <c r="L359" s="4" t="s">
        <v>338</v>
      </c>
      <c r="M359" s="3" t="s">
        <v>173</v>
      </c>
      <c r="N359" s="3" t="s">
        <v>938</v>
      </c>
      <c r="O359" s="3" t="s">
        <v>427</v>
      </c>
      <c r="P359" s="3" t="s">
        <v>422</v>
      </c>
      <c r="Q359" s="3" t="s">
        <v>368</v>
      </c>
      <c r="R359" s="82" t="s">
        <v>136</v>
      </c>
      <c r="S359" s="82" t="str">
        <f t="shared" ref="S359:S390" si="29">CONCATENATE(MID(R359,8,2),"/",MID(R359,10,2),"/",MID(R359,6,2))</f>
        <v>10/08/16</v>
      </c>
      <c r="T359" s="82" t="str">
        <f t="shared" ref="T359:T390" si="30">CONCATENATE(MID(R359,13,2),":",MID(R359,15,2),":",MID(R359,17,2))</f>
        <v>20:55:02</v>
      </c>
      <c r="U359" s="27">
        <v>0.205717970384</v>
      </c>
      <c r="V359" s="27">
        <v>30.041637771600001</v>
      </c>
      <c r="W359" s="5" t="s">
        <v>1627</v>
      </c>
    </row>
    <row r="360" spans="1:23" s="82" customFormat="1" x14ac:dyDescent="0.3">
      <c r="A360" s="82" t="s">
        <v>992</v>
      </c>
      <c r="B360" s="84">
        <v>35.515579000000002</v>
      </c>
      <c r="C360" s="84">
        <v>-119.075784</v>
      </c>
      <c r="D360" s="85" t="str">
        <f t="shared" si="25"/>
        <v>ANG_CH4_00341</v>
      </c>
      <c r="E360" s="85" t="s">
        <v>343</v>
      </c>
      <c r="F360" s="85" t="s">
        <v>344</v>
      </c>
      <c r="G360" s="85">
        <f t="shared" si="28"/>
        <v>341</v>
      </c>
      <c r="H360" s="83">
        <v>35.515531000000003</v>
      </c>
      <c r="I360" s="83">
        <v>-119.075844</v>
      </c>
      <c r="J360" s="24" t="s">
        <v>505</v>
      </c>
      <c r="K360" s="4" t="s">
        <v>425</v>
      </c>
      <c r="L360" s="4" t="s">
        <v>338</v>
      </c>
      <c r="M360" s="3" t="s">
        <v>173</v>
      </c>
      <c r="N360" s="3" t="s">
        <v>949</v>
      </c>
      <c r="O360" s="3" t="s">
        <v>427</v>
      </c>
      <c r="P360" s="3" t="s">
        <v>422</v>
      </c>
      <c r="Q360" s="3" t="s">
        <v>368</v>
      </c>
      <c r="R360" s="82" t="s">
        <v>139</v>
      </c>
      <c r="S360" s="82" t="str">
        <f t="shared" si="29"/>
        <v>10/08/16</v>
      </c>
      <c r="T360" s="82" t="str">
        <f t="shared" si="30"/>
        <v>21:11:15</v>
      </c>
      <c r="U360" s="27">
        <v>0.314869903028</v>
      </c>
      <c r="V360" s="27">
        <v>36.055512754600002</v>
      </c>
      <c r="W360" s="5" t="s">
        <v>1645</v>
      </c>
    </row>
    <row r="361" spans="1:23" s="82" customFormat="1" x14ac:dyDescent="0.3">
      <c r="A361" s="82" t="s">
        <v>992</v>
      </c>
      <c r="B361" s="84">
        <v>35.515579000000002</v>
      </c>
      <c r="C361" s="84">
        <v>-119.075784</v>
      </c>
      <c r="D361" s="85" t="str">
        <f t="shared" si="25"/>
        <v>ANG_CH4_00342</v>
      </c>
      <c r="E361" s="85" t="s">
        <v>343</v>
      </c>
      <c r="F361" s="85" t="s">
        <v>344</v>
      </c>
      <c r="G361" s="85">
        <f t="shared" si="28"/>
        <v>342</v>
      </c>
      <c r="H361" s="83">
        <v>35.515531000000003</v>
      </c>
      <c r="I361" s="83">
        <v>-119.075844</v>
      </c>
      <c r="J361" s="24" t="s">
        <v>505</v>
      </c>
      <c r="K361" s="4" t="s">
        <v>425</v>
      </c>
      <c r="L361" s="4" t="s">
        <v>338</v>
      </c>
      <c r="M361" s="3" t="s">
        <v>173</v>
      </c>
      <c r="N361" s="3" t="s">
        <v>1220</v>
      </c>
      <c r="O361" s="3" t="s">
        <v>427</v>
      </c>
      <c r="P361" s="3" t="s">
        <v>422</v>
      </c>
      <c r="Q361" s="3" t="s">
        <v>368</v>
      </c>
      <c r="R361" s="82" t="s">
        <v>140</v>
      </c>
      <c r="S361" s="82" t="str">
        <f t="shared" si="29"/>
        <v>10/08/16</v>
      </c>
      <c r="T361" s="82" t="str">
        <f t="shared" si="30"/>
        <v>21:16:37</v>
      </c>
      <c r="U361" s="27" t="s">
        <v>1189</v>
      </c>
      <c r="V361" s="27" t="s">
        <v>1189</v>
      </c>
      <c r="W361" s="5" t="s">
        <v>1653</v>
      </c>
    </row>
    <row r="362" spans="1:23" s="82" customFormat="1" x14ac:dyDescent="0.3">
      <c r="A362" s="82" t="s">
        <v>992</v>
      </c>
      <c r="B362" s="84">
        <v>35.515579000000002</v>
      </c>
      <c r="C362" s="84">
        <v>-119.075784</v>
      </c>
      <c r="D362" s="85" t="str">
        <f t="shared" si="25"/>
        <v>ANG_CH4_00343</v>
      </c>
      <c r="E362" s="85" t="s">
        <v>343</v>
      </c>
      <c r="F362" s="85" t="s">
        <v>344</v>
      </c>
      <c r="G362" s="85">
        <f t="shared" si="28"/>
        <v>343</v>
      </c>
      <c r="H362" s="83">
        <v>35.515531000000003</v>
      </c>
      <c r="I362" s="83">
        <v>-119.075844</v>
      </c>
      <c r="J362" s="24" t="s">
        <v>505</v>
      </c>
      <c r="K362" s="4" t="s">
        <v>425</v>
      </c>
      <c r="L362" s="4" t="s">
        <v>338</v>
      </c>
      <c r="M362" s="3" t="s">
        <v>173</v>
      </c>
      <c r="N362" s="3" t="s">
        <v>956</v>
      </c>
      <c r="O362" s="3" t="s">
        <v>427</v>
      </c>
      <c r="P362" s="3" t="s">
        <v>422</v>
      </c>
      <c r="Q362" s="3" t="s">
        <v>368</v>
      </c>
      <c r="R362" s="82" t="s">
        <v>143</v>
      </c>
      <c r="S362" s="82" t="str">
        <f t="shared" si="29"/>
        <v>10/08/16</v>
      </c>
      <c r="T362" s="82" t="str">
        <f t="shared" si="30"/>
        <v>21:33:09</v>
      </c>
      <c r="U362" s="27">
        <v>0.60406782734200004</v>
      </c>
      <c r="V362" s="27">
        <v>242.481030186</v>
      </c>
      <c r="W362" s="5" t="s">
        <v>1670</v>
      </c>
    </row>
    <row r="363" spans="1:23" s="82" customFormat="1" x14ac:dyDescent="0.3">
      <c r="A363" s="82" t="s">
        <v>992</v>
      </c>
      <c r="B363" s="84">
        <v>35.515579000000002</v>
      </c>
      <c r="C363" s="84">
        <v>-119.075784</v>
      </c>
      <c r="D363" s="85" t="str">
        <f t="shared" si="25"/>
        <v>ANG_CH4_00344</v>
      </c>
      <c r="E363" s="85" t="s">
        <v>343</v>
      </c>
      <c r="F363" s="85" t="s">
        <v>344</v>
      </c>
      <c r="G363" s="85">
        <f t="shared" si="28"/>
        <v>344</v>
      </c>
      <c r="H363" s="83">
        <v>35.515531000000003</v>
      </c>
      <c r="I363" s="83">
        <v>-119.075844</v>
      </c>
      <c r="J363" s="24" t="s">
        <v>505</v>
      </c>
      <c r="K363" s="4" t="s">
        <v>425</v>
      </c>
      <c r="L363" s="4" t="s">
        <v>338</v>
      </c>
      <c r="M363" s="3" t="s">
        <v>173</v>
      </c>
      <c r="N363" s="3" t="s">
        <v>960</v>
      </c>
      <c r="O363" s="3" t="s">
        <v>427</v>
      </c>
      <c r="P363" s="3" t="s">
        <v>422</v>
      </c>
      <c r="Q363" s="3" t="s">
        <v>368</v>
      </c>
      <c r="R363" s="82" t="s">
        <v>144</v>
      </c>
      <c r="S363" s="82" t="str">
        <f t="shared" si="29"/>
        <v>10/08/16</v>
      </c>
      <c r="T363" s="82" t="str">
        <f t="shared" si="30"/>
        <v>21:39:55</v>
      </c>
      <c r="U363" s="27">
        <v>1.33584008971</v>
      </c>
      <c r="V363" s="27">
        <v>146.758338775</v>
      </c>
      <c r="W363" s="5" t="s">
        <v>1775</v>
      </c>
    </row>
    <row r="364" spans="1:23" s="82" customFormat="1" x14ac:dyDescent="0.3">
      <c r="A364" s="82" t="s">
        <v>992</v>
      </c>
      <c r="B364" s="84">
        <v>35.515579000000002</v>
      </c>
      <c r="C364" s="84">
        <v>-119.075784</v>
      </c>
      <c r="D364" s="85" t="str">
        <f t="shared" si="25"/>
        <v>ANG_CH4_00345</v>
      </c>
      <c r="E364" s="85" t="s">
        <v>343</v>
      </c>
      <c r="F364" s="85" t="s">
        <v>344</v>
      </c>
      <c r="G364" s="85">
        <f t="shared" si="28"/>
        <v>345</v>
      </c>
      <c r="H364" s="83">
        <v>35.515531000000003</v>
      </c>
      <c r="I364" s="83">
        <v>-119.075844</v>
      </c>
      <c r="J364" s="24" t="s">
        <v>505</v>
      </c>
      <c r="K364" s="4" t="s">
        <v>425</v>
      </c>
      <c r="L364" s="4" t="s">
        <v>338</v>
      </c>
      <c r="M364" s="3" t="s">
        <v>173</v>
      </c>
      <c r="N364" s="3" t="s">
        <v>979</v>
      </c>
      <c r="O364" s="3" t="s">
        <v>427</v>
      </c>
      <c r="P364" s="3" t="s">
        <v>422</v>
      </c>
      <c r="Q364" s="3" t="s">
        <v>368</v>
      </c>
      <c r="R364" s="82" t="s">
        <v>156</v>
      </c>
      <c r="S364" s="82" t="str">
        <f t="shared" si="29"/>
        <v>10/25/16</v>
      </c>
      <c r="T364" s="82" t="str">
        <f t="shared" si="30"/>
        <v>19:21:03</v>
      </c>
      <c r="U364" s="27">
        <v>0.41646632831500002</v>
      </c>
      <c r="V364" s="27">
        <v>42.426406871200001</v>
      </c>
      <c r="W364" s="5" t="s">
        <v>1776</v>
      </c>
    </row>
    <row r="365" spans="1:23" s="82" customFormat="1" x14ac:dyDescent="0.3">
      <c r="A365" s="82" t="s">
        <v>993</v>
      </c>
      <c r="B365" s="84">
        <v>35.518332999999998</v>
      </c>
      <c r="C365" s="84">
        <v>-119.078181</v>
      </c>
      <c r="D365" s="85" t="str">
        <f t="shared" si="25"/>
        <v>ANG_CH4_00346</v>
      </c>
      <c r="E365" s="85" t="s">
        <v>343</v>
      </c>
      <c r="F365" s="85" t="s">
        <v>344</v>
      </c>
      <c r="G365" s="85">
        <f t="shared" si="28"/>
        <v>346</v>
      </c>
      <c r="H365" s="83">
        <v>35.518332999999998</v>
      </c>
      <c r="I365" s="83">
        <v>-119.078181</v>
      </c>
      <c r="J365" s="24" t="s">
        <v>505</v>
      </c>
      <c r="K365" s="4" t="s">
        <v>425</v>
      </c>
      <c r="L365" s="4" t="s">
        <v>338</v>
      </c>
      <c r="M365" s="3" t="s">
        <v>173</v>
      </c>
      <c r="N365" s="3" t="s">
        <v>926</v>
      </c>
      <c r="O365" s="3" t="s">
        <v>426</v>
      </c>
      <c r="P365" s="3" t="s">
        <v>422</v>
      </c>
      <c r="Q365" s="3" t="s">
        <v>368</v>
      </c>
      <c r="R365" s="82" t="s">
        <v>132</v>
      </c>
      <c r="S365" s="82" t="str">
        <f t="shared" si="29"/>
        <v>10/08/16</v>
      </c>
      <c r="T365" s="82" t="str">
        <f t="shared" si="30"/>
        <v>20:23:59</v>
      </c>
      <c r="U365" s="27">
        <v>0.91795940790300001</v>
      </c>
      <c r="V365" s="27">
        <v>83.408632646699999</v>
      </c>
      <c r="W365" s="5" t="s">
        <v>1594</v>
      </c>
    </row>
    <row r="366" spans="1:23" s="82" customFormat="1" x14ac:dyDescent="0.3">
      <c r="A366" s="82" t="s">
        <v>993</v>
      </c>
      <c r="B366" s="84">
        <v>35.518332999999998</v>
      </c>
      <c r="C366" s="84">
        <v>-119.078181</v>
      </c>
      <c r="D366" s="85" t="str">
        <f t="shared" si="25"/>
        <v>ANG_CH4_00347</v>
      </c>
      <c r="E366" s="85" t="s">
        <v>343</v>
      </c>
      <c r="F366" s="85" t="s">
        <v>344</v>
      </c>
      <c r="G366" s="85">
        <f t="shared" si="28"/>
        <v>347</v>
      </c>
      <c r="H366" s="83">
        <v>35.518332999999998</v>
      </c>
      <c r="I366" s="83">
        <v>-119.078181</v>
      </c>
      <c r="J366" s="24" t="s">
        <v>505</v>
      </c>
      <c r="K366" s="4" t="s">
        <v>425</v>
      </c>
      <c r="L366" s="4" t="s">
        <v>338</v>
      </c>
      <c r="M366" s="3" t="s">
        <v>173</v>
      </c>
      <c r="N366" s="3" t="s">
        <v>933</v>
      </c>
      <c r="O366" s="3" t="s">
        <v>426</v>
      </c>
      <c r="P366" s="3" t="s">
        <v>422</v>
      </c>
      <c r="Q366" s="3" t="s">
        <v>368</v>
      </c>
      <c r="R366" s="82" t="s">
        <v>134</v>
      </c>
      <c r="S366" s="82" t="str">
        <f t="shared" si="29"/>
        <v>10/08/16</v>
      </c>
      <c r="T366" s="82" t="str">
        <f t="shared" si="30"/>
        <v>20:40:39</v>
      </c>
      <c r="U366" s="27">
        <v>0.55175345437599999</v>
      </c>
      <c r="V366" s="27">
        <v>34.205262753</v>
      </c>
      <c r="W366" s="5" t="s">
        <v>1613</v>
      </c>
    </row>
    <row r="367" spans="1:23" s="82" customFormat="1" x14ac:dyDescent="0.3">
      <c r="A367" s="82" t="s">
        <v>993</v>
      </c>
      <c r="B367" s="84">
        <v>35.518332999999998</v>
      </c>
      <c r="C367" s="84">
        <v>-119.078181</v>
      </c>
      <c r="D367" s="85" t="str">
        <f t="shared" si="25"/>
        <v>ANG_CH4_00348</v>
      </c>
      <c r="E367" s="85" t="s">
        <v>343</v>
      </c>
      <c r="F367" s="85" t="s">
        <v>344</v>
      </c>
      <c r="G367" s="85">
        <f t="shared" si="28"/>
        <v>348</v>
      </c>
      <c r="H367" s="83">
        <v>35.518332999999998</v>
      </c>
      <c r="I367" s="83">
        <v>-119.078181</v>
      </c>
      <c r="J367" s="24" t="s">
        <v>505</v>
      </c>
      <c r="K367" s="4" t="s">
        <v>425</v>
      </c>
      <c r="L367" s="4" t="s">
        <v>338</v>
      </c>
      <c r="M367" s="3" t="s">
        <v>173</v>
      </c>
      <c r="N367" s="3" t="s">
        <v>951</v>
      </c>
      <c r="O367" s="3" t="s">
        <v>426</v>
      </c>
      <c r="P367" s="3" t="s">
        <v>422</v>
      </c>
      <c r="Q367" s="3" t="s">
        <v>368</v>
      </c>
      <c r="R367" s="82" t="s">
        <v>140</v>
      </c>
      <c r="S367" s="82" t="str">
        <f t="shared" si="29"/>
        <v>10/08/16</v>
      </c>
      <c r="T367" s="82" t="str">
        <f t="shared" si="30"/>
        <v>21:16:37</v>
      </c>
      <c r="U367" s="27">
        <v>0.85935723816499998</v>
      </c>
      <c r="V367" s="27">
        <v>260.49952015299999</v>
      </c>
      <c r="W367" s="5" t="s">
        <v>1654</v>
      </c>
    </row>
    <row r="368" spans="1:23" s="82" customFormat="1" x14ac:dyDescent="0.3">
      <c r="A368" s="82" t="s">
        <v>993</v>
      </c>
      <c r="B368" s="84">
        <v>35.518332999999998</v>
      </c>
      <c r="C368" s="84">
        <v>-119.078181</v>
      </c>
      <c r="D368" s="85" t="str">
        <f t="shared" si="25"/>
        <v>ANG_CH4_00349</v>
      </c>
      <c r="E368" s="85" t="s">
        <v>343</v>
      </c>
      <c r="F368" s="85" t="s">
        <v>344</v>
      </c>
      <c r="G368" s="85">
        <f t="shared" si="28"/>
        <v>349</v>
      </c>
      <c r="H368" s="83">
        <v>35.518332999999998</v>
      </c>
      <c r="I368" s="83">
        <v>-119.078181</v>
      </c>
      <c r="J368" s="24" t="s">
        <v>505</v>
      </c>
      <c r="K368" s="4" t="s">
        <v>425</v>
      </c>
      <c r="L368" s="4" t="s">
        <v>338</v>
      </c>
      <c r="M368" s="3" t="s">
        <v>173</v>
      </c>
      <c r="N368" s="3" t="s">
        <v>957</v>
      </c>
      <c r="O368" s="3" t="s">
        <v>426</v>
      </c>
      <c r="P368" s="3" t="s">
        <v>422</v>
      </c>
      <c r="Q368" s="3" t="s">
        <v>368</v>
      </c>
      <c r="R368" s="82" t="s">
        <v>143</v>
      </c>
      <c r="S368" s="82" t="str">
        <f t="shared" si="29"/>
        <v>10/08/16</v>
      </c>
      <c r="T368" s="82" t="str">
        <f t="shared" si="30"/>
        <v>21:33:09</v>
      </c>
      <c r="U368" s="27">
        <v>3.1205068838300001</v>
      </c>
      <c r="V368" s="27">
        <v>429.262623577</v>
      </c>
      <c r="W368" s="5" t="s">
        <v>1671</v>
      </c>
    </row>
    <row r="369" spans="1:23" s="82" customFormat="1" ht="37.5" x14ac:dyDescent="0.3">
      <c r="A369" s="82" t="s">
        <v>995</v>
      </c>
      <c r="B369" s="84">
        <v>35.533999999999999</v>
      </c>
      <c r="C369" s="84">
        <v>-119.083153</v>
      </c>
      <c r="D369" s="85" t="str">
        <f t="shared" si="25"/>
        <v>ANG_CH4_00350</v>
      </c>
      <c r="E369" s="85" t="s">
        <v>343</v>
      </c>
      <c r="F369" s="85" t="s">
        <v>344</v>
      </c>
      <c r="G369" s="85">
        <f t="shared" si="28"/>
        <v>350</v>
      </c>
      <c r="H369" s="83">
        <v>35.533999999999999</v>
      </c>
      <c r="I369" s="83">
        <v>-119.083153</v>
      </c>
      <c r="J369" s="24" t="s">
        <v>505</v>
      </c>
      <c r="K369" s="4" t="s">
        <v>425</v>
      </c>
      <c r="L369" s="4" t="s">
        <v>338</v>
      </c>
      <c r="M369" s="3" t="s">
        <v>173</v>
      </c>
      <c r="N369" s="3" t="s">
        <v>927</v>
      </c>
      <c r="O369" s="3" t="s">
        <v>415</v>
      </c>
      <c r="P369" s="3" t="s">
        <v>422</v>
      </c>
      <c r="Q369" s="3" t="s">
        <v>368</v>
      </c>
      <c r="R369" s="82" t="s">
        <v>132</v>
      </c>
      <c r="S369" s="82" t="str">
        <f t="shared" si="29"/>
        <v>10/08/16</v>
      </c>
      <c r="T369" s="82" t="str">
        <f t="shared" si="30"/>
        <v>20:23:59</v>
      </c>
      <c r="U369" s="27">
        <v>12.767794454900001</v>
      </c>
      <c r="V369" s="27">
        <v>281.32898890799999</v>
      </c>
      <c r="W369" s="5" t="s">
        <v>1595</v>
      </c>
    </row>
    <row r="370" spans="1:23" s="82" customFormat="1" ht="37.5" x14ac:dyDescent="0.3">
      <c r="A370" s="82" t="s">
        <v>995</v>
      </c>
      <c r="B370" s="84">
        <v>35.533999999999999</v>
      </c>
      <c r="C370" s="84">
        <v>-119.083153</v>
      </c>
      <c r="D370" s="85" t="str">
        <f t="shared" si="25"/>
        <v>ANG_CH4_00351</v>
      </c>
      <c r="E370" s="85" t="s">
        <v>343</v>
      </c>
      <c r="F370" s="85" t="s">
        <v>344</v>
      </c>
      <c r="G370" s="85">
        <f t="shared" si="28"/>
        <v>351</v>
      </c>
      <c r="H370" s="83">
        <v>35.533999999999999</v>
      </c>
      <c r="I370" s="83">
        <v>-119.083153</v>
      </c>
      <c r="J370" s="24" t="s">
        <v>505</v>
      </c>
      <c r="K370" s="4" t="s">
        <v>425</v>
      </c>
      <c r="L370" s="4" t="s">
        <v>338</v>
      </c>
      <c r="M370" s="3" t="s">
        <v>173</v>
      </c>
      <c r="N370" s="3" t="s">
        <v>934</v>
      </c>
      <c r="O370" s="3" t="s">
        <v>415</v>
      </c>
      <c r="P370" s="3" t="s">
        <v>422</v>
      </c>
      <c r="Q370" s="3" t="s">
        <v>368</v>
      </c>
      <c r="R370" s="82" t="s">
        <v>134</v>
      </c>
      <c r="S370" s="82" t="str">
        <f t="shared" si="29"/>
        <v>10/08/16</v>
      </c>
      <c r="T370" s="82" t="str">
        <f t="shared" si="30"/>
        <v>20:40:39</v>
      </c>
      <c r="U370" s="27">
        <v>7.6972139971300004</v>
      </c>
      <c r="V370" s="27">
        <v>263.59059163799998</v>
      </c>
      <c r="W370" s="5" t="s">
        <v>1614</v>
      </c>
    </row>
    <row r="371" spans="1:23" s="82" customFormat="1" ht="37.5" x14ac:dyDescent="0.3">
      <c r="A371" s="82" t="s">
        <v>995</v>
      </c>
      <c r="B371" s="84">
        <v>35.533999999999999</v>
      </c>
      <c r="C371" s="84">
        <v>-119.083153</v>
      </c>
      <c r="D371" s="85" t="str">
        <f t="shared" si="25"/>
        <v>ANG_CH4_00352</v>
      </c>
      <c r="E371" s="85" t="s">
        <v>343</v>
      </c>
      <c r="F371" s="85" t="s">
        <v>344</v>
      </c>
      <c r="G371" s="85">
        <f t="shared" si="28"/>
        <v>352</v>
      </c>
      <c r="H371" s="83">
        <v>35.533999999999999</v>
      </c>
      <c r="I371" s="83">
        <v>-119.083153</v>
      </c>
      <c r="J371" s="24" t="s">
        <v>505</v>
      </c>
      <c r="K371" s="4" t="s">
        <v>425</v>
      </c>
      <c r="L371" s="4" t="s">
        <v>338</v>
      </c>
      <c r="M371" s="3" t="s">
        <v>173</v>
      </c>
      <c r="N371" s="3" t="s">
        <v>939</v>
      </c>
      <c r="O371" s="3" t="s">
        <v>415</v>
      </c>
      <c r="P371" s="3" t="s">
        <v>422</v>
      </c>
      <c r="Q371" s="3" t="s">
        <v>368</v>
      </c>
      <c r="R371" s="82" t="s">
        <v>136</v>
      </c>
      <c r="S371" s="82" t="str">
        <f t="shared" si="29"/>
        <v>10/08/16</v>
      </c>
      <c r="T371" s="82" t="str">
        <f t="shared" si="30"/>
        <v>20:55:02</v>
      </c>
      <c r="U371" s="27">
        <v>10.3069281995</v>
      </c>
      <c r="V371" s="27">
        <v>498.89021838500003</v>
      </c>
      <c r="W371" s="5" t="s">
        <v>1628</v>
      </c>
    </row>
    <row r="372" spans="1:23" s="82" customFormat="1" ht="37.5" x14ac:dyDescent="0.3">
      <c r="A372" s="82" t="s">
        <v>995</v>
      </c>
      <c r="B372" s="84">
        <v>35.533999999999999</v>
      </c>
      <c r="C372" s="84">
        <v>-119.083153</v>
      </c>
      <c r="D372" s="85" t="str">
        <f t="shared" si="25"/>
        <v>ANG_CH4_00353</v>
      </c>
      <c r="E372" s="85" t="s">
        <v>343</v>
      </c>
      <c r="F372" s="85" t="s">
        <v>344</v>
      </c>
      <c r="G372" s="85">
        <f t="shared" si="28"/>
        <v>353</v>
      </c>
      <c r="H372" s="83">
        <v>35.533999999999999</v>
      </c>
      <c r="I372" s="83">
        <v>-119.083153</v>
      </c>
      <c r="J372" s="24" t="s">
        <v>505</v>
      </c>
      <c r="K372" s="4" t="s">
        <v>425</v>
      </c>
      <c r="L372" s="4" t="s">
        <v>338</v>
      </c>
      <c r="M372" s="3" t="s">
        <v>173</v>
      </c>
      <c r="N372" s="3" t="s">
        <v>950</v>
      </c>
      <c r="O372" s="3" t="s">
        <v>415</v>
      </c>
      <c r="P372" s="3" t="s">
        <v>422</v>
      </c>
      <c r="Q372" s="3" t="s">
        <v>368</v>
      </c>
      <c r="R372" s="82" t="s">
        <v>139</v>
      </c>
      <c r="S372" s="82" t="str">
        <f t="shared" si="29"/>
        <v>10/08/16</v>
      </c>
      <c r="T372" s="82" t="str">
        <f t="shared" si="30"/>
        <v>21:11:15</v>
      </c>
      <c r="U372" s="27">
        <v>7.1715774731700002</v>
      </c>
      <c r="V372" s="27">
        <v>499.15127967400002</v>
      </c>
      <c r="W372" s="5" t="s">
        <v>1646</v>
      </c>
    </row>
    <row r="373" spans="1:23" s="82" customFormat="1" ht="37.5" x14ac:dyDescent="0.3">
      <c r="A373" s="82" t="s">
        <v>995</v>
      </c>
      <c r="B373" s="84">
        <v>35.533999999999999</v>
      </c>
      <c r="C373" s="84">
        <v>-119.083153</v>
      </c>
      <c r="D373" s="85" t="str">
        <f t="shared" si="25"/>
        <v>ANG_CH4_00354</v>
      </c>
      <c r="E373" s="85" t="s">
        <v>343</v>
      </c>
      <c r="F373" s="85" t="s">
        <v>344</v>
      </c>
      <c r="G373" s="85">
        <f t="shared" si="28"/>
        <v>354</v>
      </c>
      <c r="H373" s="83">
        <v>35.533999999999999</v>
      </c>
      <c r="I373" s="83">
        <v>-119.083153</v>
      </c>
      <c r="J373" s="24" t="s">
        <v>505</v>
      </c>
      <c r="K373" s="4" t="s">
        <v>425</v>
      </c>
      <c r="L373" s="4" t="s">
        <v>338</v>
      </c>
      <c r="M373" s="3" t="s">
        <v>173</v>
      </c>
      <c r="N373" s="3" t="s">
        <v>962</v>
      </c>
      <c r="O373" s="3" t="s">
        <v>415</v>
      </c>
      <c r="P373" s="3" t="s">
        <v>422</v>
      </c>
      <c r="Q373" s="3" t="s">
        <v>368</v>
      </c>
      <c r="R373" s="82" t="s">
        <v>144</v>
      </c>
      <c r="S373" s="82" t="str">
        <f t="shared" si="29"/>
        <v>10/08/16</v>
      </c>
      <c r="T373" s="82" t="str">
        <f t="shared" si="30"/>
        <v>21:39:55</v>
      </c>
      <c r="U373" s="27">
        <v>7.1715774731700002</v>
      </c>
      <c r="V373" s="27">
        <v>499.15127967400002</v>
      </c>
      <c r="W373" s="5"/>
    </row>
    <row r="374" spans="1:23" s="82" customFormat="1" ht="37.5" x14ac:dyDescent="0.3">
      <c r="A374" s="82" t="s">
        <v>995</v>
      </c>
      <c r="B374" s="84">
        <v>35.533999999999999</v>
      </c>
      <c r="C374" s="84">
        <v>-119.083153</v>
      </c>
      <c r="D374" s="85" t="str">
        <f t="shared" si="25"/>
        <v>ANG_CH4_00355</v>
      </c>
      <c r="E374" s="85" t="s">
        <v>343</v>
      </c>
      <c r="F374" s="85" t="s">
        <v>344</v>
      </c>
      <c r="G374" s="85">
        <f t="shared" si="28"/>
        <v>355</v>
      </c>
      <c r="H374" s="83">
        <v>35.533999999999999</v>
      </c>
      <c r="I374" s="83">
        <v>-119.083153</v>
      </c>
      <c r="J374" s="24" t="s">
        <v>505</v>
      </c>
      <c r="K374" s="4" t="s">
        <v>425</v>
      </c>
      <c r="L374" s="4" t="s">
        <v>338</v>
      </c>
      <c r="M374" s="3" t="s">
        <v>173</v>
      </c>
      <c r="N374" s="3" t="s">
        <v>980</v>
      </c>
      <c r="O374" s="3" t="s">
        <v>415</v>
      </c>
      <c r="P374" s="3" t="s">
        <v>422</v>
      </c>
      <c r="Q374" s="3" t="s">
        <v>368</v>
      </c>
      <c r="R374" s="82" t="s">
        <v>156</v>
      </c>
      <c r="S374" s="82" t="str">
        <f t="shared" si="29"/>
        <v>10/25/16</v>
      </c>
      <c r="T374" s="82" t="str">
        <f t="shared" si="30"/>
        <v>19:21:03</v>
      </c>
      <c r="U374" s="27">
        <v>15.3348045582</v>
      </c>
      <c r="V374" s="27">
        <v>221.289403271</v>
      </c>
      <c r="W374" s="5" t="s">
        <v>1777</v>
      </c>
    </row>
    <row r="375" spans="1:23" s="82" customFormat="1" x14ac:dyDescent="0.3">
      <c r="A375" s="82" t="s">
        <v>996</v>
      </c>
      <c r="B375" s="84">
        <v>35.456963999999999</v>
      </c>
      <c r="C375" s="84">
        <v>-119.054624</v>
      </c>
      <c r="D375" s="85" t="str">
        <f t="shared" si="25"/>
        <v>ANG_CH4_00356</v>
      </c>
      <c r="E375" s="85" t="s">
        <v>343</v>
      </c>
      <c r="F375" s="85" t="s">
        <v>344</v>
      </c>
      <c r="G375" s="85">
        <f t="shared" si="28"/>
        <v>356</v>
      </c>
      <c r="H375" s="83">
        <v>35.456910999999998</v>
      </c>
      <c r="I375" s="83">
        <v>-119.054481</v>
      </c>
      <c r="J375" s="24" t="s">
        <v>505</v>
      </c>
      <c r="K375" s="4" t="s">
        <v>425</v>
      </c>
      <c r="L375" s="4" t="s">
        <v>338</v>
      </c>
      <c r="M375" s="3" t="s">
        <v>173</v>
      </c>
      <c r="N375" s="3" t="s">
        <v>929</v>
      </c>
      <c r="O375" s="3" t="s">
        <v>426</v>
      </c>
      <c r="P375" s="3" t="s">
        <v>422</v>
      </c>
      <c r="Q375" s="3" t="s">
        <v>368</v>
      </c>
      <c r="R375" s="82" t="s">
        <v>133</v>
      </c>
      <c r="S375" s="82" t="str">
        <f t="shared" si="29"/>
        <v>10/08/16</v>
      </c>
      <c r="T375" s="82" t="str">
        <f t="shared" si="30"/>
        <v>20:30:01</v>
      </c>
      <c r="U375" s="27">
        <v>1.76778870402</v>
      </c>
      <c r="V375" s="27">
        <v>85.517308189600001</v>
      </c>
      <c r="W375" s="5" t="s">
        <v>1604</v>
      </c>
    </row>
    <row r="376" spans="1:23" s="82" customFormat="1" x14ac:dyDescent="0.3">
      <c r="A376" s="82" t="s">
        <v>996</v>
      </c>
      <c r="B376" s="84">
        <v>35.456963999999999</v>
      </c>
      <c r="C376" s="84">
        <v>-119.054624</v>
      </c>
      <c r="D376" s="85" t="str">
        <f t="shared" si="25"/>
        <v>ANG_CH4_00357</v>
      </c>
      <c r="E376" s="85" t="s">
        <v>343</v>
      </c>
      <c r="F376" s="85" t="s">
        <v>344</v>
      </c>
      <c r="G376" s="85">
        <f t="shared" si="28"/>
        <v>357</v>
      </c>
      <c r="H376" s="83">
        <v>35.456910999999998</v>
      </c>
      <c r="I376" s="83">
        <v>-119.054481</v>
      </c>
      <c r="J376" s="24" t="s">
        <v>505</v>
      </c>
      <c r="K376" s="4" t="s">
        <v>425</v>
      </c>
      <c r="L376" s="4" t="s">
        <v>338</v>
      </c>
      <c r="M376" s="3" t="s">
        <v>173</v>
      </c>
      <c r="N376" s="3" t="s">
        <v>935</v>
      </c>
      <c r="O376" s="3" t="s">
        <v>426</v>
      </c>
      <c r="P376" s="3" t="s">
        <v>422</v>
      </c>
      <c r="Q376" s="3" t="s">
        <v>368</v>
      </c>
      <c r="R376" s="82" t="s">
        <v>135</v>
      </c>
      <c r="S376" s="82" t="str">
        <f t="shared" si="29"/>
        <v>10/08/16</v>
      </c>
      <c r="T376" s="82" t="str">
        <f t="shared" si="30"/>
        <v>20:46:51</v>
      </c>
      <c r="U376" s="27">
        <v>0.45533084217499997</v>
      </c>
      <c r="V376" s="27">
        <v>40.419054912299998</v>
      </c>
      <c r="W376" s="5" t="s">
        <v>1619</v>
      </c>
    </row>
    <row r="377" spans="1:23" s="82" customFormat="1" x14ac:dyDescent="0.3">
      <c r="A377" s="82" t="s">
        <v>996</v>
      </c>
      <c r="B377" s="84">
        <v>35.456963999999999</v>
      </c>
      <c r="C377" s="84">
        <v>-119.054624</v>
      </c>
      <c r="D377" s="85" t="str">
        <f t="shared" si="25"/>
        <v>ANG_CH4_00358</v>
      </c>
      <c r="E377" s="85" t="s">
        <v>343</v>
      </c>
      <c r="F377" s="85" t="s">
        <v>344</v>
      </c>
      <c r="G377" s="85">
        <f t="shared" si="28"/>
        <v>358</v>
      </c>
      <c r="H377" s="83">
        <v>35.456910999999998</v>
      </c>
      <c r="I377" s="83">
        <v>-119.054481</v>
      </c>
      <c r="J377" s="24" t="s">
        <v>505</v>
      </c>
      <c r="K377" s="4" t="s">
        <v>425</v>
      </c>
      <c r="L377" s="4" t="s">
        <v>338</v>
      </c>
      <c r="M377" s="3" t="s">
        <v>173</v>
      </c>
      <c r="N377" s="3" t="s">
        <v>944</v>
      </c>
      <c r="O377" s="3" t="s">
        <v>426</v>
      </c>
      <c r="P377" s="3" t="s">
        <v>422</v>
      </c>
      <c r="Q377" s="3" t="s">
        <v>368</v>
      </c>
      <c r="R377" s="82" t="s">
        <v>137</v>
      </c>
      <c r="S377" s="82" t="str">
        <f t="shared" si="29"/>
        <v>10/08/16</v>
      </c>
      <c r="T377" s="82" t="str">
        <f t="shared" si="30"/>
        <v>21:01:16</v>
      </c>
      <c r="U377" s="27">
        <v>1.7364905661700001</v>
      </c>
      <c r="V377" s="27">
        <v>316.30365157599999</v>
      </c>
      <c r="W377" s="5" t="s">
        <v>1634</v>
      </c>
    </row>
    <row r="378" spans="1:23" s="82" customFormat="1" x14ac:dyDescent="0.3">
      <c r="A378" s="82" t="s">
        <v>996</v>
      </c>
      <c r="B378" s="84">
        <v>35.456963999999999</v>
      </c>
      <c r="C378" s="84">
        <v>-119.054624</v>
      </c>
      <c r="D378" s="85" t="str">
        <f t="shared" si="25"/>
        <v>ANG_CH4_00359</v>
      </c>
      <c r="E378" s="85" t="s">
        <v>343</v>
      </c>
      <c r="F378" s="85" t="s">
        <v>344</v>
      </c>
      <c r="G378" s="85">
        <f t="shared" si="28"/>
        <v>359</v>
      </c>
      <c r="H378" s="83">
        <v>35.456910999999998</v>
      </c>
      <c r="I378" s="83">
        <v>-119.054481</v>
      </c>
      <c r="J378" s="24" t="s">
        <v>505</v>
      </c>
      <c r="K378" s="4" t="s">
        <v>425</v>
      </c>
      <c r="L378" s="4" t="s">
        <v>338</v>
      </c>
      <c r="M378" s="3" t="s">
        <v>173</v>
      </c>
      <c r="N378" s="3" t="s">
        <v>945</v>
      </c>
      <c r="O378" s="3" t="s">
        <v>426</v>
      </c>
      <c r="P378" s="3" t="s">
        <v>422</v>
      </c>
      <c r="Q378" s="3" t="s">
        <v>368</v>
      </c>
      <c r="R378" s="82" t="s">
        <v>138</v>
      </c>
      <c r="S378" s="82" t="str">
        <f t="shared" si="29"/>
        <v>10/08/16</v>
      </c>
      <c r="T378" s="82" t="str">
        <f t="shared" si="30"/>
        <v>21:06:04</v>
      </c>
      <c r="U378" s="27">
        <v>1.02413900057</v>
      </c>
      <c r="V378" s="27">
        <v>70.880180586700007</v>
      </c>
      <c r="W378" s="5" t="s">
        <v>1638</v>
      </c>
    </row>
    <row r="379" spans="1:23" s="82" customFormat="1" x14ac:dyDescent="0.3">
      <c r="A379" s="82" t="s">
        <v>996</v>
      </c>
      <c r="B379" s="84">
        <v>35.456963999999999</v>
      </c>
      <c r="C379" s="84">
        <v>-119.054624</v>
      </c>
      <c r="D379" s="85" t="str">
        <f t="shared" si="25"/>
        <v>ANG_CH4_00360</v>
      </c>
      <c r="E379" s="85" t="s">
        <v>343</v>
      </c>
      <c r="F379" s="85" t="s">
        <v>344</v>
      </c>
      <c r="G379" s="85">
        <f t="shared" si="28"/>
        <v>360</v>
      </c>
      <c r="H379" s="83">
        <v>35.456910999999998</v>
      </c>
      <c r="I379" s="83">
        <v>-119.054481</v>
      </c>
      <c r="J379" s="24" t="s">
        <v>505</v>
      </c>
      <c r="K379" s="4" t="s">
        <v>425</v>
      </c>
      <c r="L379" s="4" t="s">
        <v>338</v>
      </c>
      <c r="M379" s="3" t="s">
        <v>173</v>
      </c>
      <c r="N379" s="3" t="s">
        <v>981</v>
      </c>
      <c r="O379" s="3" t="s">
        <v>426</v>
      </c>
      <c r="P379" s="3" t="s">
        <v>422</v>
      </c>
      <c r="Q379" s="3" t="s">
        <v>368</v>
      </c>
      <c r="R379" s="82" t="s">
        <v>158</v>
      </c>
      <c r="S379" s="82" t="str">
        <f t="shared" si="29"/>
        <v>10/25/16</v>
      </c>
      <c r="T379" s="82" t="str">
        <f t="shared" si="30"/>
        <v>19:37:00</v>
      </c>
      <c r="U379" s="27">
        <v>12.653424989399999</v>
      </c>
      <c r="V379" s="27">
        <v>489.91938112299999</v>
      </c>
      <c r="W379" s="5" t="s">
        <v>1704</v>
      </c>
    </row>
    <row r="380" spans="1:23" s="82" customFormat="1" x14ac:dyDescent="0.3">
      <c r="A380" s="82" t="s">
        <v>997</v>
      </c>
      <c r="B380" s="84">
        <v>35.457113999999997</v>
      </c>
      <c r="C380" s="84">
        <v>-119.049503</v>
      </c>
      <c r="D380" s="85" t="str">
        <f t="shared" si="25"/>
        <v>ANG_CH4_00361</v>
      </c>
      <c r="E380" s="85" t="s">
        <v>343</v>
      </c>
      <c r="F380" s="85" t="s">
        <v>344</v>
      </c>
      <c r="G380" s="85">
        <f t="shared" si="28"/>
        <v>361</v>
      </c>
      <c r="H380" s="83">
        <v>35.457113999999997</v>
      </c>
      <c r="I380" s="83">
        <v>-119.049503</v>
      </c>
      <c r="J380" s="24" t="s">
        <v>337</v>
      </c>
      <c r="K380" s="4" t="s">
        <v>425</v>
      </c>
      <c r="L380" s="4" t="s">
        <v>338</v>
      </c>
      <c r="M380" s="3" t="s">
        <v>173</v>
      </c>
      <c r="N380" s="3" t="s">
        <v>930</v>
      </c>
      <c r="O380" s="3" t="s">
        <v>339</v>
      </c>
      <c r="P380" s="3" t="s">
        <v>422</v>
      </c>
      <c r="Q380" s="3" t="s">
        <v>339</v>
      </c>
      <c r="R380" s="82" t="s">
        <v>133</v>
      </c>
      <c r="S380" s="82" t="str">
        <f t="shared" si="29"/>
        <v>10/08/16</v>
      </c>
      <c r="T380" s="82" t="str">
        <f t="shared" si="30"/>
        <v>20:30:01</v>
      </c>
      <c r="U380" s="27">
        <v>10.1820885157</v>
      </c>
      <c r="V380" s="27">
        <v>237.30697419200001</v>
      </c>
      <c r="W380" s="5" t="s">
        <v>1605</v>
      </c>
    </row>
    <row r="381" spans="1:23" s="82" customFormat="1" x14ac:dyDescent="0.3">
      <c r="A381" s="82" t="s">
        <v>999</v>
      </c>
      <c r="B381" s="84">
        <v>35.455378000000003</v>
      </c>
      <c r="C381" s="84">
        <v>-119.049778</v>
      </c>
      <c r="D381" s="85" t="str">
        <f t="shared" si="25"/>
        <v>ANG_CH4_00362</v>
      </c>
      <c r="E381" s="85" t="s">
        <v>343</v>
      </c>
      <c r="F381" s="85" t="s">
        <v>344</v>
      </c>
      <c r="G381" s="85">
        <f t="shared" si="28"/>
        <v>362</v>
      </c>
      <c r="H381" s="83">
        <v>35.455378000000003</v>
      </c>
      <c r="I381" s="83">
        <v>-119.049778</v>
      </c>
      <c r="J381" s="24" t="s">
        <v>337</v>
      </c>
      <c r="K381" s="4" t="s">
        <v>425</v>
      </c>
      <c r="L381" s="4" t="s">
        <v>338</v>
      </c>
      <c r="M381" s="3" t="s">
        <v>173</v>
      </c>
      <c r="N381" s="3" t="s">
        <v>936</v>
      </c>
      <c r="O381" s="3" t="s">
        <v>339</v>
      </c>
      <c r="P381" s="3" t="s">
        <v>422</v>
      </c>
      <c r="Q381" s="3" t="s">
        <v>339</v>
      </c>
      <c r="R381" s="82" t="s">
        <v>135</v>
      </c>
      <c r="S381" s="82" t="str">
        <f t="shared" si="29"/>
        <v>10/08/16</v>
      </c>
      <c r="T381" s="82" t="str">
        <f t="shared" si="30"/>
        <v>20:46:51</v>
      </c>
      <c r="U381" s="27">
        <v>9.8479982940500008</v>
      </c>
      <c r="V381" s="27">
        <v>277.15109597499998</v>
      </c>
      <c r="W381" s="5" t="s">
        <v>1620</v>
      </c>
    </row>
    <row r="382" spans="1:23" s="82" customFormat="1" x14ac:dyDescent="0.3">
      <c r="A382" s="82" t="s">
        <v>998</v>
      </c>
      <c r="B382" s="84">
        <v>35.530513999999997</v>
      </c>
      <c r="C382" s="84">
        <v>-119.077731</v>
      </c>
      <c r="D382" s="85" t="str">
        <f t="shared" si="25"/>
        <v>ANG_CH4_00363</v>
      </c>
      <c r="E382" s="85" t="s">
        <v>343</v>
      </c>
      <c r="F382" s="85" t="s">
        <v>344</v>
      </c>
      <c r="G382" s="85">
        <f t="shared" si="28"/>
        <v>363</v>
      </c>
      <c r="H382" s="83">
        <v>35.530513999999997</v>
      </c>
      <c r="I382" s="83">
        <v>-119.077731</v>
      </c>
      <c r="J382" s="24" t="s">
        <v>337</v>
      </c>
      <c r="K382" s="4" t="s">
        <v>425</v>
      </c>
      <c r="L382" s="4" t="s">
        <v>338</v>
      </c>
      <c r="M382" s="3" t="s">
        <v>173</v>
      </c>
      <c r="N382" s="3" t="s">
        <v>952</v>
      </c>
      <c r="O382" s="3" t="s">
        <v>427</v>
      </c>
      <c r="P382" s="3" t="s">
        <v>422</v>
      </c>
      <c r="Q382" s="3" t="s">
        <v>368</v>
      </c>
      <c r="R382" s="82" t="s">
        <v>140</v>
      </c>
      <c r="S382" s="82" t="str">
        <f t="shared" si="29"/>
        <v>10/08/16</v>
      </c>
      <c r="T382" s="82" t="str">
        <f t="shared" si="30"/>
        <v>21:16:37</v>
      </c>
      <c r="U382" s="27">
        <v>15.093445427100001</v>
      </c>
      <c r="V382" s="27">
        <v>499.22339688800002</v>
      </c>
      <c r="W382" s="5" t="s">
        <v>1655</v>
      </c>
    </row>
    <row r="383" spans="1:23" s="82" customFormat="1" x14ac:dyDescent="0.3">
      <c r="A383" s="82" t="s">
        <v>1000</v>
      </c>
      <c r="B383" s="84">
        <v>35.456235999999997</v>
      </c>
      <c r="C383" s="84">
        <v>-119.05275</v>
      </c>
      <c r="D383" s="85" t="str">
        <f t="shared" si="25"/>
        <v>ANG_CH4_00364</v>
      </c>
      <c r="E383" s="85" t="s">
        <v>343</v>
      </c>
      <c r="F383" s="85" t="s">
        <v>344</v>
      </c>
      <c r="G383" s="85">
        <f t="shared" si="28"/>
        <v>364</v>
      </c>
      <c r="H383" s="83">
        <v>35.456235999999997</v>
      </c>
      <c r="I383" s="83">
        <v>-119.05275</v>
      </c>
      <c r="J383" s="24" t="s">
        <v>337</v>
      </c>
      <c r="K383" s="4" t="s">
        <v>425</v>
      </c>
      <c r="L383" s="4" t="s">
        <v>338</v>
      </c>
      <c r="M383" s="3" t="s">
        <v>173</v>
      </c>
      <c r="N383" s="3" t="s">
        <v>953</v>
      </c>
      <c r="O383" s="3" t="s">
        <v>339</v>
      </c>
      <c r="P383" s="3" t="s">
        <v>422</v>
      </c>
      <c r="Q383" s="3" t="s">
        <v>339</v>
      </c>
      <c r="R383" s="82" t="s">
        <v>141</v>
      </c>
      <c r="S383" s="82" t="str">
        <f t="shared" si="29"/>
        <v>10/08/16</v>
      </c>
      <c r="T383" s="82" t="str">
        <f t="shared" si="30"/>
        <v>21:23:26</v>
      </c>
      <c r="U383" s="27">
        <v>17.2073267695</v>
      </c>
      <c r="V383" s="27">
        <v>498.60605692299998</v>
      </c>
      <c r="W383" s="5" t="s">
        <v>1664</v>
      </c>
    </row>
    <row r="384" spans="1:23" s="82" customFormat="1" x14ac:dyDescent="0.3">
      <c r="A384" s="82" t="s">
        <v>1001</v>
      </c>
      <c r="B384" s="84">
        <v>35.455680999999998</v>
      </c>
      <c r="C384" s="84">
        <v>-119.050572</v>
      </c>
      <c r="D384" s="85" t="str">
        <f t="shared" si="25"/>
        <v>ANG_CH4_00365</v>
      </c>
      <c r="E384" s="85" t="s">
        <v>343</v>
      </c>
      <c r="F384" s="85" t="s">
        <v>344</v>
      </c>
      <c r="G384" s="85">
        <f t="shared" si="28"/>
        <v>365</v>
      </c>
      <c r="H384" s="83">
        <v>35.455680999999998</v>
      </c>
      <c r="I384" s="83">
        <v>-119.050572</v>
      </c>
      <c r="J384" s="24" t="s">
        <v>337</v>
      </c>
      <c r="K384" s="4" t="s">
        <v>425</v>
      </c>
      <c r="L384" s="4" t="s">
        <v>338</v>
      </c>
      <c r="M384" s="3" t="s">
        <v>173</v>
      </c>
      <c r="N384" s="3" t="s">
        <v>954</v>
      </c>
      <c r="O384" s="3" t="s">
        <v>339</v>
      </c>
      <c r="P384" s="3" t="s">
        <v>422</v>
      </c>
      <c r="Q384" s="3" t="s">
        <v>339</v>
      </c>
      <c r="R384" s="82" t="s">
        <v>141</v>
      </c>
      <c r="S384" s="82" t="str">
        <f t="shared" si="29"/>
        <v>10/08/16</v>
      </c>
      <c r="T384" s="82" t="str">
        <f t="shared" si="30"/>
        <v>21:23:26</v>
      </c>
      <c r="U384" s="27">
        <v>17.207326713400001</v>
      </c>
      <c r="V384" s="27">
        <v>498.60605692299998</v>
      </c>
      <c r="W384" s="5" t="s">
        <v>1665</v>
      </c>
    </row>
    <row r="385" spans="1:23" s="82" customFormat="1" x14ac:dyDescent="0.3">
      <c r="A385" s="82" t="s">
        <v>1002</v>
      </c>
      <c r="B385" s="84">
        <v>35.459142</v>
      </c>
      <c r="C385" s="84">
        <v>-119.053044</v>
      </c>
      <c r="D385" s="85" t="str">
        <f t="shared" si="25"/>
        <v>ANG_CH4_00366</v>
      </c>
      <c r="E385" s="85" t="s">
        <v>343</v>
      </c>
      <c r="F385" s="85" t="s">
        <v>344</v>
      </c>
      <c r="G385" s="85">
        <f t="shared" si="28"/>
        <v>366</v>
      </c>
      <c r="H385" s="83">
        <v>35.459142</v>
      </c>
      <c r="I385" s="83">
        <v>-119.053044</v>
      </c>
      <c r="J385" s="24" t="s">
        <v>505</v>
      </c>
      <c r="K385" s="4" t="s">
        <v>425</v>
      </c>
      <c r="L385" s="4" t="s">
        <v>338</v>
      </c>
      <c r="M385" s="3" t="s">
        <v>173</v>
      </c>
      <c r="N385" s="3" t="s">
        <v>944</v>
      </c>
      <c r="O385" s="3" t="s">
        <v>427</v>
      </c>
      <c r="P385" s="3" t="s">
        <v>422</v>
      </c>
      <c r="Q385" s="3" t="s">
        <v>368</v>
      </c>
      <c r="R385" s="82" t="s">
        <v>137</v>
      </c>
      <c r="S385" s="82" t="str">
        <f t="shared" si="29"/>
        <v>10/08/16</v>
      </c>
      <c r="T385" s="82" t="str">
        <f t="shared" si="30"/>
        <v>21:01:16</v>
      </c>
      <c r="U385" s="27">
        <v>7.1476776851299995E-2</v>
      </c>
      <c r="V385" s="27">
        <v>98.183501669099996</v>
      </c>
      <c r="W385" s="5" t="s">
        <v>1635</v>
      </c>
    </row>
    <row r="386" spans="1:23" s="82" customFormat="1" x14ac:dyDescent="0.3">
      <c r="A386" s="82" t="s">
        <v>1002</v>
      </c>
      <c r="B386" s="84">
        <v>35.459142</v>
      </c>
      <c r="C386" s="84">
        <v>-119.053044</v>
      </c>
      <c r="D386" s="85" t="str">
        <f t="shared" si="25"/>
        <v>ANG_CH4_00367</v>
      </c>
      <c r="E386" s="85" t="s">
        <v>343</v>
      </c>
      <c r="F386" s="85" t="s">
        <v>344</v>
      </c>
      <c r="G386" s="85">
        <f t="shared" si="28"/>
        <v>367</v>
      </c>
      <c r="H386" s="83">
        <v>35.459142</v>
      </c>
      <c r="I386" s="83">
        <v>-119.053044</v>
      </c>
      <c r="J386" s="24" t="s">
        <v>505</v>
      </c>
      <c r="K386" s="4" t="s">
        <v>425</v>
      </c>
      <c r="L386" s="4" t="s">
        <v>338</v>
      </c>
      <c r="M386" s="3" t="s">
        <v>173</v>
      </c>
      <c r="N386" s="3" t="s">
        <v>945</v>
      </c>
      <c r="O386" s="3" t="s">
        <v>427</v>
      </c>
      <c r="P386" s="3" t="s">
        <v>422</v>
      </c>
      <c r="Q386" s="3" t="s">
        <v>368</v>
      </c>
      <c r="R386" s="82" t="s">
        <v>138</v>
      </c>
      <c r="S386" s="82" t="str">
        <f t="shared" si="29"/>
        <v>10/08/16</v>
      </c>
      <c r="T386" s="82" t="str">
        <f t="shared" si="30"/>
        <v>21:06:04</v>
      </c>
      <c r="U386" s="27" t="s">
        <v>1189</v>
      </c>
      <c r="V386" s="27" t="s">
        <v>1189</v>
      </c>
      <c r="W386" s="5" t="s">
        <v>1639</v>
      </c>
    </row>
    <row r="387" spans="1:23" s="82" customFormat="1" x14ac:dyDescent="0.3">
      <c r="A387" s="82" t="s">
        <v>1002</v>
      </c>
      <c r="B387" s="84">
        <v>35.459142</v>
      </c>
      <c r="C387" s="84">
        <v>-119.053044</v>
      </c>
      <c r="D387" s="85" t="str">
        <f t="shared" si="25"/>
        <v>ANG_CH4_00368</v>
      </c>
      <c r="E387" s="85" t="s">
        <v>343</v>
      </c>
      <c r="F387" s="85" t="s">
        <v>344</v>
      </c>
      <c r="G387" s="85">
        <f t="shared" si="28"/>
        <v>368</v>
      </c>
      <c r="H387" s="83">
        <v>35.459085999999999</v>
      </c>
      <c r="I387" s="83">
        <v>-119.05302500000001</v>
      </c>
      <c r="J387" s="24" t="s">
        <v>505</v>
      </c>
      <c r="K387" s="4" t="s">
        <v>425</v>
      </c>
      <c r="L387" s="4" t="s">
        <v>338</v>
      </c>
      <c r="M387" s="3" t="s">
        <v>173</v>
      </c>
      <c r="N387" s="3" t="s">
        <v>953</v>
      </c>
      <c r="O387" s="3" t="s">
        <v>427</v>
      </c>
      <c r="P387" s="3" t="s">
        <v>422</v>
      </c>
      <c r="Q387" s="3" t="s">
        <v>368</v>
      </c>
      <c r="R387" s="82" t="s">
        <v>141</v>
      </c>
      <c r="S387" s="82" t="str">
        <f t="shared" si="29"/>
        <v>10/08/16</v>
      </c>
      <c r="T387" s="82" t="str">
        <f t="shared" si="30"/>
        <v>21:23:26</v>
      </c>
      <c r="U387" s="27">
        <v>17.591458490299999</v>
      </c>
      <c r="V387" s="27" t="s">
        <v>1189</v>
      </c>
      <c r="W387" s="5" t="s">
        <v>1666</v>
      </c>
    </row>
    <row r="388" spans="1:23" s="82" customFormat="1" x14ac:dyDescent="0.3">
      <c r="A388" s="82" t="s">
        <v>1002</v>
      </c>
      <c r="B388" s="84">
        <v>35.459142</v>
      </c>
      <c r="C388" s="84">
        <v>-119.053044</v>
      </c>
      <c r="D388" s="85" t="str">
        <f t="shared" si="25"/>
        <v>ANG_CH4_00369</v>
      </c>
      <c r="E388" s="85" t="s">
        <v>343</v>
      </c>
      <c r="F388" s="85" t="s">
        <v>344</v>
      </c>
      <c r="G388" s="85">
        <f t="shared" si="28"/>
        <v>369</v>
      </c>
      <c r="H388" s="83">
        <v>35.459142</v>
      </c>
      <c r="I388" s="83">
        <v>-119.053044</v>
      </c>
      <c r="J388" s="24" t="s">
        <v>505</v>
      </c>
      <c r="K388" s="4" t="s">
        <v>425</v>
      </c>
      <c r="L388" s="4" t="s">
        <v>338</v>
      </c>
      <c r="M388" s="3" t="s">
        <v>173</v>
      </c>
      <c r="N388" s="3" t="s">
        <v>955</v>
      </c>
      <c r="O388" s="3" t="s">
        <v>427</v>
      </c>
      <c r="P388" s="3" t="s">
        <v>422</v>
      </c>
      <c r="Q388" s="3" t="s">
        <v>368</v>
      </c>
      <c r="R388" s="82" t="s">
        <v>142</v>
      </c>
      <c r="S388" s="82" t="str">
        <f t="shared" si="29"/>
        <v>10/08/16</v>
      </c>
      <c r="T388" s="82" t="str">
        <f t="shared" si="30"/>
        <v>21:28:16</v>
      </c>
      <c r="U388" s="27">
        <v>1.5840875277599999</v>
      </c>
      <c r="V388" s="27">
        <v>497.163956859</v>
      </c>
      <c r="W388" s="5" t="s">
        <v>1668</v>
      </c>
    </row>
    <row r="389" spans="1:23" s="82" customFormat="1" x14ac:dyDescent="0.3">
      <c r="A389" s="82" t="s">
        <v>1002</v>
      </c>
      <c r="B389" s="84">
        <v>35.459142</v>
      </c>
      <c r="C389" s="84">
        <v>-119.053044</v>
      </c>
      <c r="D389" s="85" t="str">
        <f t="shared" ref="D389:D452" si="31">CONCATENATE(E389,"_",F389,"_",TEXT(G389,"00000"))</f>
        <v>ANG_CH4_00370</v>
      </c>
      <c r="E389" s="85" t="s">
        <v>343</v>
      </c>
      <c r="F389" s="85" t="s">
        <v>344</v>
      </c>
      <c r="G389" s="85">
        <f t="shared" si="28"/>
        <v>370</v>
      </c>
      <c r="H389" s="83">
        <v>35.459142</v>
      </c>
      <c r="I389" s="83">
        <v>-119.053044</v>
      </c>
      <c r="J389" s="24" t="s">
        <v>505</v>
      </c>
      <c r="K389" s="4" t="s">
        <v>425</v>
      </c>
      <c r="L389" s="4" t="s">
        <v>338</v>
      </c>
      <c r="M389" s="3" t="s">
        <v>173</v>
      </c>
      <c r="N389" s="3" t="s">
        <v>982</v>
      </c>
      <c r="O389" s="3" t="s">
        <v>427</v>
      </c>
      <c r="P389" s="3" t="s">
        <v>422</v>
      </c>
      <c r="Q389" s="3" t="s">
        <v>368</v>
      </c>
      <c r="R389" s="82" t="s">
        <v>158</v>
      </c>
      <c r="S389" s="82" t="str">
        <f t="shared" si="29"/>
        <v>10/25/16</v>
      </c>
      <c r="T389" s="82" t="str">
        <f t="shared" si="30"/>
        <v>19:37:00</v>
      </c>
      <c r="U389" s="27">
        <v>12.653424962000001</v>
      </c>
      <c r="V389" s="27">
        <v>489.91938112299999</v>
      </c>
      <c r="W389" s="5" t="s">
        <v>1705</v>
      </c>
    </row>
    <row r="390" spans="1:23" s="82" customFormat="1" x14ac:dyDescent="0.3">
      <c r="A390" s="82" t="s">
        <v>1003</v>
      </c>
      <c r="B390" s="84">
        <v>35.530405999999999</v>
      </c>
      <c r="C390" s="84">
        <v>-119.080039</v>
      </c>
      <c r="D390" s="85" t="str">
        <f t="shared" si="31"/>
        <v>ANG_CH4_00371</v>
      </c>
      <c r="E390" s="85" t="s">
        <v>343</v>
      </c>
      <c r="F390" s="85" t="s">
        <v>344</v>
      </c>
      <c r="G390" s="85">
        <f t="shared" si="28"/>
        <v>371</v>
      </c>
      <c r="H390" s="83">
        <v>35.530405999999999</v>
      </c>
      <c r="I390" s="83">
        <v>-119.080039</v>
      </c>
      <c r="J390" s="24" t="s">
        <v>505</v>
      </c>
      <c r="K390" s="4" t="s">
        <v>425</v>
      </c>
      <c r="L390" s="4" t="s">
        <v>338</v>
      </c>
      <c r="M390" s="3" t="s">
        <v>173</v>
      </c>
      <c r="N390" s="3" t="s">
        <v>1223</v>
      </c>
      <c r="O390" s="3" t="s">
        <v>339</v>
      </c>
      <c r="P390" s="3" t="s">
        <v>422</v>
      </c>
      <c r="Q390" s="3" t="s">
        <v>339</v>
      </c>
      <c r="R390" s="82" t="s">
        <v>140</v>
      </c>
      <c r="S390" s="82" t="str">
        <f t="shared" si="29"/>
        <v>10/08/16</v>
      </c>
      <c r="T390" s="82" t="str">
        <f t="shared" si="30"/>
        <v>21:16:37</v>
      </c>
      <c r="U390" s="27" t="s">
        <v>1189</v>
      </c>
      <c r="V390" s="27" t="s">
        <v>1189</v>
      </c>
      <c r="W390" s="5" t="s">
        <v>1656</v>
      </c>
    </row>
    <row r="391" spans="1:23" s="82" customFormat="1" x14ac:dyDescent="0.3">
      <c r="A391" s="82" t="s">
        <v>1003</v>
      </c>
      <c r="B391" s="84">
        <v>35.530405999999999</v>
      </c>
      <c r="C391" s="84">
        <v>-119.080039</v>
      </c>
      <c r="D391" s="85" t="str">
        <f t="shared" si="31"/>
        <v>ANG_CH4_00372</v>
      </c>
      <c r="E391" s="85" t="s">
        <v>343</v>
      </c>
      <c r="F391" s="85" t="s">
        <v>344</v>
      </c>
      <c r="G391" s="85">
        <f t="shared" si="28"/>
        <v>372</v>
      </c>
      <c r="H391" s="83">
        <v>35.530405999999999</v>
      </c>
      <c r="I391" s="83">
        <v>-119.080039</v>
      </c>
      <c r="J391" s="24" t="s">
        <v>505</v>
      </c>
      <c r="K391" s="4" t="s">
        <v>425</v>
      </c>
      <c r="L391" s="4" t="s">
        <v>338</v>
      </c>
      <c r="M391" s="3" t="s">
        <v>173</v>
      </c>
      <c r="N391" s="3" t="s">
        <v>961</v>
      </c>
      <c r="O391" s="3" t="s">
        <v>339</v>
      </c>
      <c r="P391" s="3" t="s">
        <v>422</v>
      </c>
      <c r="Q391" s="3" t="s">
        <v>339</v>
      </c>
      <c r="R391" s="82" t="s">
        <v>144</v>
      </c>
      <c r="S391" s="82" t="str">
        <f t="shared" ref="S391:S422" si="32">CONCATENATE(MID(R391,8,2),"/",MID(R391,10,2),"/",MID(R391,6,2))</f>
        <v>10/08/16</v>
      </c>
      <c r="T391" s="82" t="str">
        <f t="shared" ref="T391:T422" si="33">CONCATENATE(MID(R391,13,2),":",MID(R391,15,2),":",MID(R391,17,2))</f>
        <v>21:39:55</v>
      </c>
      <c r="U391" s="27">
        <v>5.2465958246</v>
      </c>
      <c r="V391" s="27">
        <v>317.70555550699999</v>
      </c>
      <c r="W391" s="5" t="s">
        <v>1778</v>
      </c>
    </row>
    <row r="392" spans="1:23" s="82" customFormat="1" x14ac:dyDescent="0.3">
      <c r="A392" s="82" t="s">
        <v>1004</v>
      </c>
      <c r="B392" s="84">
        <v>33.848680999999999</v>
      </c>
      <c r="C392" s="84">
        <v>-118.334075</v>
      </c>
      <c r="D392" s="85" t="str">
        <f t="shared" si="31"/>
        <v>ANG_CH4_00373</v>
      </c>
      <c r="E392" s="85" t="s">
        <v>343</v>
      </c>
      <c r="F392" s="85" t="s">
        <v>344</v>
      </c>
      <c r="G392" s="85">
        <f t="shared" si="28"/>
        <v>373</v>
      </c>
      <c r="H392" s="83">
        <v>33.848680999999999</v>
      </c>
      <c r="I392" s="83">
        <v>-118.334075</v>
      </c>
      <c r="J392" s="24" t="s">
        <v>505</v>
      </c>
      <c r="K392" s="4" t="s">
        <v>1046</v>
      </c>
      <c r="L392" s="4" t="s">
        <v>338</v>
      </c>
      <c r="M392" s="3" t="s">
        <v>173</v>
      </c>
      <c r="N392" s="3" t="s">
        <v>966</v>
      </c>
      <c r="O392" s="3" t="s">
        <v>811</v>
      </c>
      <c r="P392" s="3" t="s">
        <v>965</v>
      </c>
      <c r="Q392" s="3" t="s">
        <v>362</v>
      </c>
      <c r="R392" s="82" t="s">
        <v>147</v>
      </c>
      <c r="S392" s="82" t="str">
        <f t="shared" si="32"/>
        <v>10/11/16</v>
      </c>
      <c r="T392" s="82" t="str">
        <f t="shared" si="33"/>
        <v>22:23:00</v>
      </c>
      <c r="U392" s="27">
        <v>122.607238392</v>
      </c>
      <c r="V392" s="27">
        <v>484.592571136</v>
      </c>
      <c r="W392" s="5" t="s">
        <v>1675</v>
      </c>
    </row>
    <row r="393" spans="1:23" s="82" customFormat="1" x14ac:dyDescent="0.3">
      <c r="A393" s="82" t="s">
        <v>1004</v>
      </c>
      <c r="B393" s="84">
        <v>33.848680999999999</v>
      </c>
      <c r="C393" s="84">
        <v>-118.334075</v>
      </c>
      <c r="D393" s="85" t="str">
        <f t="shared" si="31"/>
        <v>ANG_CH4_00374</v>
      </c>
      <c r="E393" s="85" t="s">
        <v>343</v>
      </c>
      <c r="F393" s="85" t="s">
        <v>344</v>
      </c>
      <c r="G393" s="85">
        <f t="shared" si="28"/>
        <v>374</v>
      </c>
      <c r="H393" s="83">
        <v>33.848680999999999</v>
      </c>
      <c r="I393" s="83">
        <v>-118.334075</v>
      </c>
      <c r="J393" s="24" t="s">
        <v>505</v>
      </c>
      <c r="K393" s="4" t="s">
        <v>1046</v>
      </c>
      <c r="L393" s="4" t="s">
        <v>338</v>
      </c>
      <c r="M393" s="3" t="s">
        <v>173</v>
      </c>
      <c r="N393" s="3" t="s">
        <v>967</v>
      </c>
      <c r="O393" s="3" t="s">
        <v>811</v>
      </c>
      <c r="P393" s="3" t="s">
        <v>965</v>
      </c>
      <c r="Q393" s="3" t="s">
        <v>362</v>
      </c>
      <c r="R393" s="82" t="s">
        <v>148</v>
      </c>
      <c r="S393" s="82" t="str">
        <f t="shared" si="32"/>
        <v>10/11/16</v>
      </c>
      <c r="T393" s="82" t="str">
        <f t="shared" si="33"/>
        <v>22:28:38</v>
      </c>
      <c r="U393" s="27">
        <v>65.078517206000001</v>
      </c>
      <c r="V393" s="27">
        <v>442.12782088400002</v>
      </c>
      <c r="W393" s="5" t="s">
        <v>1676</v>
      </c>
    </row>
    <row r="394" spans="1:23" s="82" customFormat="1" ht="37.5" x14ac:dyDescent="0.3">
      <c r="A394" s="82" t="s">
        <v>1005</v>
      </c>
      <c r="B394" s="84">
        <v>37.503722000000003</v>
      </c>
      <c r="C394" s="84">
        <v>-120.963888</v>
      </c>
      <c r="D394" s="85" t="str">
        <f t="shared" si="31"/>
        <v>ANG_CH4_00375</v>
      </c>
      <c r="E394" s="85" t="s">
        <v>343</v>
      </c>
      <c r="F394" s="85" t="s">
        <v>344</v>
      </c>
      <c r="G394" s="85">
        <f t="shared" si="28"/>
        <v>375</v>
      </c>
      <c r="H394" s="83">
        <v>37.503588999999998</v>
      </c>
      <c r="I394" s="83">
        <v>-120.96379399999999</v>
      </c>
      <c r="J394" s="24" t="s">
        <v>337</v>
      </c>
      <c r="K394" s="4" t="s">
        <v>1183</v>
      </c>
      <c r="L394" s="4" t="s">
        <v>338</v>
      </c>
      <c r="M394" s="3" t="s">
        <v>173</v>
      </c>
      <c r="N394" s="3" t="s">
        <v>968</v>
      </c>
      <c r="O394" s="3" t="s">
        <v>1032</v>
      </c>
      <c r="P394" s="3" t="s">
        <v>1164</v>
      </c>
      <c r="Q394" s="3" t="s">
        <v>384</v>
      </c>
      <c r="R394" s="82" t="s">
        <v>151</v>
      </c>
      <c r="S394" s="82" t="str">
        <f t="shared" si="32"/>
        <v>10/12/16</v>
      </c>
      <c r="T394" s="82" t="str">
        <f t="shared" si="33"/>
        <v>22:02:27</v>
      </c>
      <c r="U394" s="27">
        <v>1.0083269984500001</v>
      </c>
      <c r="V394" s="27">
        <v>186.386694804</v>
      </c>
      <c r="W394" s="5" t="s">
        <v>1678</v>
      </c>
    </row>
    <row r="395" spans="1:23" s="82" customFormat="1" x14ac:dyDescent="0.3">
      <c r="A395" s="82" t="s">
        <v>1006</v>
      </c>
      <c r="B395" s="84">
        <v>35.597175</v>
      </c>
      <c r="C395" s="84">
        <v>-118.96730599999999</v>
      </c>
      <c r="D395" s="85" t="str">
        <f t="shared" si="31"/>
        <v>ANG_CH4_00376</v>
      </c>
      <c r="E395" s="85" t="s">
        <v>343</v>
      </c>
      <c r="F395" s="85" t="s">
        <v>344</v>
      </c>
      <c r="G395" s="85">
        <f t="shared" si="28"/>
        <v>376</v>
      </c>
      <c r="H395" s="83">
        <v>35.597175</v>
      </c>
      <c r="I395" s="83">
        <v>-118.96730599999999</v>
      </c>
      <c r="J395" s="24" t="s">
        <v>337</v>
      </c>
      <c r="K395" s="4" t="s">
        <v>1047</v>
      </c>
      <c r="L395" s="4" t="s">
        <v>338</v>
      </c>
      <c r="M395" s="3" t="s">
        <v>173</v>
      </c>
      <c r="N395" s="3" t="s">
        <v>969</v>
      </c>
      <c r="O395" s="3" t="s">
        <v>426</v>
      </c>
      <c r="P395" s="3" t="s">
        <v>1048</v>
      </c>
      <c r="Q395" s="3" t="s">
        <v>368</v>
      </c>
      <c r="R395" s="82" t="s">
        <v>152</v>
      </c>
      <c r="S395" s="82" t="str">
        <f t="shared" si="32"/>
        <v>10/25/16</v>
      </c>
      <c r="T395" s="82" t="str">
        <f t="shared" si="33"/>
        <v>18:28:54</v>
      </c>
      <c r="U395" s="27">
        <v>4.4436132856599997</v>
      </c>
      <c r="V395" s="27">
        <v>234.06539684500001</v>
      </c>
      <c r="W395" s="5" t="s">
        <v>1679</v>
      </c>
    </row>
    <row r="396" spans="1:23" s="82" customFormat="1" x14ac:dyDescent="0.3">
      <c r="A396" s="82" t="s">
        <v>1007</v>
      </c>
      <c r="B396" s="84">
        <v>35.597074999999997</v>
      </c>
      <c r="C396" s="84">
        <v>-118.967122</v>
      </c>
      <c r="D396" s="85" t="str">
        <f t="shared" si="31"/>
        <v>ANG_CH4_00377</v>
      </c>
      <c r="E396" s="85" t="s">
        <v>343</v>
      </c>
      <c r="F396" s="85" t="s">
        <v>344</v>
      </c>
      <c r="G396" s="85">
        <f t="shared" si="28"/>
        <v>377</v>
      </c>
      <c r="H396" s="83">
        <v>35.597074999999997</v>
      </c>
      <c r="I396" s="83">
        <v>-118.967122</v>
      </c>
      <c r="J396" s="24" t="s">
        <v>337</v>
      </c>
      <c r="K396" s="4" t="s">
        <v>1047</v>
      </c>
      <c r="L396" s="4" t="s">
        <v>338</v>
      </c>
      <c r="M396" s="3" t="s">
        <v>173</v>
      </c>
      <c r="N396" s="3" t="s">
        <v>970</v>
      </c>
      <c r="O396" s="3" t="s">
        <v>426</v>
      </c>
      <c r="P396" s="3" t="s">
        <v>1048</v>
      </c>
      <c r="Q396" s="3" t="s">
        <v>368</v>
      </c>
      <c r="R396" s="82" t="s">
        <v>153</v>
      </c>
      <c r="S396" s="82" t="str">
        <f t="shared" si="32"/>
        <v>10/25/16</v>
      </c>
      <c r="T396" s="82" t="str">
        <f t="shared" si="33"/>
        <v>18:37:59</v>
      </c>
      <c r="U396" s="27">
        <v>4.3964590588599997</v>
      </c>
      <c r="V396" s="27">
        <v>381.00526243100001</v>
      </c>
      <c r="W396" s="5" t="s">
        <v>1680</v>
      </c>
    </row>
    <row r="397" spans="1:23" s="82" customFormat="1" x14ac:dyDescent="0.3">
      <c r="A397" s="82" t="s">
        <v>1008</v>
      </c>
      <c r="B397" s="84">
        <v>35.490321999999999</v>
      </c>
      <c r="C397" s="84">
        <v>-118.886128</v>
      </c>
      <c r="D397" s="85" t="str">
        <f t="shared" si="31"/>
        <v>ANG_CH4_00378</v>
      </c>
      <c r="E397" s="85" t="s">
        <v>343</v>
      </c>
      <c r="F397" s="85" t="s">
        <v>344</v>
      </c>
      <c r="G397" s="85">
        <f t="shared" si="28"/>
        <v>378</v>
      </c>
      <c r="H397" s="83">
        <v>35.490321999999999</v>
      </c>
      <c r="I397" s="83">
        <v>-118.886128</v>
      </c>
      <c r="J397" s="24" t="s">
        <v>337</v>
      </c>
      <c r="K397" s="4" t="s">
        <v>1049</v>
      </c>
      <c r="L397" s="4" t="s">
        <v>338</v>
      </c>
      <c r="M397" s="3" t="s">
        <v>173</v>
      </c>
      <c r="N397" s="3" t="s">
        <v>971</v>
      </c>
      <c r="O397" s="3" t="s">
        <v>339</v>
      </c>
      <c r="P397" s="3" t="s">
        <v>1050</v>
      </c>
      <c r="Q397" s="3" t="s">
        <v>339</v>
      </c>
      <c r="R397" s="82" t="s">
        <v>154</v>
      </c>
      <c r="S397" s="82" t="str">
        <f t="shared" si="32"/>
        <v>10/25/16</v>
      </c>
      <c r="T397" s="82" t="str">
        <f t="shared" si="33"/>
        <v>18:46:53</v>
      </c>
      <c r="U397" s="27">
        <v>0.89158110180899997</v>
      </c>
      <c r="V397" s="27">
        <v>137.55907821700001</v>
      </c>
      <c r="W397" s="5" t="s">
        <v>1681</v>
      </c>
    </row>
    <row r="398" spans="1:23" s="82" customFormat="1" x14ac:dyDescent="0.3">
      <c r="A398" s="82" t="s">
        <v>1009</v>
      </c>
      <c r="B398" s="84">
        <v>35.492663999999998</v>
      </c>
      <c r="C398" s="84">
        <v>-118.890503</v>
      </c>
      <c r="D398" s="85" t="str">
        <f t="shared" si="31"/>
        <v>ANG_CH4_00379</v>
      </c>
      <c r="E398" s="85" t="s">
        <v>343</v>
      </c>
      <c r="F398" s="85" t="s">
        <v>344</v>
      </c>
      <c r="G398" s="85">
        <f t="shared" si="28"/>
        <v>379</v>
      </c>
      <c r="H398" s="83">
        <v>35.492663999999998</v>
      </c>
      <c r="I398" s="83">
        <v>-118.890503</v>
      </c>
      <c r="J398" s="24" t="s">
        <v>337</v>
      </c>
      <c r="K398" s="4" t="s">
        <v>1049</v>
      </c>
      <c r="L398" s="4" t="s">
        <v>338</v>
      </c>
      <c r="M398" s="3" t="s">
        <v>173</v>
      </c>
      <c r="N398" s="3" t="s">
        <v>972</v>
      </c>
      <c r="O398" s="3" t="s">
        <v>427</v>
      </c>
      <c r="P398" s="3" t="s">
        <v>1050</v>
      </c>
      <c r="Q398" s="3" t="s">
        <v>368</v>
      </c>
      <c r="R398" s="82" t="s">
        <v>154</v>
      </c>
      <c r="S398" s="82" t="str">
        <f t="shared" si="32"/>
        <v>10/25/16</v>
      </c>
      <c r="T398" s="82" t="str">
        <f t="shared" si="33"/>
        <v>18:46:53</v>
      </c>
      <c r="U398" s="27">
        <v>18.973171432000001</v>
      </c>
      <c r="V398" s="27">
        <v>497.66061728900002</v>
      </c>
      <c r="W398" s="5" t="s">
        <v>1682</v>
      </c>
    </row>
    <row r="399" spans="1:23" s="82" customFormat="1" x14ac:dyDescent="0.3">
      <c r="A399" s="82" t="s">
        <v>1010</v>
      </c>
      <c r="B399" s="84">
        <v>35.492417000000003</v>
      </c>
      <c r="C399" s="84">
        <v>-118.89707199999999</v>
      </c>
      <c r="D399" s="85" t="str">
        <f t="shared" si="31"/>
        <v>ANG_CH4_00380</v>
      </c>
      <c r="E399" s="85" t="s">
        <v>343</v>
      </c>
      <c r="F399" s="85" t="s">
        <v>344</v>
      </c>
      <c r="G399" s="85">
        <f t="shared" si="28"/>
        <v>380</v>
      </c>
      <c r="H399" s="83">
        <v>35.492417000000003</v>
      </c>
      <c r="I399" s="83">
        <v>-118.89707199999999</v>
      </c>
      <c r="J399" s="24" t="s">
        <v>337</v>
      </c>
      <c r="K399" s="4" t="s">
        <v>1049</v>
      </c>
      <c r="L399" s="4" t="s">
        <v>338</v>
      </c>
      <c r="M399" s="3" t="s">
        <v>173</v>
      </c>
      <c r="N399" s="3" t="s">
        <v>973</v>
      </c>
      <c r="O399" s="3" t="s">
        <v>426</v>
      </c>
      <c r="P399" s="3" t="s">
        <v>1050</v>
      </c>
      <c r="Q399" s="3" t="s">
        <v>368</v>
      </c>
      <c r="R399" s="82" t="s">
        <v>154</v>
      </c>
      <c r="S399" s="82" t="str">
        <f t="shared" si="32"/>
        <v>10/25/16</v>
      </c>
      <c r="T399" s="82" t="str">
        <f t="shared" si="33"/>
        <v>18:46:53</v>
      </c>
      <c r="U399" s="27">
        <v>23.8984882142</v>
      </c>
      <c r="V399" s="27">
        <v>497.66061728900002</v>
      </c>
      <c r="W399" s="5" t="s">
        <v>1683</v>
      </c>
    </row>
    <row r="400" spans="1:23" s="82" customFormat="1" x14ac:dyDescent="0.3">
      <c r="A400" s="82" t="s">
        <v>1011</v>
      </c>
      <c r="B400" s="84">
        <v>35.494728000000002</v>
      </c>
      <c r="C400" s="84">
        <v>-118.89661700000001</v>
      </c>
      <c r="D400" s="85" t="str">
        <f t="shared" si="31"/>
        <v>ANG_CH4_00381</v>
      </c>
      <c r="E400" s="85" t="s">
        <v>343</v>
      </c>
      <c r="F400" s="85" t="s">
        <v>344</v>
      </c>
      <c r="G400" s="85">
        <f t="shared" si="28"/>
        <v>381</v>
      </c>
      <c r="H400" s="83">
        <v>35.494728000000002</v>
      </c>
      <c r="I400" s="83">
        <v>-118.89661700000001</v>
      </c>
      <c r="J400" s="24" t="s">
        <v>337</v>
      </c>
      <c r="K400" s="4" t="s">
        <v>1049</v>
      </c>
      <c r="L400" s="4" t="s">
        <v>338</v>
      </c>
      <c r="M400" s="3" t="s">
        <v>173</v>
      </c>
      <c r="N400" s="3" t="s">
        <v>974</v>
      </c>
      <c r="O400" s="3" t="s">
        <v>418</v>
      </c>
      <c r="P400" s="3" t="s">
        <v>1050</v>
      </c>
      <c r="Q400" s="3" t="s">
        <v>368</v>
      </c>
      <c r="R400" s="82" t="s">
        <v>154</v>
      </c>
      <c r="S400" s="82" t="str">
        <f t="shared" si="32"/>
        <v>10/25/16</v>
      </c>
      <c r="T400" s="82" t="str">
        <f t="shared" si="33"/>
        <v>18:46:53</v>
      </c>
      <c r="U400" s="27">
        <v>30.236043073200001</v>
      </c>
      <c r="V400" s="27">
        <v>497.66061728900002</v>
      </c>
      <c r="W400" s="5" t="s">
        <v>1684</v>
      </c>
    </row>
    <row r="401" spans="1:23" s="82" customFormat="1" x14ac:dyDescent="0.3">
      <c r="A401" s="82" t="s">
        <v>1012</v>
      </c>
      <c r="B401" s="84">
        <v>35.515864999999998</v>
      </c>
      <c r="C401" s="84">
        <v>-119.039883</v>
      </c>
      <c r="D401" s="85" t="str">
        <f t="shared" si="31"/>
        <v>ANG_CH4_00382</v>
      </c>
      <c r="E401" s="85" t="s">
        <v>343</v>
      </c>
      <c r="F401" s="85" t="s">
        <v>344</v>
      </c>
      <c r="G401" s="85">
        <f t="shared" si="28"/>
        <v>382</v>
      </c>
      <c r="H401" s="83">
        <v>35.516005999999997</v>
      </c>
      <c r="I401" s="83">
        <v>-119.039772</v>
      </c>
      <c r="J401" s="24" t="s">
        <v>337</v>
      </c>
      <c r="K401" s="4" t="s">
        <v>425</v>
      </c>
      <c r="L401" s="4" t="s">
        <v>338</v>
      </c>
      <c r="M401" s="3" t="s">
        <v>173</v>
      </c>
      <c r="N401" s="3" t="s">
        <v>975</v>
      </c>
      <c r="O401" s="3" t="s">
        <v>426</v>
      </c>
      <c r="P401" s="3" t="s">
        <v>422</v>
      </c>
      <c r="Q401" s="3" t="s">
        <v>368</v>
      </c>
      <c r="R401" s="82" t="s">
        <v>155</v>
      </c>
      <c r="S401" s="82" t="str">
        <f t="shared" si="32"/>
        <v>10/25/16</v>
      </c>
      <c r="T401" s="82" t="str">
        <f t="shared" si="33"/>
        <v>19:13:31</v>
      </c>
      <c r="U401" s="27">
        <v>2.2781495507799998</v>
      </c>
      <c r="V401" s="27">
        <v>141.28694207199999</v>
      </c>
      <c r="W401" s="5" t="s">
        <v>1687</v>
      </c>
    </row>
    <row r="402" spans="1:23" s="82" customFormat="1" x14ac:dyDescent="0.3">
      <c r="A402" s="82" t="s">
        <v>1013</v>
      </c>
      <c r="B402" s="84">
        <v>35.515833000000001</v>
      </c>
      <c r="C402" s="84">
        <v>-119.038606</v>
      </c>
      <c r="D402" s="85" t="str">
        <f t="shared" si="31"/>
        <v>ANG_CH4_00383</v>
      </c>
      <c r="E402" s="85" t="s">
        <v>343</v>
      </c>
      <c r="F402" s="85" t="s">
        <v>344</v>
      </c>
      <c r="G402" s="85">
        <f t="shared" si="28"/>
        <v>383</v>
      </c>
      <c r="H402" s="83">
        <v>35.515833000000001</v>
      </c>
      <c r="I402" s="83">
        <v>-119.038606</v>
      </c>
      <c r="J402" s="24" t="s">
        <v>337</v>
      </c>
      <c r="K402" s="4" t="s">
        <v>425</v>
      </c>
      <c r="L402" s="4" t="s">
        <v>338</v>
      </c>
      <c r="M402" s="3" t="s">
        <v>173</v>
      </c>
      <c r="N402" s="3" t="s">
        <v>976</v>
      </c>
      <c r="O402" s="3" t="s">
        <v>426</v>
      </c>
      <c r="P402" s="3" t="s">
        <v>422</v>
      </c>
      <c r="Q402" s="3" t="s">
        <v>368</v>
      </c>
      <c r="R402" s="82" t="s">
        <v>155</v>
      </c>
      <c r="S402" s="82" t="str">
        <f t="shared" si="32"/>
        <v>10/25/16</v>
      </c>
      <c r="T402" s="82" t="str">
        <f t="shared" si="33"/>
        <v>19:13:31</v>
      </c>
      <c r="U402" s="27">
        <v>2.2781495358799999</v>
      </c>
      <c r="V402" s="27">
        <v>141.28694207199999</v>
      </c>
      <c r="W402" s="5" t="s">
        <v>1688</v>
      </c>
    </row>
    <row r="403" spans="1:23" s="82" customFormat="1" x14ac:dyDescent="0.3">
      <c r="A403" s="82" t="s">
        <v>1014</v>
      </c>
      <c r="B403" s="84">
        <v>35.535730999999998</v>
      </c>
      <c r="C403" s="84">
        <v>-119.082503</v>
      </c>
      <c r="D403" s="85" t="str">
        <f t="shared" si="31"/>
        <v>ANG_CH4_00384</v>
      </c>
      <c r="E403" s="85" t="s">
        <v>343</v>
      </c>
      <c r="F403" s="85" t="s">
        <v>344</v>
      </c>
      <c r="G403" s="85">
        <f t="shared" si="28"/>
        <v>384</v>
      </c>
      <c r="H403" s="83">
        <v>35.535674999999998</v>
      </c>
      <c r="I403" s="83">
        <v>-119.082489</v>
      </c>
      <c r="J403" s="24" t="s">
        <v>337</v>
      </c>
      <c r="K403" s="4" t="s">
        <v>425</v>
      </c>
      <c r="L403" s="4" t="s">
        <v>338</v>
      </c>
      <c r="M403" s="3" t="s">
        <v>173</v>
      </c>
      <c r="N403" s="3" t="s">
        <v>977</v>
      </c>
      <c r="O403" s="3" t="s">
        <v>427</v>
      </c>
      <c r="P403" s="3" t="s">
        <v>422</v>
      </c>
      <c r="Q403" s="3" t="s">
        <v>368</v>
      </c>
      <c r="R403" s="82" t="s">
        <v>155</v>
      </c>
      <c r="S403" s="82" t="str">
        <f t="shared" si="32"/>
        <v>10/25/16</v>
      </c>
      <c r="T403" s="82" t="str">
        <f t="shared" si="33"/>
        <v>19:13:31</v>
      </c>
      <c r="U403" s="27">
        <v>10.1373993778</v>
      </c>
      <c r="V403" s="27">
        <v>468.85498824299998</v>
      </c>
      <c r="W403" s="5" t="s">
        <v>1689</v>
      </c>
    </row>
    <row r="404" spans="1:23" s="82" customFormat="1" x14ac:dyDescent="0.3">
      <c r="A404" s="82" t="s">
        <v>1015</v>
      </c>
      <c r="B404" s="84">
        <v>35.554389</v>
      </c>
      <c r="C404" s="84">
        <v>-119.09675799999999</v>
      </c>
      <c r="D404" s="85" t="str">
        <f t="shared" si="31"/>
        <v>ANG_CH4_00385</v>
      </c>
      <c r="E404" s="85" t="s">
        <v>343</v>
      </c>
      <c r="F404" s="85" t="s">
        <v>344</v>
      </c>
      <c r="G404" s="85">
        <f t="shared" si="28"/>
        <v>385</v>
      </c>
      <c r="H404" s="83">
        <v>35.554389</v>
      </c>
      <c r="I404" s="83">
        <v>-119.09675799999999</v>
      </c>
      <c r="J404" s="24" t="s">
        <v>337</v>
      </c>
      <c r="K404" s="4" t="s">
        <v>425</v>
      </c>
      <c r="L404" s="4" t="s">
        <v>338</v>
      </c>
      <c r="M404" s="3" t="s">
        <v>173</v>
      </c>
      <c r="N404" s="3" t="s">
        <v>978</v>
      </c>
      <c r="O404" s="3" t="s">
        <v>426</v>
      </c>
      <c r="P404" s="3" t="s">
        <v>422</v>
      </c>
      <c r="Q404" s="3" t="s">
        <v>368</v>
      </c>
      <c r="R404" s="82" t="s">
        <v>155</v>
      </c>
      <c r="S404" s="82" t="str">
        <f t="shared" si="32"/>
        <v>10/25/16</v>
      </c>
      <c r="T404" s="82" t="str">
        <f t="shared" si="33"/>
        <v>19:13:31</v>
      </c>
      <c r="U404" s="27">
        <v>0.54985150229199997</v>
      </c>
      <c r="V404" s="27">
        <v>96.046863561500004</v>
      </c>
      <c r="W404" s="5" t="s">
        <v>1690</v>
      </c>
    </row>
    <row r="405" spans="1:23" s="82" customFormat="1" x14ac:dyDescent="0.3">
      <c r="A405" s="82" t="s">
        <v>1016</v>
      </c>
      <c r="B405" s="84">
        <v>35.473300000000002</v>
      </c>
      <c r="C405" s="84">
        <v>-119.057749</v>
      </c>
      <c r="D405" s="85" t="str">
        <f t="shared" si="31"/>
        <v>ANG_CH4_00386</v>
      </c>
      <c r="E405" s="85" t="s">
        <v>343</v>
      </c>
      <c r="F405" s="85" t="s">
        <v>344</v>
      </c>
      <c r="G405" s="85">
        <f t="shared" ref="G405:G468" si="34">G404+1</f>
        <v>386</v>
      </c>
      <c r="H405" s="83">
        <v>35.473322000000003</v>
      </c>
      <c r="I405" s="83">
        <v>-119.057911</v>
      </c>
      <c r="J405" s="24" t="s">
        <v>505</v>
      </c>
      <c r="K405" s="4" t="s">
        <v>425</v>
      </c>
      <c r="L405" s="4" t="s">
        <v>338</v>
      </c>
      <c r="M405" s="3" t="s">
        <v>173</v>
      </c>
      <c r="N405" s="3" t="s">
        <v>930</v>
      </c>
      <c r="O405" s="3" t="s">
        <v>426</v>
      </c>
      <c r="P405" s="3" t="s">
        <v>422</v>
      </c>
      <c r="Q405" s="3" t="s">
        <v>368</v>
      </c>
      <c r="R405" s="82" t="s">
        <v>133</v>
      </c>
      <c r="S405" s="82" t="str">
        <f t="shared" si="32"/>
        <v>10/08/16</v>
      </c>
      <c r="T405" s="82" t="str">
        <f t="shared" si="33"/>
        <v>20:30:01</v>
      </c>
      <c r="U405" s="27">
        <v>0.28228696994500002</v>
      </c>
      <c r="V405" s="27" t="s">
        <v>1189</v>
      </c>
      <c r="W405" s="5" t="s">
        <v>1606</v>
      </c>
    </row>
    <row r="406" spans="1:23" s="82" customFormat="1" x14ac:dyDescent="0.3">
      <c r="A406" s="82" t="s">
        <v>1016</v>
      </c>
      <c r="B406" s="84">
        <v>35.473300000000002</v>
      </c>
      <c r="C406" s="84">
        <v>-119.057749</v>
      </c>
      <c r="D406" s="85" t="str">
        <f t="shared" si="31"/>
        <v>ANG_CH4_00387</v>
      </c>
      <c r="E406" s="85" t="s">
        <v>343</v>
      </c>
      <c r="F406" s="85" t="s">
        <v>344</v>
      </c>
      <c r="G406" s="85">
        <f t="shared" si="34"/>
        <v>387</v>
      </c>
      <c r="H406" s="83">
        <v>35.473322000000003</v>
      </c>
      <c r="I406" s="83">
        <v>-119.057911</v>
      </c>
      <c r="J406" s="24" t="s">
        <v>505</v>
      </c>
      <c r="K406" s="4" t="s">
        <v>425</v>
      </c>
      <c r="L406" s="4" t="s">
        <v>338</v>
      </c>
      <c r="M406" s="3" t="s">
        <v>173</v>
      </c>
      <c r="N406" s="3" t="s">
        <v>936</v>
      </c>
      <c r="O406" s="3" t="s">
        <v>426</v>
      </c>
      <c r="P406" s="3" t="s">
        <v>422</v>
      </c>
      <c r="Q406" s="3" t="s">
        <v>368</v>
      </c>
      <c r="R406" s="82" t="s">
        <v>135</v>
      </c>
      <c r="S406" s="82" t="str">
        <f t="shared" si="32"/>
        <v>10/08/16</v>
      </c>
      <c r="T406" s="82" t="str">
        <f t="shared" si="33"/>
        <v>20:46:51</v>
      </c>
      <c r="U406" s="27" t="s">
        <v>1189</v>
      </c>
      <c r="V406" s="27" t="s">
        <v>1189</v>
      </c>
      <c r="W406" s="5" t="s">
        <v>1621</v>
      </c>
    </row>
    <row r="407" spans="1:23" s="82" customFormat="1" x14ac:dyDescent="0.3">
      <c r="A407" s="82" t="s">
        <v>1016</v>
      </c>
      <c r="B407" s="84">
        <v>35.473300000000002</v>
      </c>
      <c r="C407" s="84">
        <v>-119.057749</v>
      </c>
      <c r="D407" s="85" t="str">
        <f t="shared" si="31"/>
        <v>ANG_CH4_00388</v>
      </c>
      <c r="E407" s="85" t="s">
        <v>343</v>
      </c>
      <c r="F407" s="85" t="s">
        <v>344</v>
      </c>
      <c r="G407" s="85">
        <f t="shared" si="34"/>
        <v>388</v>
      </c>
      <c r="H407" s="83">
        <v>35.473286000000002</v>
      </c>
      <c r="I407" s="83">
        <v>-119.05778599999999</v>
      </c>
      <c r="J407" s="24" t="s">
        <v>505</v>
      </c>
      <c r="K407" s="4" t="s">
        <v>425</v>
      </c>
      <c r="L407" s="4" t="s">
        <v>338</v>
      </c>
      <c r="M407" s="3" t="s">
        <v>173</v>
      </c>
      <c r="N407" s="3" t="s">
        <v>1052</v>
      </c>
      <c r="O407" s="3" t="s">
        <v>426</v>
      </c>
      <c r="P407" s="3" t="s">
        <v>422</v>
      </c>
      <c r="Q407" s="3" t="s">
        <v>368</v>
      </c>
      <c r="R407" s="82" t="s">
        <v>157</v>
      </c>
      <c r="S407" s="82" t="str">
        <f t="shared" si="32"/>
        <v>10/25/16</v>
      </c>
      <c r="T407" s="82" t="str">
        <f t="shared" si="33"/>
        <v>19:29:16</v>
      </c>
      <c r="U407" s="27">
        <v>5.1180952808400004</v>
      </c>
      <c r="V407" s="27">
        <v>408.99144245299999</v>
      </c>
      <c r="W407" s="5" t="s">
        <v>1703</v>
      </c>
    </row>
    <row r="408" spans="1:23" s="82" customFormat="1" x14ac:dyDescent="0.3">
      <c r="A408" s="82" t="s">
        <v>1016</v>
      </c>
      <c r="B408" s="84">
        <v>35.473300000000002</v>
      </c>
      <c r="C408" s="84">
        <v>-119.057749</v>
      </c>
      <c r="D408" s="85" t="str">
        <f t="shared" si="31"/>
        <v>ANG_CH4_00389</v>
      </c>
      <c r="E408" s="85" t="s">
        <v>343</v>
      </c>
      <c r="F408" s="85" t="s">
        <v>344</v>
      </c>
      <c r="G408" s="85">
        <f t="shared" si="34"/>
        <v>389</v>
      </c>
      <c r="H408" s="83">
        <v>35.473286000000002</v>
      </c>
      <c r="I408" s="83">
        <v>-119.05778599999999</v>
      </c>
      <c r="J408" s="24" t="s">
        <v>505</v>
      </c>
      <c r="K408" s="4" t="s">
        <v>425</v>
      </c>
      <c r="L408" s="4" t="s">
        <v>338</v>
      </c>
      <c r="M408" s="3" t="s">
        <v>173</v>
      </c>
      <c r="N408" s="3" t="s">
        <v>984</v>
      </c>
      <c r="O408" s="3" t="s">
        <v>426</v>
      </c>
      <c r="P408" s="3" t="s">
        <v>422</v>
      </c>
      <c r="Q408" s="3" t="s">
        <v>368</v>
      </c>
      <c r="R408" s="82" t="s">
        <v>158</v>
      </c>
      <c r="S408" s="82" t="str">
        <f t="shared" si="32"/>
        <v>10/25/16</v>
      </c>
      <c r="T408" s="82" t="str">
        <f t="shared" si="33"/>
        <v>19:37:00</v>
      </c>
      <c r="U408" s="27">
        <v>1.8616192764599999</v>
      </c>
      <c r="V408" s="27">
        <v>191.859323464</v>
      </c>
      <c r="W408" s="5" t="s">
        <v>1706</v>
      </c>
    </row>
    <row r="409" spans="1:23" s="82" customFormat="1" x14ac:dyDescent="0.3">
      <c r="A409" s="82" t="s">
        <v>1017</v>
      </c>
      <c r="B409" s="84">
        <v>35.462691</v>
      </c>
      <c r="C409" s="84">
        <v>-119.050652</v>
      </c>
      <c r="D409" s="85" t="str">
        <f t="shared" si="31"/>
        <v>ANG_CH4_00390</v>
      </c>
      <c r="E409" s="85" t="s">
        <v>343</v>
      </c>
      <c r="F409" s="85" t="s">
        <v>344</v>
      </c>
      <c r="G409" s="85">
        <f t="shared" si="34"/>
        <v>390</v>
      </c>
      <c r="H409" s="83">
        <v>35.462524999999999</v>
      </c>
      <c r="I409" s="83">
        <v>-119.050539</v>
      </c>
      <c r="J409" s="24" t="s">
        <v>505</v>
      </c>
      <c r="K409" s="4" t="s">
        <v>425</v>
      </c>
      <c r="L409" s="4" t="s">
        <v>338</v>
      </c>
      <c r="M409" s="3" t="s">
        <v>173</v>
      </c>
      <c r="N409" s="3" t="s">
        <v>929</v>
      </c>
      <c r="O409" s="3" t="s">
        <v>427</v>
      </c>
      <c r="P409" s="3" t="s">
        <v>422</v>
      </c>
      <c r="Q409" s="3" t="s">
        <v>368</v>
      </c>
      <c r="R409" s="82" t="s">
        <v>133</v>
      </c>
      <c r="S409" s="82" t="str">
        <f t="shared" si="32"/>
        <v>10/08/16</v>
      </c>
      <c r="T409" s="82" t="str">
        <f t="shared" si="33"/>
        <v>20:30:01</v>
      </c>
      <c r="U409" s="27">
        <v>0.148265133612</v>
      </c>
      <c r="V409" s="27">
        <v>24.8</v>
      </c>
      <c r="W409" s="5" t="s">
        <v>1607</v>
      </c>
    </row>
    <row r="410" spans="1:23" s="82" customFormat="1" x14ac:dyDescent="0.3">
      <c r="A410" s="82" t="s">
        <v>1017</v>
      </c>
      <c r="B410" s="84">
        <v>35.462691</v>
      </c>
      <c r="C410" s="84">
        <v>-119.050652</v>
      </c>
      <c r="D410" s="85" t="str">
        <f t="shared" si="31"/>
        <v>ANG_CH4_00391</v>
      </c>
      <c r="E410" s="85" t="s">
        <v>343</v>
      </c>
      <c r="F410" s="85" t="s">
        <v>344</v>
      </c>
      <c r="G410" s="85">
        <f t="shared" si="34"/>
        <v>391</v>
      </c>
      <c r="H410" s="83">
        <v>35.462524999999999</v>
      </c>
      <c r="I410" s="83">
        <v>-119.050539</v>
      </c>
      <c r="J410" s="24" t="s">
        <v>505</v>
      </c>
      <c r="K410" s="4" t="s">
        <v>425</v>
      </c>
      <c r="L410" s="4" t="s">
        <v>338</v>
      </c>
      <c r="M410" s="3" t="s">
        <v>173</v>
      </c>
      <c r="N410" s="3" t="s">
        <v>935</v>
      </c>
      <c r="O410" s="3" t="s">
        <v>427</v>
      </c>
      <c r="P410" s="3" t="s">
        <v>422</v>
      </c>
      <c r="Q410" s="3" t="s">
        <v>368</v>
      </c>
      <c r="R410" s="82" t="s">
        <v>135</v>
      </c>
      <c r="S410" s="82" t="str">
        <f t="shared" si="32"/>
        <v>10/08/16</v>
      </c>
      <c r="T410" s="82" t="str">
        <f t="shared" si="33"/>
        <v>20:46:51</v>
      </c>
      <c r="U410" s="27">
        <v>4.5447413809599997E-2</v>
      </c>
      <c r="V410" s="27">
        <v>9.8030607465199999</v>
      </c>
      <c r="W410" s="5" t="s">
        <v>1622</v>
      </c>
    </row>
    <row r="411" spans="1:23" s="82" customFormat="1" x14ac:dyDescent="0.3">
      <c r="A411" s="82" t="s">
        <v>1017</v>
      </c>
      <c r="B411" s="84">
        <v>35.462691</v>
      </c>
      <c r="C411" s="84">
        <v>-119.050652</v>
      </c>
      <c r="D411" s="85" t="str">
        <f t="shared" si="31"/>
        <v>ANG_CH4_00392</v>
      </c>
      <c r="E411" s="85" t="s">
        <v>343</v>
      </c>
      <c r="F411" s="85" t="s">
        <v>344</v>
      </c>
      <c r="G411" s="85">
        <f t="shared" si="34"/>
        <v>392</v>
      </c>
      <c r="H411" s="83">
        <v>35.462705999999997</v>
      </c>
      <c r="I411" s="83">
        <v>-119.05071100000001</v>
      </c>
      <c r="J411" s="24" t="s">
        <v>505</v>
      </c>
      <c r="K411" s="4" t="s">
        <v>425</v>
      </c>
      <c r="L411" s="4" t="s">
        <v>338</v>
      </c>
      <c r="M411" s="3" t="s">
        <v>173</v>
      </c>
      <c r="N411" s="3" t="s">
        <v>983</v>
      </c>
      <c r="O411" s="3" t="s">
        <v>427</v>
      </c>
      <c r="P411" s="3" t="s">
        <v>422</v>
      </c>
      <c r="Q411" s="3" t="s">
        <v>368</v>
      </c>
      <c r="R411" s="82" t="s">
        <v>158</v>
      </c>
      <c r="S411" s="82" t="str">
        <f t="shared" si="32"/>
        <v>10/25/16</v>
      </c>
      <c r="T411" s="82" t="str">
        <f t="shared" si="33"/>
        <v>19:37:00</v>
      </c>
      <c r="U411" s="27">
        <v>1.9715896714500001</v>
      </c>
      <c r="V411" s="27">
        <v>244.03483357900001</v>
      </c>
      <c r="W411" s="5" t="s">
        <v>1707</v>
      </c>
    </row>
    <row r="412" spans="1:23" s="82" customFormat="1" x14ac:dyDescent="0.3">
      <c r="A412" s="82" t="s">
        <v>1018</v>
      </c>
      <c r="B412" s="84">
        <v>35.374662000000001</v>
      </c>
      <c r="C412" s="84">
        <v>-119.08065999999999</v>
      </c>
      <c r="D412" s="85" t="str">
        <f t="shared" si="31"/>
        <v>ANG_CH4_00393</v>
      </c>
      <c r="E412" s="85" t="s">
        <v>343</v>
      </c>
      <c r="F412" s="85" t="s">
        <v>344</v>
      </c>
      <c r="G412" s="85">
        <f t="shared" si="34"/>
        <v>393</v>
      </c>
      <c r="H412" s="83">
        <v>35.374518999999999</v>
      </c>
      <c r="I412" s="83">
        <v>-119.08048599999999</v>
      </c>
      <c r="J412" s="24" t="s">
        <v>337</v>
      </c>
      <c r="K412" s="4" t="s">
        <v>928</v>
      </c>
      <c r="L412" s="4" t="s">
        <v>338</v>
      </c>
      <c r="M412" s="3" t="s">
        <v>173</v>
      </c>
      <c r="N412" s="3" t="s">
        <v>985</v>
      </c>
      <c r="O412" s="3" t="s">
        <v>811</v>
      </c>
      <c r="P412" s="3" t="s">
        <v>1051</v>
      </c>
      <c r="Q412" s="3" t="s">
        <v>368</v>
      </c>
      <c r="R412" s="82" t="s">
        <v>159</v>
      </c>
      <c r="S412" s="82" t="str">
        <f t="shared" si="32"/>
        <v>10/25/16</v>
      </c>
      <c r="T412" s="82" t="str">
        <f t="shared" si="33"/>
        <v>19:51:50</v>
      </c>
      <c r="U412" s="27">
        <v>12.504932160499999</v>
      </c>
      <c r="V412" s="27">
        <v>498.70432121599998</v>
      </c>
      <c r="W412" s="5" t="s">
        <v>1710</v>
      </c>
    </row>
    <row r="413" spans="1:23" s="82" customFormat="1" x14ac:dyDescent="0.3">
      <c r="A413" s="82" t="s">
        <v>1019</v>
      </c>
      <c r="B413" s="84">
        <v>35.375166999999998</v>
      </c>
      <c r="C413" s="84">
        <v>-119.08074999999999</v>
      </c>
      <c r="D413" s="85" t="str">
        <f t="shared" si="31"/>
        <v>ANG_CH4_00394</v>
      </c>
      <c r="E413" s="85" t="s">
        <v>343</v>
      </c>
      <c r="F413" s="85" t="s">
        <v>344</v>
      </c>
      <c r="G413" s="85">
        <f t="shared" si="34"/>
        <v>394</v>
      </c>
      <c r="H413" s="83">
        <v>35.375166999999998</v>
      </c>
      <c r="I413" s="83">
        <v>-119.08074999999999</v>
      </c>
      <c r="J413" s="24" t="s">
        <v>337</v>
      </c>
      <c r="K413" s="4" t="s">
        <v>928</v>
      </c>
      <c r="L413" s="4" t="s">
        <v>338</v>
      </c>
      <c r="M413" s="3" t="s">
        <v>173</v>
      </c>
      <c r="N413" s="3" t="s">
        <v>986</v>
      </c>
      <c r="O413" s="3" t="s">
        <v>426</v>
      </c>
      <c r="P413" s="3" t="s">
        <v>1051</v>
      </c>
      <c r="Q413" s="3" t="s">
        <v>368</v>
      </c>
      <c r="R413" s="82" t="s">
        <v>159</v>
      </c>
      <c r="S413" s="82" t="str">
        <f t="shared" si="32"/>
        <v>10/25/16</v>
      </c>
      <c r="T413" s="82" t="str">
        <f t="shared" si="33"/>
        <v>19:51:50</v>
      </c>
      <c r="U413" s="27">
        <v>12.9638198726</v>
      </c>
      <c r="V413" s="27">
        <v>498.70432121599998</v>
      </c>
      <c r="W413" s="5" t="s">
        <v>1711</v>
      </c>
    </row>
    <row r="414" spans="1:23" s="82" customFormat="1" x14ac:dyDescent="0.3">
      <c r="A414" s="82" t="s">
        <v>1020</v>
      </c>
      <c r="B414" s="84">
        <v>35.371653000000002</v>
      </c>
      <c r="C414" s="84">
        <v>-119.075881</v>
      </c>
      <c r="D414" s="85" t="str">
        <f t="shared" si="31"/>
        <v>ANG_CH4_00395</v>
      </c>
      <c r="E414" s="85" t="s">
        <v>343</v>
      </c>
      <c r="F414" s="85" t="s">
        <v>344</v>
      </c>
      <c r="G414" s="85">
        <f t="shared" si="34"/>
        <v>395</v>
      </c>
      <c r="H414" s="83">
        <v>35.371653000000002</v>
      </c>
      <c r="I414" s="83">
        <v>-119.075881</v>
      </c>
      <c r="J414" s="24" t="s">
        <v>337</v>
      </c>
      <c r="K414" s="4" t="s">
        <v>928</v>
      </c>
      <c r="L414" s="4" t="s">
        <v>338</v>
      </c>
      <c r="M414" s="3" t="s">
        <v>173</v>
      </c>
      <c r="N414" s="3" t="s">
        <v>987</v>
      </c>
      <c r="O414" s="3" t="s">
        <v>426</v>
      </c>
      <c r="P414" s="3" t="s">
        <v>1051</v>
      </c>
      <c r="Q414" s="3" t="s">
        <v>368</v>
      </c>
      <c r="R414" s="82" t="s">
        <v>160</v>
      </c>
      <c r="S414" s="82" t="str">
        <f t="shared" si="32"/>
        <v>10/25/16</v>
      </c>
      <c r="T414" s="82" t="str">
        <f t="shared" si="33"/>
        <v>19:56:42</v>
      </c>
      <c r="U414" s="27">
        <v>0.41158676892500001</v>
      </c>
      <c r="V414" s="27">
        <v>121.379569945</v>
      </c>
      <c r="W414" s="5" t="s">
        <v>1712</v>
      </c>
    </row>
    <row r="415" spans="1:23" s="82" customFormat="1" x14ac:dyDescent="0.3">
      <c r="A415" s="82" t="s">
        <v>1021</v>
      </c>
      <c r="B415" s="84">
        <v>35.371667000000002</v>
      </c>
      <c r="C415" s="84">
        <v>-119.076936</v>
      </c>
      <c r="D415" s="85" t="str">
        <f t="shared" si="31"/>
        <v>ANG_CH4_00396</v>
      </c>
      <c r="E415" s="85" t="s">
        <v>343</v>
      </c>
      <c r="F415" s="85" t="s">
        <v>344</v>
      </c>
      <c r="G415" s="85">
        <f t="shared" si="34"/>
        <v>396</v>
      </c>
      <c r="H415" s="83">
        <v>35.371667000000002</v>
      </c>
      <c r="I415" s="83">
        <v>-119.076936</v>
      </c>
      <c r="J415" s="24" t="s">
        <v>337</v>
      </c>
      <c r="K415" s="4" t="s">
        <v>928</v>
      </c>
      <c r="L415" s="4" t="s">
        <v>338</v>
      </c>
      <c r="M415" s="3" t="s">
        <v>173</v>
      </c>
      <c r="N415" s="3" t="s">
        <v>988</v>
      </c>
      <c r="O415" s="3" t="s">
        <v>426</v>
      </c>
      <c r="P415" s="3" t="s">
        <v>1051</v>
      </c>
      <c r="Q415" s="3" t="s">
        <v>368</v>
      </c>
      <c r="R415" s="82" t="s">
        <v>160</v>
      </c>
      <c r="S415" s="82" t="str">
        <f t="shared" si="32"/>
        <v>10/25/16</v>
      </c>
      <c r="T415" s="82" t="str">
        <f t="shared" si="33"/>
        <v>19:56:42</v>
      </c>
      <c r="U415" s="27">
        <v>0.41158677171899999</v>
      </c>
      <c r="V415" s="27">
        <v>121.379569945</v>
      </c>
      <c r="W415" s="5" t="s">
        <v>1713</v>
      </c>
    </row>
    <row r="416" spans="1:23" s="82" customFormat="1" x14ac:dyDescent="0.3">
      <c r="A416" s="82" t="s">
        <v>1023</v>
      </c>
      <c r="B416" s="84">
        <v>33.924489000000001</v>
      </c>
      <c r="C416" s="84">
        <v>-117.95445599999999</v>
      </c>
      <c r="D416" s="85" t="str">
        <f t="shared" si="31"/>
        <v>ANG_CH4_00397</v>
      </c>
      <c r="E416" s="85" t="s">
        <v>343</v>
      </c>
      <c r="F416" s="85" t="s">
        <v>344</v>
      </c>
      <c r="G416" s="85">
        <f t="shared" si="34"/>
        <v>397</v>
      </c>
      <c r="H416" s="83">
        <v>33.924489000000001</v>
      </c>
      <c r="I416" s="83">
        <v>-117.95445599999999</v>
      </c>
      <c r="J416" s="24" t="s">
        <v>337</v>
      </c>
      <c r="K416" s="4" t="s">
        <v>920</v>
      </c>
      <c r="L416" s="4" t="s">
        <v>338</v>
      </c>
      <c r="M416" s="3" t="s">
        <v>174</v>
      </c>
      <c r="N416" s="3" t="s">
        <v>921</v>
      </c>
      <c r="O416" s="3" t="s">
        <v>339</v>
      </c>
      <c r="P416" s="3" t="s">
        <v>989</v>
      </c>
      <c r="Q416" s="3" t="s">
        <v>339</v>
      </c>
      <c r="R416" s="82" t="s">
        <v>127</v>
      </c>
      <c r="S416" s="82" t="str">
        <f t="shared" si="32"/>
        <v>10/06/16</v>
      </c>
      <c r="T416" s="82" t="str">
        <f t="shared" si="33"/>
        <v>17:59:13</v>
      </c>
      <c r="U416" s="27">
        <v>1.3279516408200001</v>
      </c>
      <c r="V416" s="27">
        <v>189.42410089500001</v>
      </c>
      <c r="W416" s="5" t="s">
        <v>1582</v>
      </c>
    </row>
    <row r="417" spans="1:23" s="82" customFormat="1" x14ac:dyDescent="0.3">
      <c r="A417" s="82" t="s">
        <v>1024</v>
      </c>
      <c r="B417" s="84">
        <v>35.28157118</v>
      </c>
      <c r="C417" s="84">
        <v>-119.48081563</v>
      </c>
      <c r="D417" s="85" t="str">
        <f t="shared" si="31"/>
        <v>ANG_CH4_00398</v>
      </c>
      <c r="E417" s="85" t="s">
        <v>343</v>
      </c>
      <c r="F417" s="85" t="s">
        <v>344</v>
      </c>
      <c r="G417" s="85">
        <f t="shared" si="34"/>
        <v>398</v>
      </c>
      <c r="H417" s="83">
        <v>35.28157118</v>
      </c>
      <c r="I417" s="83">
        <v>-119.48081563</v>
      </c>
      <c r="J417" s="24" t="s">
        <v>337</v>
      </c>
      <c r="K417" s="4" t="s">
        <v>1044</v>
      </c>
      <c r="L417" s="4" t="s">
        <v>329</v>
      </c>
      <c r="M417" s="3" t="s">
        <v>173</v>
      </c>
      <c r="N417" s="3" t="s">
        <v>817</v>
      </c>
      <c r="O417" s="3" t="s">
        <v>818</v>
      </c>
      <c r="P417" s="3" t="s">
        <v>1045</v>
      </c>
      <c r="Q417" s="3" t="s">
        <v>368</v>
      </c>
      <c r="R417" s="82" t="s">
        <v>171</v>
      </c>
      <c r="S417" s="82" t="str">
        <f t="shared" si="32"/>
        <v>10/29/16</v>
      </c>
      <c r="T417" s="82" t="str">
        <f t="shared" si="33"/>
        <v>20:57:22</v>
      </c>
      <c r="U417" s="27">
        <v>12.025998297099999</v>
      </c>
      <c r="V417" s="27">
        <v>458.254296216</v>
      </c>
      <c r="W417" s="5" t="s">
        <v>1736</v>
      </c>
    </row>
    <row r="418" spans="1:23" s="82" customFormat="1" ht="37.5" x14ac:dyDescent="0.3">
      <c r="A418" s="82" t="s">
        <v>1025</v>
      </c>
      <c r="B418" s="84">
        <v>34.45079973</v>
      </c>
      <c r="C418" s="84">
        <v>-118.59917104</v>
      </c>
      <c r="D418" s="85" t="str">
        <f t="shared" si="31"/>
        <v>ANG_CH4_00399</v>
      </c>
      <c r="E418" s="85" t="s">
        <v>343</v>
      </c>
      <c r="F418" s="85" t="s">
        <v>344</v>
      </c>
      <c r="G418" s="85">
        <f t="shared" si="34"/>
        <v>399</v>
      </c>
      <c r="H418" s="83">
        <v>34.45079973</v>
      </c>
      <c r="I418" s="83">
        <v>-118.59917104</v>
      </c>
      <c r="J418" s="24" t="s">
        <v>337</v>
      </c>
      <c r="K418" s="4" t="s">
        <v>212</v>
      </c>
      <c r="L418" s="4" t="s">
        <v>329</v>
      </c>
      <c r="M418" s="3" t="s">
        <v>174</v>
      </c>
      <c r="N418" s="3" t="s">
        <v>1779</v>
      </c>
      <c r="O418" s="3" t="s">
        <v>415</v>
      </c>
      <c r="P418" s="3" t="s">
        <v>822</v>
      </c>
      <c r="Q418" s="3" t="s">
        <v>368</v>
      </c>
      <c r="R418" s="82" t="s">
        <v>1041</v>
      </c>
      <c r="S418" s="82" t="str">
        <f t="shared" si="32"/>
        <v>11/02/16</v>
      </c>
      <c r="T418" s="82" t="str">
        <f t="shared" si="33"/>
        <v>20:14:13</v>
      </c>
      <c r="U418" s="27">
        <v>0.82753133121900002</v>
      </c>
      <c r="V418" s="27">
        <v>51.859907442999997</v>
      </c>
      <c r="W418" s="5" t="s">
        <v>1780</v>
      </c>
    </row>
    <row r="419" spans="1:23" s="82" customFormat="1" x14ac:dyDescent="0.3">
      <c r="A419" s="82" t="s">
        <v>1239</v>
      </c>
      <c r="B419" s="84">
        <v>35.497393000000002</v>
      </c>
      <c r="C419" s="84">
        <v>-119.07031499999999</v>
      </c>
      <c r="D419" s="85" t="str">
        <f t="shared" si="31"/>
        <v>ANG_CH4_00400</v>
      </c>
      <c r="E419" s="85" t="s">
        <v>343</v>
      </c>
      <c r="F419" s="85" t="s">
        <v>344</v>
      </c>
      <c r="G419" s="85">
        <f t="shared" si="34"/>
        <v>400</v>
      </c>
      <c r="H419" s="83">
        <v>35.497300000000003</v>
      </c>
      <c r="I419" s="83">
        <v>-119.070358</v>
      </c>
      <c r="J419" s="24" t="s">
        <v>505</v>
      </c>
      <c r="K419" s="4" t="s">
        <v>1199</v>
      </c>
      <c r="L419" s="4" t="s">
        <v>338</v>
      </c>
      <c r="M419" s="3" t="s">
        <v>173</v>
      </c>
      <c r="N419" s="3" t="s">
        <v>924</v>
      </c>
      <c r="O419" s="3" t="s">
        <v>427</v>
      </c>
      <c r="P419" s="3" t="s">
        <v>1279</v>
      </c>
      <c r="Q419" s="3" t="s">
        <v>368</v>
      </c>
      <c r="R419" s="82" t="s">
        <v>132</v>
      </c>
      <c r="S419" s="82" t="str">
        <f t="shared" si="32"/>
        <v>10/08/16</v>
      </c>
      <c r="T419" s="82" t="str">
        <f t="shared" si="33"/>
        <v>20:23:59</v>
      </c>
      <c r="U419" s="27" t="s">
        <v>1189</v>
      </c>
      <c r="V419" s="27" t="s">
        <v>1189</v>
      </c>
      <c r="W419" s="5" t="s">
        <v>1596</v>
      </c>
    </row>
    <row r="420" spans="1:23" s="82" customFormat="1" x14ac:dyDescent="0.3">
      <c r="A420" s="82" t="s">
        <v>1239</v>
      </c>
      <c r="B420" s="84">
        <v>35.497393000000002</v>
      </c>
      <c r="C420" s="84">
        <v>-119.07031499999999</v>
      </c>
      <c r="D420" s="85" t="str">
        <f t="shared" si="31"/>
        <v>ANG_CH4_00401</v>
      </c>
      <c r="E420" s="85" t="s">
        <v>343</v>
      </c>
      <c r="F420" s="85" t="s">
        <v>344</v>
      </c>
      <c r="G420" s="85">
        <f t="shared" si="34"/>
        <v>401</v>
      </c>
      <c r="H420" s="83">
        <v>35.497286000000003</v>
      </c>
      <c r="I420" s="83">
        <v>-119.070286</v>
      </c>
      <c r="J420" s="24" t="s">
        <v>505</v>
      </c>
      <c r="K420" s="4" t="s">
        <v>1199</v>
      </c>
      <c r="L420" s="4" t="s">
        <v>338</v>
      </c>
      <c r="M420" s="3" t="s">
        <v>173</v>
      </c>
      <c r="N420" s="3" t="s">
        <v>931</v>
      </c>
      <c r="O420" s="3" t="s">
        <v>427</v>
      </c>
      <c r="P420" s="3" t="s">
        <v>1279</v>
      </c>
      <c r="Q420" s="3" t="s">
        <v>368</v>
      </c>
      <c r="R420" s="82" t="s">
        <v>134</v>
      </c>
      <c r="S420" s="82" t="str">
        <f t="shared" si="32"/>
        <v>10/08/16</v>
      </c>
      <c r="T420" s="82" t="str">
        <f t="shared" si="33"/>
        <v>20:40:39</v>
      </c>
      <c r="U420" s="27">
        <v>4.4053898192900003E-2</v>
      </c>
      <c r="V420" s="27" t="s">
        <v>1189</v>
      </c>
      <c r="W420" s="5" t="s">
        <v>1615</v>
      </c>
    </row>
    <row r="421" spans="1:23" s="82" customFormat="1" x14ac:dyDescent="0.3">
      <c r="A421" s="82" t="s">
        <v>1240</v>
      </c>
      <c r="B421" s="84">
        <v>35.500646000000003</v>
      </c>
      <c r="C421" s="84">
        <v>-119.071183</v>
      </c>
      <c r="D421" s="85" t="str">
        <f t="shared" si="31"/>
        <v>ANG_CH4_00402</v>
      </c>
      <c r="E421" s="85" t="s">
        <v>343</v>
      </c>
      <c r="F421" s="85" t="s">
        <v>344</v>
      </c>
      <c r="G421" s="85">
        <f t="shared" si="34"/>
        <v>402</v>
      </c>
      <c r="H421" s="83">
        <v>35.500549999999997</v>
      </c>
      <c r="I421" s="83">
        <v>-119.07121100000001</v>
      </c>
      <c r="J421" s="24" t="s">
        <v>505</v>
      </c>
      <c r="K421" s="4" t="s">
        <v>1199</v>
      </c>
      <c r="L421" s="4" t="s">
        <v>338</v>
      </c>
      <c r="M421" s="3" t="s">
        <v>173</v>
      </c>
      <c r="N421" s="3" t="s">
        <v>925</v>
      </c>
      <c r="O421" s="3" t="s">
        <v>427</v>
      </c>
      <c r="P421" s="3" t="s">
        <v>1279</v>
      </c>
      <c r="Q421" s="3" t="s">
        <v>368</v>
      </c>
      <c r="R421" s="82" t="s">
        <v>132</v>
      </c>
      <c r="S421" s="82" t="str">
        <f t="shared" si="32"/>
        <v>10/08/16</v>
      </c>
      <c r="T421" s="82" t="str">
        <f t="shared" si="33"/>
        <v>20:23:59</v>
      </c>
      <c r="U421" s="27" t="s">
        <v>1189</v>
      </c>
      <c r="V421" s="27" t="s">
        <v>1189</v>
      </c>
      <c r="W421" s="5" t="s">
        <v>1597</v>
      </c>
    </row>
    <row r="422" spans="1:23" s="82" customFormat="1" x14ac:dyDescent="0.3">
      <c r="A422" s="82" t="s">
        <v>1240</v>
      </c>
      <c r="B422" s="84">
        <v>35.500646000000003</v>
      </c>
      <c r="C422" s="84">
        <v>-119.071183</v>
      </c>
      <c r="D422" s="85" t="str">
        <f t="shared" si="31"/>
        <v>ANG_CH4_00403</v>
      </c>
      <c r="E422" s="85" t="s">
        <v>343</v>
      </c>
      <c r="F422" s="85" t="s">
        <v>344</v>
      </c>
      <c r="G422" s="85">
        <f t="shared" si="34"/>
        <v>403</v>
      </c>
      <c r="H422" s="83">
        <v>35.500549999999997</v>
      </c>
      <c r="I422" s="83">
        <v>-119.07121100000001</v>
      </c>
      <c r="J422" s="24" t="s">
        <v>505</v>
      </c>
      <c r="K422" s="4" t="s">
        <v>1199</v>
      </c>
      <c r="L422" s="4" t="s">
        <v>338</v>
      </c>
      <c r="M422" s="3" t="s">
        <v>173</v>
      </c>
      <c r="N422" s="3" t="s">
        <v>959</v>
      </c>
      <c r="O422" s="3" t="s">
        <v>427</v>
      </c>
      <c r="P422" s="3" t="s">
        <v>1279</v>
      </c>
      <c r="Q422" s="3" t="s">
        <v>368</v>
      </c>
      <c r="R422" s="82" t="s">
        <v>144</v>
      </c>
      <c r="S422" s="82" t="str">
        <f t="shared" si="32"/>
        <v>10/08/16</v>
      </c>
      <c r="T422" s="82" t="str">
        <f t="shared" si="33"/>
        <v>21:39:55</v>
      </c>
      <c r="U422" s="27" t="s">
        <v>1189</v>
      </c>
      <c r="V422" s="27" t="s">
        <v>1189</v>
      </c>
      <c r="W422" s="5" t="s">
        <v>1781</v>
      </c>
    </row>
    <row r="423" spans="1:23" s="82" customFormat="1" x14ac:dyDescent="0.3">
      <c r="A423" s="82" t="s">
        <v>1241</v>
      </c>
      <c r="B423" s="84">
        <v>35.502243999999997</v>
      </c>
      <c r="C423" s="84">
        <v>-119.071433</v>
      </c>
      <c r="D423" s="85" t="str">
        <f t="shared" si="31"/>
        <v>ANG_CH4_00404</v>
      </c>
      <c r="E423" s="85" t="s">
        <v>343</v>
      </c>
      <c r="F423" s="85" t="s">
        <v>344</v>
      </c>
      <c r="G423" s="85">
        <f t="shared" si="34"/>
        <v>404</v>
      </c>
      <c r="H423" s="83">
        <v>35.502183000000002</v>
      </c>
      <c r="I423" s="83">
        <v>-119.0715</v>
      </c>
      <c r="J423" s="24" t="s">
        <v>505</v>
      </c>
      <c r="K423" s="4" t="s">
        <v>1199</v>
      </c>
      <c r="L423" s="4" t="s">
        <v>338</v>
      </c>
      <c r="M423" s="3" t="s">
        <v>173</v>
      </c>
      <c r="N423" s="3" t="s">
        <v>926</v>
      </c>
      <c r="O423" s="3" t="s">
        <v>427</v>
      </c>
      <c r="P423" s="3" t="s">
        <v>1279</v>
      </c>
      <c r="Q423" s="3" t="s">
        <v>368</v>
      </c>
      <c r="R423" s="82" t="s">
        <v>132</v>
      </c>
      <c r="S423" s="82" t="str">
        <f t="shared" ref="S423:S454" si="35">CONCATENATE(MID(R423,8,2),"/",MID(R423,10,2),"/",MID(R423,6,2))</f>
        <v>10/08/16</v>
      </c>
      <c r="T423" s="82" t="str">
        <f t="shared" ref="T423:T454" si="36">CONCATENATE(MID(R423,13,2),":",MID(R423,15,2),":",MID(R423,17,2))</f>
        <v>20:23:59</v>
      </c>
      <c r="U423" s="27">
        <v>7.4865190312300003E-2</v>
      </c>
      <c r="V423" s="27">
        <v>17.4928556845</v>
      </c>
      <c r="W423" s="5" t="s">
        <v>1598</v>
      </c>
    </row>
    <row r="424" spans="1:23" s="82" customFormat="1" x14ac:dyDescent="0.3">
      <c r="A424" s="82" t="s">
        <v>1241</v>
      </c>
      <c r="B424" s="84">
        <v>35.502243999999997</v>
      </c>
      <c r="C424" s="84">
        <v>-119.071433</v>
      </c>
      <c r="D424" s="85" t="str">
        <f t="shared" si="31"/>
        <v>ANG_CH4_00405</v>
      </c>
      <c r="E424" s="85" t="s">
        <v>343</v>
      </c>
      <c r="F424" s="85" t="s">
        <v>344</v>
      </c>
      <c r="G424" s="85">
        <f t="shared" si="34"/>
        <v>405</v>
      </c>
      <c r="H424" s="83">
        <v>35.502183000000002</v>
      </c>
      <c r="I424" s="83">
        <v>-119.0715</v>
      </c>
      <c r="J424" s="24" t="s">
        <v>505</v>
      </c>
      <c r="K424" s="4" t="s">
        <v>1199</v>
      </c>
      <c r="L424" s="4" t="s">
        <v>338</v>
      </c>
      <c r="M424" s="3" t="s">
        <v>173</v>
      </c>
      <c r="N424" s="3" t="s">
        <v>934</v>
      </c>
      <c r="O424" s="3" t="s">
        <v>427</v>
      </c>
      <c r="P424" s="3" t="s">
        <v>1279</v>
      </c>
      <c r="Q424" s="3" t="s">
        <v>368</v>
      </c>
      <c r="R424" s="82" t="s">
        <v>134</v>
      </c>
      <c r="S424" s="82" t="str">
        <f t="shared" si="35"/>
        <v>10/08/16</v>
      </c>
      <c r="T424" s="82" t="str">
        <f t="shared" si="36"/>
        <v>20:40:39</v>
      </c>
      <c r="U424" s="27">
        <v>0.45026657357799998</v>
      </c>
      <c r="V424" s="27">
        <v>215.54117936</v>
      </c>
      <c r="W424" s="5" t="s">
        <v>1616</v>
      </c>
    </row>
    <row r="425" spans="1:23" s="82" customFormat="1" x14ac:dyDescent="0.3">
      <c r="A425" s="82" t="s">
        <v>1241</v>
      </c>
      <c r="B425" s="84">
        <v>35.502243999999997</v>
      </c>
      <c r="C425" s="84">
        <v>-119.071433</v>
      </c>
      <c r="D425" s="85" t="str">
        <f t="shared" si="31"/>
        <v>ANG_CH4_00406</v>
      </c>
      <c r="E425" s="85" t="s">
        <v>343</v>
      </c>
      <c r="F425" s="85" t="s">
        <v>344</v>
      </c>
      <c r="G425" s="85">
        <f t="shared" si="34"/>
        <v>406</v>
      </c>
      <c r="H425" s="83">
        <v>35.502183000000002</v>
      </c>
      <c r="I425" s="83">
        <v>-119.0715</v>
      </c>
      <c r="J425" s="24" t="s">
        <v>505</v>
      </c>
      <c r="K425" s="4" t="s">
        <v>1199</v>
      </c>
      <c r="L425" s="4" t="s">
        <v>338</v>
      </c>
      <c r="M425" s="3" t="s">
        <v>173</v>
      </c>
      <c r="N425" s="3" t="s">
        <v>960</v>
      </c>
      <c r="O425" s="3" t="s">
        <v>427</v>
      </c>
      <c r="P425" s="3" t="s">
        <v>1279</v>
      </c>
      <c r="Q425" s="3" t="s">
        <v>368</v>
      </c>
      <c r="R425" s="82" t="s">
        <v>144</v>
      </c>
      <c r="S425" s="82" t="str">
        <f t="shared" si="35"/>
        <v>10/08/16</v>
      </c>
      <c r="T425" s="82" t="str">
        <f t="shared" si="36"/>
        <v>21:39:55</v>
      </c>
      <c r="U425" s="27" t="s">
        <v>1189</v>
      </c>
      <c r="V425" s="27" t="s">
        <v>1189</v>
      </c>
      <c r="W425" s="5" t="s">
        <v>1782</v>
      </c>
    </row>
    <row r="426" spans="1:23" s="82" customFormat="1" x14ac:dyDescent="0.3">
      <c r="A426" s="82" t="s">
        <v>1242</v>
      </c>
      <c r="B426" s="84">
        <v>35.501939</v>
      </c>
      <c r="C426" s="84">
        <v>-119.078414</v>
      </c>
      <c r="D426" s="85" t="str">
        <f t="shared" si="31"/>
        <v>ANG_CH4_00407</v>
      </c>
      <c r="E426" s="85" t="s">
        <v>343</v>
      </c>
      <c r="F426" s="85" t="s">
        <v>344</v>
      </c>
      <c r="G426" s="85">
        <f t="shared" si="34"/>
        <v>407</v>
      </c>
      <c r="H426" s="83">
        <v>35.501922</v>
      </c>
      <c r="I426" s="83">
        <v>-119.078383</v>
      </c>
      <c r="J426" s="24" t="s">
        <v>505</v>
      </c>
      <c r="K426" s="4" t="s">
        <v>422</v>
      </c>
      <c r="L426" s="4" t="s">
        <v>338</v>
      </c>
      <c r="M426" s="3" t="s">
        <v>173</v>
      </c>
      <c r="N426" s="3" t="s">
        <v>927</v>
      </c>
      <c r="O426" s="3" t="s">
        <v>427</v>
      </c>
      <c r="P426" s="3" t="s">
        <v>1279</v>
      </c>
      <c r="Q426" s="3" t="s">
        <v>368</v>
      </c>
      <c r="R426" s="82" t="s">
        <v>132</v>
      </c>
      <c r="S426" s="82" t="str">
        <f t="shared" si="35"/>
        <v>10/08/16</v>
      </c>
      <c r="T426" s="82" t="str">
        <f t="shared" si="36"/>
        <v>20:23:59</v>
      </c>
      <c r="U426" s="27" t="s">
        <v>1189</v>
      </c>
      <c r="V426" s="27" t="s">
        <v>1189</v>
      </c>
      <c r="W426" s="5" t="s">
        <v>1599</v>
      </c>
    </row>
    <row r="427" spans="1:23" s="82" customFormat="1" x14ac:dyDescent="0.3">
      <c r="A427" s="82" t="s">
        <v>1242</v>
      </c>
      <c r="B427" s="84">
        <v>35.501939</v>
      </c>
      <c r="C427" s="84">
        <v>-119.078414</v>
      </c>
      <c r="D427" s="85" t="str">
        <f t="shared" si="31"/>
        <v>ANG_CH4_00408</v>
      </c>
      <c r="E427" s="85" t="s">
        <v>343</v>
      </c>
      <c r="F427" s="85" t="s">
        <v>344</v>
      </c>
      <c r="G427" s="85">
        <f t="shared" si="34"/>
        <v>408</v>
      </c>
      <c r="H427" s="83">
        <v>35.501857999999999</v>
      </c>
      <c r="I427" s="83">
        <v>-119.078414</v>
      </c>
      <c r="J427" s="24" t="s">
        <v>505</v>
      </c>
      <c r="K427" s="4" t="s">
        <v>422</v>
      </c>
      <c r="L427" s="4" t="s">
        <v>338</v>
      </c>
      <c r="M427" s="3" t="s">
        <v>173</v>
      </c>
      <c r="N427" s="3" t="s">
        <v>933</v>
      </c>
      <c r="O427" s="3" t="s">
        <v>427</v>
      </c>
      <c r="P427" s="3" t="s">
        <v>1279</v>
      </c>
      <c r="Q427" s="3" t="s">
        <v>368</v>
      </c>
      <c r="R427" s="82" t="s">
        <v>134</v>
      </c>
      <c r="S427" s="82" t="str">
        <f t="shared" si="35"/>
        <v>10/08/16</v>
      </c>
      <c r="T427" s="82" t="str">
        <f t="shared" si="36"/>
        <v>20:40:39</v>
      </c>
      <c r="U427" s="27">
        <v>0.44444787129800001</v>
      </c>
      <c r="V427" s="27">
        <v>215.54117936</v>
      </c>
      <c r="W427" s="5" t="s">
        <v>1617</v>
      </c>
    </row>
    <row r="428" spans="1:23" s="82" customFormat="1" x14ac:dyDescent="0.3">
      <c r="A428" s="82" t="s">
        <v>1242</v>
      </c>
      <c r="B428" s="84">
        <v>35.501939</v>
      </c>
      <c r="C428" s="84">
        <v>-119.078414</v>
      </c>
      <c r="D428" s="85" t="str">
        <f t="shared" si="31"/>
        <v>ANG_CH4_00409</v>
      </c>
      <c r="E428" s="85" t="s">
        <v>343</v>
      </c>
      <c r="F428" s="85" t="s">
        <v>344</v>
      </c>
      <c r="G428" s="85">
        <f t="shared" si="34"/>
        <v>409</v>
      </c>
      <c r="H428" s="83">
        <v>35.501922</v>
      </c>
      <c r="I428" s="83">
        <v>-119.078383</v>
      </c>
      <c r="J428" s="24" t="s">
        <v>505</v>
      </c>
      <c r="K428" s="4" t="s">
        <v>422</v>
      </c>
      <c r="L428" s="4" t="s">
        <v>338</v>
      </c>
      <c r="M428" s="3" t="s">
        <v>173</v>
      </c>
      <c r="N428" s="3" t="s">
        <v>937</v>
      </c>
      <c r="O428" s="3" t="s">
        <v>427</v>
      </c>
      <c r="P428" s="3" t="s">
        <v>1279</v>
      </c>
      <c r="Q428" s="3" t="s">
        <v>368</v>
      </c>
      <c r="R428" s="82" t="s">
        <v>136</v>
      </c>
      <c r="S428" s="82" t="str">
        <f t="shared" si="35"/>
        <v>10/08/16</v>
      </c>
      <c r="T428" s="82" t="str">
        <f t="shared" si="36"/>
        <v>20:55:02</v>
      </c>
      <c r="U428" s="27">
        <v>2.3657904006499999E-2</v>
      </c>
      <c r="V428" s="27">
        <v>6.0083275543200001</v>
      </c>
      <c r="W428" s="5" t="s">
        <v>1629</v>
      </c>
    </row>
    <row r="429" spans="1:23" s="82" customFormat="1" x14ac:dyDescent="0.3">
      <c r="A429" s="82" t="s">
        <v>1242</v>
      </c>
      <c r="B429" s="84">
        <v>35.501939</v>
      </c>
      <c r="C429" s="84">
        <v>-119.078414</v>
      </c>
      <c r="D429" s="85" t="str">
        <f t="shared" si="31"/>
        <v>ANG_CH4_00410</v>
      </c>
      <c r="E429" s="85" t="s">
        <v>343</v>
      </c>
      <c r="F429" s="85" t="s">
        <v>344</v>
      </c>
      <c r="G429" s="85">
        <f t="shared" si="34"/>
        <v>410</v>
      </c>
      <c r="H429" s="83">
        <v>35.501961000000001</v>
      </c>
      <c r="I429" s="83">
        <v>-119.078461</v>
      </c>
      <c r="J429" s="24" t="s">
        <v>505</v>
      </c>
      <c r="K429" s="4" t="s">
        <v>422</v>
      </c>
      <c r="L429" s="4" t="s">
        <v>338</v>
      </c>
      <c r="M429" s="3" t="s">
        <v>173</v>
      </c>
      <c r="N429" s="3" t="s">
        <v>948</v>
      </c>
      <c r="O429" s="3" t="s">
        <v>427</v>
      </c>
      <c r="P429" s="3" t="s">
        <v>1279</v>
      </c>
      <c r="Q429" s="3" t="s">
        <v>368</v>
      </c>
      <c r="R429" s="82" t="s">
        <v>139</v>
      </c>
      <c r="S429" s="82" t="str">
        <f t="shared" si="35"/>
        <v>10/08/16</v>
      </c>
      <c r="T429" s="82" t="str">
        <f t="shared" si="36"/>
        <v>21:11:15</v>
      </c>
      <c r="U429" s="27" t="s">
        <v>1189</v>
      </c>
      <c r="V429" s="27" t="s">
        <v>1189</v>
      </c>
      <c r="W429" s="5" t="s">
        <v>1647</v>
      </c>
    </row>
    <row r="430" spans="1:23" s="82" customFormat="1" x14ac:dyDescent="0.3">
      <c r="A430" s="82" t="s">
        <v>1242</v>
      </c>
      <c r="B430" s="84">
        <v>35.501939</v>
      </c>
      <c r="C430" s="84">
        <v>-119.078414</v>
      </c>
      <c r="D430" s="85" t="str">
        <f t="shared" si="31"/>
        <v>ANG_CH4_00411</v>
      </c>
      <c r="E430" s="85" t="s">
        <v>343</v>
      </c>
      <c r="F430" s="85" t="s">
        <v>344</v>
      </c>
      <c r="G430" s="85">
        <f t="shared" si="34"/>
        <v>411</v>
      </c>
      <c r="H430" s="83">
        <v>35.501857999999999</v>
      </c>
      <c r="I430" s="83">
        <v>-119.078414</v>
      </c>
      <c r="J430" s="24" t="s">
        <v>505</v>
      </c>
      <c r="K430" s="4" t="s">
        <v>422</v>
      </c>
      <c r="L430" s="4" t="s">
        <v>338</v>
      </c>
      <c r="M430" s="3" t="s">
        <v>173</v>
      </c>
      <c r="N430" s="3" t="s">
        <v>951</v>
      </c>
      <c r="O430" s="3" t="s">
        <v>427</v>
      </c>
      <c r="P430" s="3" t="s">
        <v>1279</v>
      </c>
      <c r="Q430" s="3" t="s">
        <v>368</v>
      </c>
      <c r="R430" s="82" t="s">
        <v>140</v>
      </c>
      <c r="S430" s="82" t="str">
        <f t="shared" si="35"/>
        <v>10/08/16</v>
      </c>
      <c r="T430" s="82" t="str">
        <f t="shared" si="36"/>
        <v>21:16:37</v>
      </c>
      <c r="U430" s="27" t="s">
        <v>1189</v>
      </c>
      <c r="V430" s="27" t="s">
        <v>1189</v>
      </c>
      <c r="W430" s="5" t="s">
        <v>1657</v>
      </c>
    </row>
    <row r="431" spans="1:23" s="82" customFormat="1" x14ac:dyDescent="0.3">
      <c r="A431" s="82" t="s">
        <v>1242</v>
      </c>
      <c r="B431" s="84">
        <v>35.501939</v>
      </c>
      <c r="C431" s="84">
        <v>-119.078414</v>
      </c>
      <c r="D431" s="85" t="str">
        <f t="shared" si="31"/>
        <v>ANG_CH4_00412</v>
      </c>
      <c r="E431" s="85" t="s">
        <v>343</v>
      </c>
      <c r="F431" s="85" t="s">
        <v>344</v>
      </c>
      <c r="G431" s="85">
        <f t="shared" si="34"/>
        <v>412</v>
      </c>
      <c r="H431" s="83">
        <v>35.501961000000001</v>
      </c>
      <c r="I431" s="83">
        <v>-119.078461</v>
      </c>
      <c r="J431" s="24" t="s">
        <v>505</v>
      </c>
      <c r="K431" s="4" t="s">
        <v>422</v>
      </c>
      <c r="L431" s="4" t="s">
        <v>338</v>
      </c>
      <c r="M431" s="3" t="s">
        <v>173</v>
      </c>
      <c r="N431" s="3" t="s">
        <v>956</v>
      </c>
      <c r="O431" s="3" t="s">
        <v>427</v>
      </c>
      <c r="P431" s="3" t="s">
        <v>1279</v>
      </c>
      <c r="Q431" s="3" t="s">
        <v>368</v>
      </c>
      <c r="R431" s="82" t="s">
        <v>143</v>
      </c>
      <c r="S431" s="82" t="str">
        <f t="shared" si="35"/>
        <v>10/08/16</v>
      </c>
      <c r="T431" s="82" t="str">
        <f t="shared" si="36"/>
        <v>21:33:09</v>
      </c>
      <c r="U431" s="27">
        <v>0.36983399419099999</v>
      </c>
      <c r="V431" s="27" t="s">
        <v>1189</v>
      </c>
      <c r="W431" s="5" t="s">
        <v>1672</v>
      </c>
    </row>
    <row r="432" spans="1:23" s="82" customFormat="1" x14ac:dyDescent="0.3">
      <c r="A432" s="82" t="s">
        <v>1242</v>
      </c>
      <c r="B432" s="84">
        <v>35.501939</v>
      </c>
      <c r="C432" s="84">
        <v>-119.078414</v>
      </c>
      <c r="D432" s="85" t="str">
        <f t="shared" si="31"/>
        <v>ANG_CH4_00413</v>
      </c>
      <c r="E432" s="85" t="s">
        <v>343</v>
      </c>
      <c r="F432" s="85" t="s">
        <v>344</v>
      </c>
      <c r="G432" s="85">
        <f t="shared" si="34"/>
        <v>413</v>
      </c>
      <c r="H432" s="83">
        <v>35.501772000000003</v>
      </c>
      <c r="I432" s="83">
        <v>-119.078275</v>
      </c>
      <c r="J432" s="24" t="s">
        <v>505</v>
      </c>
      <c r="K432" s="4" t="s">
        <v>422</v>
      </c>
      <c r="L432" s="4" t="s">
        <v>338</v>
      </c>
      <c r="M432" s="3" t="s">
        <v>173</v>
      </c>
      <c r="N432" s="3" t="s">
        <v>961</v>
      </c>
      <c r="O432" s="3" t="s">
        <v>427</v>
      </c>
      <c r="P432" s="3" t="s">
        <v>1279</v>
      </c>
      <c r="Q432" s="3" t="s">
        <v>368</v>
      </c>
      <c r="R432" s="82" t="s">
        <v>144</v>
      </c>
      <c r="S432" s="82" t="str">
        <f t="shared" si="35"/>
        <v>10/08/16</v>
      </c>
      <c r="T432" s="82" t="str">
        <f t="shared" si="36"/>
        <v>21:39:55</v>
      </c>
      <c r="U432" s="27" t="s">
        <v>1189</v>
      </c>
      <c r="V432" s="27" t="s">
        <v>1189</v>
      </c>
      <c r="W432" s="5" t="s">
        <v>1783</v>
      </c>
    </row>
    <row r="433" spans="1:23" s="82" customFormat="1" x14ac:dyDescent="0.3">
      <c r="A433" s="82" t="s">
        <v>1243</v>
      </c>
      <c r="B433" s="84">
        <v>35.503686000000002</v>
      </c>
      <c r="C433" s="84">
        <v>-119.082367</v>
      </c>
      <c r="D433" s="85" t="str">
        <f t="shared" si="31"/>
        <v>ANG_CH4_00414</v>
      </c>
      <c r="E433" s="85" t="s">
        <v>343</v>
      </c>
      <c r="F433" s="85" t="s">
        <v>344</v>
      </c>
      <c r="G433" s="85">
        <f t="shared" si="34"/>
        <v>414</v>
      </c>
      <c r="H433" s="83">
        <v>35.503625</v>
      </c>
      <c r="I433" s="83">
        <v>-119.082442</v>
      </c>
      <c r="J433" s="24" t="s">
        <v>505</v>
      </c>
      <c r="K433" s="4" t="s">
        <v>422</v>
      </c>
      <c r="L433" s="4" t="s">
        <v>338</v>
      </c>
      <c r="M433" s="3" t="s">
        <v>173</v>
      </c>
      <c r="N433" s="3" t="s">
        <v>941</v>
      </c>
      <c r="O433" s="3" t="s">
        <v>427</v>
      </c>
      <c r="P433" s="3" t="s">
        <v>1279</v>
      </c>
      <c r="Q433" s="3" t="s">
        <v>368</v>
      </c>
      <c r="R433" s="82" t="s">
        <v>132</v>
      </c>
      <c r="S433" s="82" t="str">
        <f t="shared" si="35"/>
        <v>10/08/16</v>
      </c>
      <c r="T433" s="82" t="str">
        <f t="shared" si="36"/>
        <v>20:23:59</v>
      </c>
      <c r="U433" s="27" t="s">
        <v>1189</v>
      </c>
      <c r="V433" s="27" t="s">
        <v>1189</v>
      </c>
      <c r="W433" s="5" t="s">
        <v>1600</v>
      </c>
    </row>
    <row r="434" spans="1:23" s="82" customFormat="1" x14ac:dyDescent="0.3">
      <c r="A434" s="82" t="s">
        <v>1243</v>
      </c>
      <c r="B434" s="84">
        <v>35.503686000000002</v>
      </c>
      <c r="C434" s="84">
        <v>-119.082367</v>
      </c>
      <c r="D434" s="85" t="str">
        <f t="shared" si="31"/>
        <v>ANG_CH4_00415</v>
      </c>
      <c r="E434" s="85" t="s">
        <v>343</v>
      </c>
      <c r="F434" s="85" t="s">
        <v>344</v>
      </c>
      <c r="G434" s="85">
        <f t="shared" si="34"/>
        <v>415</v>
      </c>
      <c r="H434" s="83">
        <v>35.503625</v>
      </c>
      <c r="I434" s="83">
        <v>-119.082442</v>
      </c>
      <c r="J434" s="24" t="s">
        <v>505</v>
      </c>
      <c r="K434" s="4" t="s">
        <v>422</v>
      </c>
      <c r="L434" s="4" t="s">
        <v>338</v>
      </c>
      <c r="M434" s="3" t="s">
        <v>173</v>
      </c>
      <c r="N434" s="3" t="s">
        <v>938</v>
      </c>
      <c r="O434" s="3" t="s">
        <v>427</v>
      </c>
      <c r="P434" s="3" t="s">
        <v>1279</v>
      </c>
      <c r="Q434" s="3" t="s">
        <v>368</v>
      </c>
      <c r="R434" s="82" t="s">
        <v>136</v>
      </c>
      <c r="S434" s="82" t="str">
        <f t="shared" si="35"/>
        <v>10/08/16</v>
      </c>
      <c r="T434" s="82" t="str">
        <f t="shared" si="36"/>
        <v>20:55:02</v>
      </c>
      <c r="U434" s="27" t="s">
        <v>1189</v>
      </c>
      <c r="V434" s="27" t="s">
        <v>1189</v>
      </c>
      <c r="W434" s="5" t="s">
        <v>1189</v>
      </c>
    </row>
    <row r="435" spans="1:23" s="82" customFormat="1" x14ac:dyDescent="0.3">
      <c r="A435" s="82" t="s">
        <v>1243</v>
      </c>
      <c r="B435" s="84">
        <v>35.503686000000002</v>
      </c>
      <c r="C435" s="84">
        <v>-119.082367</v>
      </c>
      <c r="D435" s="85" t="str">
        <f t="shared" si="31"/>
        <v>ANG_CH4_00416</v>
      </c>
      <c r="E435" s="85" t="s">
        <v>343</v>
      </c>
      <c r="F435" s="85" t="s">
        <v>344</v>
      </c>
      <c r="G435" s="85">
        <f t="shared" si="34"/>
        <v>416</v>
      </c>
      <c r="H435" s="83">
        <v>35.503692000000001</v>
      </c>
      <c r="I435" s="83">
        <v>-119.0823</v>
      </c>
      <c r="J435" s="24" t="s">
        <v>505</v>
      </c>
      <c r="K435" s="4" t="s">
        <v>422</v>
      </c>
      <c r="L435" s="4" t="s">
        <v>338</v>
      </c>
      <c r="M435" s="3" t="s">
        <v>173</v>
      </c>
      <c r="N435" s="3" t="s">
        <v>949</v>
      </c>
      <c r="O435" s="3" t="s">
        <v>427</v>
      </c>
      <c r="P435" s="3" t="s">
        <v>1279</v>
      </c>
      <c r="Q435" s="3" t="s">
        <v>368</v>
      </c>
      <c r="R435" s="82" t="s">
        <v>139</v>
      </c>
      <c r="S435" s="82" t="str">
        <f t="shared" si="35"/>
        <v>10/08/16</v>
      </c>
      <c r="T435" s="82" t="str">
        <f t="shared" si="36"/>
        <v>21:11:15</v>
      </c>
      <c r="U435" s="27" t="s">
        <v>1189</v>
      </c>
      <c r="V435" s="27" t="s">
        <v>1189</v>
      </c>
      <c r="W435" s="5" t="s">
        <v>1648</v>
      </c>
    </row>
    <row r="436" spans="1:23" s="82" customFormat="1" x14ac:dyDescent="0.3">
      <c r="A436" s="82" t="s">
        <v>1243</v>
      </c>
      <c r="B436" s="84">
        <v>35.503686000000002</v>
      </c>
      <c r="C436" s="84">
        <v>-119.082367</v>
      </c>
      <c r="D436" s="85" t="str">
        <f t="shared" si="31"/>
        <v>ANG_CH4_00417</v>
      </c>
      <c r="E436" s="85" t="s">
        <v>343</v>
      </c>
      <c r="F436" s="85" t="s">
        <v>344</v>
      </c>
      <c r="G436" s="85">
        <f t="shared" si="34"/>
        <v>417</v>
      </c>
      <c r="H436" s="83">
        <v>35.503622</v>
      </c>
      <c r="I436" s="83">
        <v>-119.082364</v>
      </c>
      <c r="J436" s="24" t="s">
        <v>505</v>
      </c>
      <c r="K436" s="4" t="s">
        <v>422</v>
      </c>
      <c r="L436" s="4" t="s">
        <v>338</v>
      </c>
      <c r="M436" s="3" t="s">
        <v>174</v>
      </c>
      <c r="N436" s="3" t="s">
        <v>952</v>
      </c>
      <c r="O436" s="3" t="s">
        <v>427</v>
      </c>
      <c r="P436" s="3" t="s">
        <v>1279</v>
      </c>
      <c r="Q436" s="3" t="s">
        <v>368</v>
      </c>
      <c r="R436" s="82" t="s">
        <v>140</v>
      </c>
      <c r="S436" s="82" t="str">
        <f t="shared" si="35"/>
        <v>10/08/16</v>
      </c>
      <c r="T436" s="82" t="str">
        <f t="shared" si="36"/>
        <v>21:16:37</v>
      </c>
      <c r="U436" s="27" t="s">
        <v>1189</v>
      </c>
      <c r="V436" s="27" t="s">
        <v>1189</v>
      </c>
      <c r="W436" s="5" t="s">
        <v>1658</v>
      </c>
    </row>
    <row r="437" spans="1:23" s="82" customFormat="1" x14ac:dyDescent="0.3">
      <c r="A437" s="82" t="s">
        <v>1244</v>
      </c>
      <c r="B437" s="84">
        <v>35.518127999999997</v>
      </c>
      <c r="C437" s="84">
        <v>-119.075155</v>
      </c>
      <c r="D437" s="85" t="str">
        <f t="shared" si="31"/>
        <v>ANG_CH4_00418</v>
      </c>
      <c r="E437" s="85" t="s">
        <v>343</v>
      </c>
      <c r="F437" s="85" t="s">
        <v>344</v>
      </c>
      <c r="G437" s="85">
        <f t="shared" si="34"/>
        <v>418</v>
      </c>
      <c r="H437" s="83">
        <v>35.518053000000002</v>
      </c>
      <c r="I437" s="83">
        <v>-119.07516699999999</v>
      </c>
      <c r="J437" s="24" t="s">
        <v>505</v>
      </c>
      <c r="K437" s="4" t="s">
        <v>1199</v>
      </c>
      <c r="L437" s="4" t="s">
        <v>338</v>
      </c>
      <c r="M437" s="3" t="s">
        <v>173</v>
      </c>
      <c r="N437" s="3" t="s">
        <v>1200</v>
      </c>
      <c r="O437" s="3" t="s">
        <v>427</v>
      </c>
      <c r="P437" s="3" t="s">
        <v>1279</v>
      </c>
      <c r="Q437" s="3" t="s">
        <v>368</v>
      </c>
      <c r="R437" s="82" t="s">
        <v>132</v>
      </c>
      <c r="S437" s="82" t="str">
        <f t="shared" si="35"/>
        <v>10/08/16</v>
      </c>
      <c r="T437" s="82" t="str">
        <f t="shared" si="36"/>
        <v>20:23:59</v>
      </c>
      <c r="U437" s="27" t="s">
        <v>1189</v>
      </c>
      <c r="V437" s="27" t="s">
        <v>1189</v>
      </c>
      <c r="W437" s="5" t="s">
        <v>1601</v>
      </c>
    </row>
    <row r="438" spans="1:23" s="82" customFormat="1" x14ac:dyDescent="0.3">
      <c r="A438" s="82" t="s">
        <v>1244</v>
      </c>
      <c r="B438" s="84">
        <v>35.518127999999997</v>
      </c>
      <c r="C438" s="84">
        <v>-119.075155</v>
      </c>
      <c r="D438" s="85" t="str">
        <f t="shared" si="31"/>
        <v>ANG_CH4_00419</v>
      </c>
      <c r="E438" s="85" t="s">
        <v>343</v>
      </c>
      <c r="F438" s="85" t="s">
        <v>344</v>
      </c>
      <c r="G438" s="85">
        <f t="shared" si="34"/>
        <v>419</v>
      </c>
      <c r="H438" s="83">
        <v>35.518053000000002</v>
      </c>
      <c r="I438" s="83">
        <v>-119.07516699999999</v>
      </c>
      <c r="J438" s="24" t="s">
        <v>505</v>
      </c>
      <c r="K438" s="4" t="s">
        <v>1199</v>
      </c>
      <c r="L438" s="4" t="s">
        <v>338</v>
      </c>
      <c r="M438" s="3" t="s">
        <v>173</v>
      </c>
      <c r="N438" s="3" t="s">
        <v>1221</v>
      </c>
      <c r="O438" s="3" t="s">
        <v>427</v>
      </c>
      <c r="P438" s="3" t="s">
        <v>1279</v>
      </c>
      <c r="Q438" s="3" t="s">
        <v>368</v>
      </c>
      <c r="R438" s="82" t="s">
        <v>140</v>
      </c>
      <c r="S438" s="82" t="str">
        <f t="shared" si="35"/>
        <v>10/08/16</v>
      </c>
      <c r="T438" s="82" t="str">
        <f t="shared" si="36"/>
        <v>21:16:37</v>
      </c>
      <c r="U438" s="27" t="s">
        <v>1189</v>
      </c>
      <c r="V438" s="27" t="s">
        <v>1189</v>
      </c>
      <c r="W438" s="5" t="s">
        <v>1659</v>
      </c>
    </row>
    <row r="439" spans="1:23" s="82" customFormat="1" x14ac:dyDescent="0.3">
      <c r="A439" s="82" t="s">
        <v>1245</v>
      </c>
      <c r="B439" s="84">
        <v>35.522444</v>
      </c>
      <c r="C439" s="84">
        <v>-119.07365299999999</v>
      </c>
      <c r="D439" s="85" t="str">
        <f t="shared" si="31"/>
        <v>ANG_CH4_00420</v>
      </c>
      <c r="E439" s="85" t="s">
        <v>343</v>
      </c>
      <c r="F439" s="85" t="s">
        <v>344</v>
      </c>
      <c r="G439" s="85">
        <f t="shared" si="34"/>
        <v>420</v>
      </c>
      <c r="H439" s="83">
        <v>35.522444</v>
      </c>
      <c r="I439" s="83">
        <v>-119.07365299999999</v>
      </c>
      <c r="J439" s="24" t="s">
        <v>505</v>
      </c>
      <c r="K439" s="4" t="s">
        <v>1199</v>
      </c>
      <c r="L439" s="4" t="s">
        <v>338</v>
      </c>
      <c r="M439" s="3" t="s">
        <v>173</v>
      </c>
      <c r="N439" s="3" t="s">
        <v>1201</v>
      </c>
      <c r="O439" s="3" t="s">
        <v>427</v>
      </c>
      <c r="P439" s="3" t="s">
        <v>1279</v>
      </c>
      <c r="Q439" s="3" t="s">
        <v>368</v>
      </c>
      <c r="R439" s="82" t="s">
        <v>132</v>
      </c>
      <c r="S439" s="82" t="str">
        <f t="shared" si="35"/>
        <v>10/08/16</v>
      </c>
      <c r="T439" s="82" t="str">
        <f t="shared" si="36"/>
        <v>20:23:59</v>
      </c>
      <c r="U439" s="27" t="s">
        <v>1189</v>
      </c>
      <c r="V439" s="27" t="s">
        <v>1189</v>
      </c>
      <c r="W439" s="5" t="s">
        <v>1602</v>
      </c>
    </row>
    <row r="440" spans="1:23" s="82" customFormat="1" x14ac:dyDescent="0.3">
      <c r="A440" s="82" t="s">
        <v>1245</v>
      </c>
      <c r="B440" s="84">
        <v>35.522444</v>
      </c>
      <c r="C440" s="84">
        <v>-119.07365299999999</v>
      </c>
      <c r="D440" s="85" t="str">
        <f t="shared" si="31"/>
        <v>ANG_CH4_00421</v>
      </c>
      <c r="E440" s="85" t="s">
        <v>343</v>
      </c>
      <c r="F440" s="85" t="s">
        <v>344</v>
      </c>
      <c r="G440" s="85">
        <f t="shared" si="34"/>
        <v>421</v>
      </c>
      <c r="H440" s="83">
        <v>35.522444</v>
      </c>
      <c r="I440" s="83">
        <v>-119.07365299999999</v>
      </c>
      <c r="J440" s="24" t="s">
        <v>505</v>
      </c>
      <c r="K440" s="4" t="s">
        <v>1199</v>
      </c>
      <c r="L440" s="4" t="s">
        <v>338</v>
      </c>
      <c r="M440" s="3" t="s">
        <v>173</v>
      </c>
      <c r="N440" s="3" t="s">
        <v>1211</v>
      </c>
      <c r="O440" s="3" t="s">
        <v>427</v>
      </c>
      <c r="P440" s="3" t="s">
        <v>1279</v>
      </c>
      <c r="Q440" s="3" t="s">
        <v>368</v>
      </c>
      <c r="R440" s="82" t="s">
        <v>134</v>
      </c>
      <c r="S440" s="82" t="str">
        <f t="shared" si="35"/>
        <v>10/08/16</v>
      </c>
      <c r="T440" s="82" t="str">
        <f t="shared" si="36"/>
        <v>20:40:39</v>
      </c>
      <c r="U440" s="27">
        <v>7.4224536307199995E-2</v>
      </c>
      <c r="V440" s="27">
        <v>12.727922061399999</v>
      </c>
      <c r="W440" s="5" t="s">
        <v>1618</v>
      </c>
    </row>
    <row r="441" spans="1:23" s="82" customFormat="1" x14ac:dyDescent="0.3">
      <c r="A441" s="82" t="s">
        <v>1245</v>
      </c>
      <c r="B441" s="84">
        <v>35.522444</v>
      </c>
      <c r="C441" s="84">
        <v>-119.07365299999999</v>
      </c>
      <c r="D441" s="85" t="str">
        <f t="shared" si="31"/>
        <v>ANG_CH4_00422</v>
      </c>
      <c r="E441" s="85" t="s">
        <v>343</v>
      </c>
      <c r="F441" s="85" t="s">
        <v>344</v>
      </c>
      <c r="G441" s="85">
        <f t="shared" si="34"/>
        <v>422</v>
      </c>
      <c r="H441" s="83">
        <v>35.522444</v>
      </c>
      <c r="I441" s="83">
        <v>-119.07365299999999</v>
      </c>
      <c r="J441" s="24" t="s">
        <v>505</v>
      </c>
      <c r="K441" s="4" t="s">
        <v>1199</v>
      </c>
      <c r="L441" s="4" t="s">
        <v>338</v>
      </c>
      <c r="M441" s="3" t="s">
        <v>173</v>
      </c>
      <c r="N441" s="3" t="s">
        <v>943</v>
      </c>
      <c r="O441" s="3" t="s">
        <v>427</v>
      </c>
      <c r="P441" s="3" t="s">
        <v>1279</v>
      </c>
      <c r="Q441" s="3" t="s">
        <v>368</v>
      </c>
      <c r="R441" s="82" t="s">
        <v>136</v>
      </c>
      <c r="S441" s="82" t="str">
        <f t="shared" si="35"/>
        <v>10/08/16</v>
      </c>
      <c r="T441" s="82" t="str">
        <f t="shared" si="36"/>
        <v>20:55:02</v>
      </c>
      <c r="U441" s="27">
        <v>0.109895628644</v>
      </c>
      <c r="V441" s="27">
        <v>33.668085778699997</v>
      </c>
      <c r="W441" s="5" t="s">
        <v>1630</v>
      </c>
    </row>
    <row r="442" spans="1:23" s="82" customFormat="1" x14ac:dyDescent="0.3">
      <c r="A442" s="82" t="s">
        <v>1245</v>
      </c>
      <c r="B442" s="84">
        <v>35.522444</v>
      </c>
      <c r="C442" s="84">
        <v>-119.07365299999999</v>
      </c>
      <c r="D442" s="85" t="str">
        <f t="shared" si="31"/>
        <v>ANG_CH4_00423</v>
      </c>
      <c r="E442" s="85" t="s">
        <v>343</v>
      </c>
      <c r="F442" s="85" t="s">
        <v>344</v>
      </c>
      <c r="G442" s="85">
        <f t="shared" si="34"/>
        <v>423</v>
      </c>
      <c r="H442" s="83">
        <v>35.522444</v>
      </c>
      <c r="I442" s="83">
        <v>-119.07365299999999</v>
      </c>
      <c r="J442" s="24" t="s">
        <v>505</v>
      </c>
      <c r="K442" s="4" t="s">
        <v>1199</v>
      </c>
      <c r="L442" s="4" t="s">
        <v>338</v>
      </c>
      <c r="M442" s="3" t="s">
        <v>173</v>
      </c>
      <c r="N442" s="3" t="s">
        <v>1216</v>
      </c>
      <c r="O442" s="3" t="s">
        <v>427</v>
      </c>
      <c r="P442" s="3" t="s">
        <v>1279</v>
      </c>
      <c r="Q442" s="3" t="s">
        <v>368</v>
      </c>
      <c r="R442" s="82" t="s">
        <v>139</v>
      </c>
      <c r="S442" s="82" t="str">
        <f t="shared" si="35"/>
        <v>10/08/16</v>
      </c>
      <c r="T442" s="82" t="str">
        <f t="shared" si="36"/>
        <v>21:11:15</v>
      </c>
      <c r="U442" s="27">
        <v>0.106988570886</v>
      </c>
      <c r="V442" s="27">
        <v>27.8567765544</v>
      </c>
      <c r="W442" s="5" t="s">
        <v>1649</v>
      </c>
    </row>
    <row r="443" spans="1:23" s="82" customFormat="1" x14ac:dyDescent="0.3">
      <c r="A443" s="82" t="s">
        <v>1245</v>
      </c>
      <c r="B443" s="84">
        <v>35.522444</v>
      </c>
      <c r="C443" s="84">
        <v>-119.07365299999999</v>
      </c>
      <c r="D443" s="85" t="str">
        <f t="shared" si="31"/>
        <v>ANG_CH4_00424</v>
      </c>
      <c r="E443" s="85" t="s">
        <v>343</v>
      </c>
      <c r="F443" s="85" t="s">
        <v>344</v>
      </c>
      <c r="G443" s="85">
        <f t="shared" si="34"/>
        <v>424</v>
      </c>
      <c r="H443" s="83">
        <v>35.522444</v>
      </c>
      <c r="I443" s="83">
        <v>-119.07365299999999</v>
      </c>
      <c r="J443" s="24" t="s">
        <v>505</v>
      </c>
      <c r="K443" s="4" t="s">
        <v>1199</v>
      </c>
      <c r="L443" s="4" t="s">
        <v>338</v>
      </c>
      <c r="M443" s="3" t="s">
        <v>173</v>
      </c>
      <c r="N443" s="3" t="s">
        <v>1233</v>
      </c>
      <c r="O443" s="3" t="s">
        <v>427</v>
      </c>
      <c r="P443" s="3" t="s">
        <v>1279</v>
      </c>
      <c r="Q443" s="3" t="s">
        <v>368</v>
      </c>
      <c r="R443" s="82" t="s">
        <v>144</v>
      </c>
      <c r="S443" s="82" t="str">
        <f t="shared" si="35"/>
        <v>10/08/16</v>
      </c>
      <c r="T443" s="82" t="str">
        <f t="shared" si="36"/>
        <v>21:39:55</v>
      </c>
      <c r="U443" s="27">
        <v>3.5405581584199999E-2</v>
      </c>
      <c r="V443" s="27">
        <v>22.085742007</v>
      </c>
      <c r="W443" s="5" t="s">
        <v>1784</v>
      </c>
    </row>
    <row r="444" spans="1:23" s="82" customFormat="1" x14ac:dyDescent="0.3">
      <c r="A444" s="82" t="s">
        <v>1246</v>
      </c>
      <c r="B444" s="84">
        <v>35.525323999999998</v>
      </c>
      <c r="C444" s="84">
        <v>-119.07514500000001</v>
      </c>
      <c r="D444" s="85" t="str">
        <f t="shared" si="31"/>
        <v>ANG_CH4_00425</v>
      </c>
      <c r="E444" s="85" t="s">
        <v>343</v>
      </c>
      <c r="F444" s="85" t="s">
        <v>344</v>
      </c>
      <c r="G444" s="85">
        <f t="shared" si="34"/>
        <v>425</v>
      </c>
      <c r="H444" s="83">
        <v>35.525227999999998</v>
      </c>
      <c r="I444" s="83">
        <v>-119.075097</v>
      </c>
      <c r="J444" s="24" t="s">
        <v>505</v>
      </c>
      <c r="K444" s="4" t="s">
        <v>1199</v>
      </c>
      <c r="L444" s="4" t="s">
        <v>338</v>
      </c>
      <c r="M444" s="3" t="s">
        <v>173</v>
      </c>
      <c r="N444" s="3" t="s">
        <v>1202</v>
      </c>
      <c r="O444" s="3" t="s">
        <v>427</v>
      </c>
      <c r="P444" s="3" t="s">
        <v>1279</v>
      </c>
      <c r="Q444" s="3" t="s">
        <v>368</v>
      </c>
      <c r="R444" s="82" t="s">
        <v>132</v>
      </c>
      <c r="S444" s="82" t="str">
        <f t="shared" si="35"/>
        <v>10/08/16</v>
      </c>
      <c r="T444" s="82" t="str">
        <f t="shared" si="36"/>
        <v>20:23:59</v>
      </c>
      <c r="U444" s="27" t="s">
        <v>1189</v>
      </c>
      <c r="V444" s="27" t="s">
        <v>1189</v>
      </c>
      <c r="W444" s="5" t="s">
        <v>1603</v>
      </c>
    </row>
    <row r="445" spans="1:23" s="82" customFormat="1" x14ac:dyDescent="0.3">
      <c r="A445" s="82" t="s">
        <v>1246</v>
      </c>
      <c r="B445" s="84">
        <v>35.525323999999998</v>
      </c>
      <c r="C445" s="84">
        <v>-119.07514500000001</v>
      </c>
      <c r="D445" s="85" t="str">
        <f t="shared" si="31"/>
        <v>ANG_CH4_00426</v>
      </c>
      <c r="E445" s="85" t="s">
        <v>343</v>
      </c>
      <c r="F445" s="85" t="s">
        <v>344</v>
      </c>
      <c r="G445" s="85">
        <f t="shared" si="34"/>
        <v>426</v>
      </c>
      <c r="H445" s="83">
        <v>35.525227999999998</v>
      </c>
      <c r="I445" s="83">
        <v>-119.075097</v>
      </c>
      <c r="J445" s="24" t="s">
        <v>505</v>
      </c>
      <c r="K445" s="4" t="s">
        <v>1199</v>
      </c>
      <c r="L445" s="4" t="s">
        <v>338</v>
      </c>
      <c r="M445" s="3" t="s">
        <v>173</v>
      </c>
      <c r="N445" s="3" t="s">
        <v>1212</v>
      </c>
      <c r="O445" s="3" t="s">
        <v>427</v>
      </c>
      <c r="P445" s="3" t="s">
        <v>1279</v>
      </c>
      <c r="Q445" s="3" t="s">
        <v>368</v>
      </c>
      <c r="R445" s="82" t="s">
        <v>136</v>
      </c>
      <c r="S445" s="82" t="str">
        <f t="shared" si="35"/>
        <v>10/08/16</v>
      </c>
      <c r="T445" s="82" t="str">
        <f t="shared" si="36"/>
        <v>20:55:02</v>
      </c>
      <c r="U445" s="27">
        <v>3.7232050439300002E-2</v>
      </c>
      <c r="V445" s="27">
        <v>8.4970583145000003</v>
      </c>
      <c r="W445" s="5" t="s">
        <v>1631</v>
      </c>
    </row>
    <row r="446" spans="1:23" s="82" customFormat="1" x14ac:dyDescent="0.3">
      <c r="A446" s="82" t="s">
        <v>1246</v>
      </c>
      <c r="B446" s="84">
        <v>35.525323999999998</v>
      </c>
      <c r="C446" s="84">
        <v>-119.07514500000001</v>
      </c>
      <c r="D446" s="85" t="str">
        <f t="shared" si="31"/>
        <v>ANG_CH4_00427</v>
      </c>
      <c r="E446" s="85" t="s">
        <v>343</v>
      </c>
      <c r="F446" s="85" t="s">
        <v>344</v>
      </c>
      <c r="G446" s="85">
        <f t="shared" si="34"/>
        <v>427</v>
      </c>
      <c r="H446" s="83">
        <v>35.525371999999997</v>
      </c>
      <c r="I446" s="83">
        <v>-119.075147</v>
      </c>
      <c r="J446" s="24" t="s">
        <v>505</v>
      </c>
      <c r="K446" s="4" t="s">
        <v>1199</v>
      </c>
      <c r="L446" s="4" t="s">
        <v>338</v>
      </c>
      <c r="M446" s="3" t="s">
        <v>173</v>
      </c>
      <c r="N446" s="3" t="s">
        <v>1217</v>
      </c>
      <c r="O446" s="3" t="s">
        <v>427</v>
      </c>
      <c r="P446" s="3" t="s">
        <v>1279</v>
      </c>
      <c r="Q446" s="3" t="s">
        <v>368</v>
      </c>
      <c r="R446" s="82" t="s">
        <v>139</v>
      </c>
      <c r="S446" s="82" t="str">
        <f t="shared" si="35"/>
        <v>10/08/16</v>
      </c>
      <c r="T446" s="82" t="str">
        <f t="shared" si="36"/>
        <v>21:11:15</v>
      </c>
      <c r="U446" s="27">
        <v>5.4176330566399998E-2</v>
      </c>
      <c r="V446" s="27">
        <v>10</v>
      </c>
      <c r="W446" s="5" t="s">
        <v>1650</v>
      </c>
    </row>
    <row r="447" spans="1:23" s="82" customFormat="1" x14ac:dyDescent="0.3">
      <c r="A447" s="82" t="s">
        <v>1246</v>
      </c>
      <c r="B447" s="84">
        <v>35.525323999999998</v>
      </c>
      <c r="C447" s="84">
        <v>-119.07514500000001</v>
      </c>
      <c r="D447" s="85" t="str">
        <f t="shared" si="31"/>
        <v>ANG_CH4_00428</v>
      </c>
      <c r="E447" s="85" t="s">
        <v>343</v>
      </c>
      <c r="F447" s="85" t="s">
        <v>344</v>
      </c>
      <c r="G447" s="85">
        <f t="shared" si="34"/>
        <v>428</v>
      </c>
      <c r="H447" s="83">
        <v>35.525227999999998</v>
      </c>
      <c r="I447" s="83">
        <v>-119.075097</v>
      </c>
      <c r="J447" s="24" t="s">
        <v>505</v>
      </c>
      <c r="K447" s="4" t="s">
        <v>1199</v>
      </c>
      <c r="L447" s="4" t="s">
        <v>338</v>
      </c>
      <c r="M447" s="3" t="s">
        <v>173</v>
      </c>
      <c r="N447" s="3" t="s">
        <v>1221</v>
      </c>
      <c r="O447" s="3" t="s">
        <v>427</v>
      </c>
      <c r="P447" s="3" t="s">
        <v>1279</v>
      </c>
      <c r="Q447" s="3" t="s">
        <v>368</v>
      </c>
      <c r="R447" s="82" t="s">
        <v>140</v>
      </c>
      <c r="S447" s="82" t="str">
        <f t="shared" si="35"/>
        <v>10/08/16</v>
      </c>
      <c r="T447" s="82" t="str">
        <f t="shared" si="36"/>
        <v>21:16:37</v>
      </c>
      <c r="U447" s="27" t="s">
        <v>1189</v>
      </c>
      <c r="V447" s="27" t="s">
        <v>1189</v>
      </c>
      <c r="W447" s="5" t="s">
        <v>1660</v>
      </c>
    </row>
    <row r="448" spans="1:23" s="82" customFormat="1" x14ac:dyDescent="0.3">
      <c r="A448" s="82" t="s">
        <v>1246</v>
      </c>
      <c r="B448" s="84">
        <v>35.525323999999998</v>
      </c>
      <c r="C448" s="84">
        <v>-119.07514500000001</v>
      </c>
      <c r="D448" s="85" t="str">
        <f t="shared" si="31"/>
        <v>ANG_CH4_00429</v>
      </c>
      <c r="E448" s="85" t="s">
        <v>343</v>
      </c>
      <c r="F448" s="85" t="s">
        <v>344</v>
      </c>
      <c r="G448" s="85">
        <f t="shared" si="34"/>
        <v>429</v>
      </c>
      <c r="H448" s="83">
        <v>35.525227999999998</v>
      </c>
      <c r="I448" s="83">
        <v>-119.075097</v>
      </c>
      <c r="J448" s="24" t="s">
        <v>505</v>
      </c>
      <c r="K448" s="4" t="s">
        <v>1199</v>
      </c>
      <c r="L448" s="4" t="s">
        <v>338</v>
      </c>
      <c r="M448" s="3" t="s">
        <v>173</v>
      </c>
      <c r="N448" s="3" t="s">
        <v>1226</v>
      </c>
      <c r="O448" s="3" t="s">
        <v>427</v>
      </c>
      <c r="P448" s="3" t="s">
        <v>1279</v>
      </c>
      <c r="Q448" s="3" t="s">
        <v>368</v>
      </c>
      <c r="R448" s="82" t="s">
        <v>143</v>
      </c>
      <c r="S448" s="82" t="str">
        <f t="shared" si="35"/>
        <v>10/08/16</v>
      </c>
      <c r="T448" s="82" t="str">
        <f t="shared" si="36"/>
        <v>21:33:09</v>
      </c>
      <c r="U448" s="27">
        <v>0.36983399372499998</v>
      </c>
      <c r="V448" s="27" t="s">
        <v>1189</v>
      </c>
      <c r="W448" s="5" t="s">
        <v>1673</v>
      </c>
    </row>
    <row r="449" spans="1:23" s="82" customFormat="1" x14ac:dyDescent="0.3">
      <c r="A449" s="82" t="s">
        <v>1246</v>
      </c>
      <c r="B449" s="84">
        <v>35.525323999999998</v>
      </c>
      <c r="C449" s="84">
        <v>-119.07514500000001</v>
      </c>
      <c r="D449" s="85" t="str">
        <f t="shared" si="31"/>
        <v>ANG_CH4_00430</v>
      </c>
      <c r="E449" s="85" t="s">
        <v>343</v>
      </c>
      <c r="F449" s="85" t="s">
        <v>344</v>
      </c>
      <c r="G449" s="85">
        <f t="shared" si="34"/>
        <v>430</v>
      </c>
      <c r="H449" s="83">
        <v>35.525227999999998</v>
      </c>
      <c r="I449" s="83">
        <v>-119.075097</v>
      </c>
      <c r="J449" s="24" t="s">
        <v>505</v>
      </c>
      <c r="K449" s="4" t="s">
        <v>1199</v>
      </c>
      <c r="L449" s="4" t="s">
        <v>338</v>
      </c>
      <c r="M449" s="3" t="s">
        <v>173</v>
      </c>
      <c r="N449" s="3" t="s">
        <v>1234</v>
      </c>
      <c r="O449" s="3" t="s">
        <v>427</v>
      </c>
      <c r="P449" s="3" t="s">
        <v>1279</v>
      </c>
      <c r="Q449" s="3" t="s">
        <v>368</v>
      </c>
      <c r="R449" s="82" t="s">
        <v>144</v>
      </c>
      <c r="S449" s="82" t="str">
        <f t="shared" si="35"/>
        <v>10/08/16</v>
      </c>
      <c r="T449" s="82" t="str">
        <f t="shared" si="36"/>
        <v>21:39:55</v>
      </c>
      <c r="U449" s="27">
        <v>3.5405581584199999E-2</v>
      </c>
      <c r="V449" s="27">
        <v>22.085742007</v>
      </c>
      <c r="W449" s="5" t="s">
        <v>1785</v>
      </c>
    </row>
    <row r="450" spans="1:23" s="82" customFormat="1" x14ac:dyDescent="0.3">
      <c r="A450" s="82" t="s">
        <v>1246</v>
      </c>
      <c r="B450" s="84">
        <v>35.525323999999998</v>
      </c>
      <c r="C450" s="84">
        <v>-119.07514500000001</v>
      </c>
      <c r="D450" s="85" t="str">
        <f t="shared" si="31"/>
        <v>ANG_CH4_00431</v>
      </c>
      <c r="E450" s="85" t="s">
        <v>343</v>
      </c>
      <c r="F450" s="85" t="s">
        <v>344</v>
      </c>
      <c r="G450" s="85">
        <f t="shared" si="34"/>
        <v>431</v>
      </c>
      <c r="H450" s="83">
        <v>35.525227999999998</v>
      </c>
      <c r="I450" s="83">
        <v>-119.075097</v>
      </c>
      <c r="J450" s="24" t="s">
        <v>505</v>
      </c>
      <c r="K450" s="4" t="s">
        <v>1199</v>
      </c>
      <c r="L450" s="4" t="s">
        <v>338</v>
      </c>
      <c r="M450" s="3" t="s">
        <v>173</v>
      </c>
      <c r="N450" s="3" t="s">
        <v>976</v>
      </c>
      <c r="O450" s="3" t="s">
        <v>427</v>
      </c>
      <c r="P450" s="3" t="s">
        <v>1279</v>
      </c>
      <c r="Q450" s="3" t="s">
        <v>368</v>
      </c>
      <c r="R450" s="82" t="s">
        <v>155</v>
      </c>
      <c r="S450" s="82" t="str">
        <f t="shared" si="35"/>
        <v>10/25/16</v>
      </c>
      <c r="T450" s="82" t="str">
        <f t="shared" si="36"/>
        <v>19:13:31</v>
      </c>
      <c r="U450" s="27">
        <v>0.23232376389199999</v>
      </c>
      <c r="V450" s="27" t="s">
        <v>1189</v>
      </c>
      <c r="W450" s="5" t="s">
        <v>1691</v>
      </c>
    </row>
    <row r="451" spans="1:23" s="82" customFormat="1" x14ac:dyDescent="0.3">
      <c r="A451" s="82" t="s">
        <v>1247</v>
      </c>
      <c r="B451" s="84">
        <v>35.497092000000002</v>
      </c>
      <c r="C451" s="84">
        <v>-118.89791700000001</v>
      </c>
      <c r="D451" s="85" t="str">
        <f t="shared" si="31"/>
        <v>ANG_CH4_00432</v>
      </c>
      <c r="E451" s="85" t="s">
        <v>343</v>
      </c>
      <c r="F451" s="85" t="s">
        <v>344</v>
      </c>
      <c r="G451" s="85">
        <f t="shared" si="34"/>
        <v>432</v>
      </c>
      <c r="H451" s="83">
        <v>35.497092000000002</v>
      </c>
      <c r="I451" s="83">
        <v>-118.89791700000001</v>
      </c>
      <c r="J451" s="24" t="s">
        <v>337</v>
      </c>
      <c r="K451" s="4" t="s">
        <v>1199</v>
      </c>
      <c r="L451" s="4" t="s">
        <v>338</v>
      </c>
      <c r="M451" s="3" t="s">
        <v>173</v>
      </c>
      <c r="N451" s="3" t="s">
        <v>971</v>
      </c>
      <c r="O451" s="3" t="s">
        <v>427</v>
      </c>
      <c r="P451" s="3" t="s">
        <v>1050</v>
      </c>
      <c r="Q451" s="3" t="s">
        <v>368</v>
      </c>
      <c r="R451" s="82" t="s">
        <v>154</v>
      </c>
      <c r="S451" s="82" t="str">
        <f t="shared" si="35"/>
        <v>10/25/16</v>
      </c>
      <c r="T451" s="82" t="str">
        <f t="shared" si="36"/>
        <v>18:46:53</v>
      </c>
      <c r="U451" s="27">
        <v>0.19444974325600001</v>
      </c>
      <c r="V451" s="27">
        <v>12.969194269500001</v>
      </c>
      <c r="W451" s="5" t="s">
        <v>1685</v>
      </c>
    </row>
    <row r="452" spans="1:23" s="82" customFormat="1" x14ac:dyDescent="0.3">
      <c r="A452" s="82" t="s">
        <v>1248</v>
      </c>
      <c r="B452" s="84">
        <v>35.515484999999998</v>
      </c>
      <c r="C452" s="84">
        <v>-119.03411199999999</v>
      </c>
      <c r="D452" s="85" t="str">
        <f t="shared" si="31"/>
        <v>ANG_CH4_00433</v>
      </c>
      <c r="E452" s="85" t="s">
        <v>343</v>
      </c>
      <c r="F452" s="85" t="s">
        <v>344</v>
      </c>
      <c r="G452" s="85">
        <f t="shared" si="34"/>
        <v>433</v>
      </c>
      <c r="H452" s="83">
        <v>35.515439000000001</v>
      </c>
      <c r="I452" s="83">
        <v>-119.034069</v>
      </c>
      <c r="J452" s="24" t="s">
        <v>337</v>
      </c>
      <c r="K452" s="4" t="s">
        <v>1199</v>
      </c>
      <c r="L452" s="4" t="s">
        <v>338</v>
      </c>
      <c r="M452" s="3" t="s">
        <v>173</v>
      </c>
      <c r="N452" s="3" t="s">
        <v>1203</v>
      </c>
      <c r="O452" s="3" t="s">
        <v>427</v>
      </c>
      <c r="P452" s="3" t="s">
        <v>1280</v>
      </c>
      <c r="Q452" s="3" t="s">
        <v>368</v>
      </c>
      <c r="R452" s="82" t="s">
        <v>1204</v>
      </c>
      <c r="S452" s="82" t="str">
        <f t="shared" si="35"/>
        <v>10/25/16</v>
      </c>
      <c r="T452" s="82" t="str">
        <f t="shared" si="36"/>
        <v>19:04:48</v>
      </c>
      <c r="U452" s="27">
        <v>9.3193436265000003</v>
      </c>
      <c r="V452" s="27" t="s">
        <v>1189</v>
      </c>
      <c r="W452" s="5" t="s">
        <v>1686</v>
      </c>
    </row>
    <row r="453" spans="1:23" s="82" customFormat="1" x14ac:dyDescent="0.3">
      <c r="A453" s="82" t="s">
        <v>1249</v>
      </c>
      <c r="B453" s="84">
        <v>35.466085</v>
      </c>
      <c r="C453" s="84">
        <v>-118.974716</v>
      </c>
      <c r="D453" s="85" t="str">
        <f t="shared" ref="D453:D486" si="37">CONCATENATE(E453,"_",F453,"_",TEXT(G453,"00000"))</f>
        <v>ANG_CH4_00434</v>
      </c>
      <c r="E453" s="85" t="s">
        <v>343</v>
      </c>
      <c r="F453" s="85" t="s">
        <v>344</v>
      </c>
      <c r="G453" s="85">
        <f t="shared" si="34"/>
        <v>434</v>
      </c>
      <c r="H453" s="83">
        <v>35.466039000000002</v>
      </c>
      <c r="I453" s="83">
        <v>-118.974722</v>
      </c>
      <c r="J453" s="24" t="s">
        <v>337</v>
      </c>
      <c r="K453" s="4" t="s">
        <v>1199</v>
      </c>
      <c r="L453" s="4" t="s">
        <v>338</v>
      </c>
      <c r="M453" s="3" t="s">
        <v>173</v>
      </c>
      <c r="N453" s="3" t="s">
        <v>975</v>
      </c>
      <c r="O453" s="3" t="s">
        <v>427</v>
      </c>
      <c r="P453" s="3" t="s">
        <v>422</v>
      </c>
      <c r="Q453" s="3" t="s">
        <v>368</v>
      </c>
      <c r="R453" s="82" t="s">
        <v>155</v>
      </c>
      <c r="S453" s="82" t="str">
        <f t="shared" si="35"/>
        <v>10/25/16</v>
      </c>
      <c r="T453" s="82" t="str">
        <f t="shared" si="36"/>
        <v>19:13:31</v>
      </c>
      <c r="U453" s="27">
        <v>0.116293320432</v>
      </c>
      <c r="V453" s="27" t="s">
        <v>1189</v>
      </c>
      <c r="W453" s="5" t="s">
        <v>1692</v>
      </c>
    </row>
    <row r="454" spans="1:23" s="82" customFormat="1" x14ac:dyDescent="0.3">
      <c r="A454" s="82" t="s">
        <v>1250</v>
      </c>
      <c r="B454" s="84">
        <v>35.439366999999997</v>
      </c>
      <c r="C454" s="84">
        <v>-118.97818100000001</v>
      </c>
      <c r="D454" s="85" t="str">
        <f t="shared" si="37"/>
        <v>ANG_CH4_00435</v>
      </c>
      <c r="E454" s="85" t="s">
        <v>343</v>
      </c>
      <c r="F454" s="85" t="s">
        <v>344</v>
      </c>
      <c r="G454" s="85">
        <f t="shared" si="34"/>
        <v>435</v>
      </c>
      <c r="H454" s="83">
        <v>35.439366999999997</v>
      </c>
      <c r="I454" s="83">
        <v>-118.97818100000001</v>
      </c>
      <c r="J454" s="24" t="s">
        <v>337</v>
      </c>
      <c r="K454" s="4" t="s">
        <v>1199</v>
      </c>
      <c r="L454" s="4" t="s">
        <v>338</v>
      </c>
      <c r="M454" s="3" t="s">
        <v>173</v>
      </c>
      <c r="N454" s="3" t="s">
        <v>979</v>
      </c>
      <c r="O454" s="3" t="s">
        <v>418</v>
      </c>
      <c r="P454" s="3" t="s">
        <v>422</v>
      </c>
      <c r="Q454" s="3" t="s">
        <v>368</v>
      </c>
      <c r="R454" s="82" t="s">
        <v>156</v>
      </c>
      <c r="S454" s="82" t="str">
        <f t="shared" si="35"/>
        <v>10/25/16</v>
      </c>
      <c r="T454" s="82" t="str">
        <f t="shared" si="36"/>
        <v>19:21:03</v>
      </c>
      <c r="U454" s="27">
        <v>9.5587735529999995E-2</v>
      </c>
      <c r="V454" s="27">
        <v>16.970562748500001</v>
      </c>
      <c r="W454" s="5" t="s">
        <v>1786</v>
      </c>
    </row>
    <row r="455" spans="1:23" s="82" customFormat="1" x14ac:dyDescent="0.3">
      <c r="A455" s="82" t="s">
        <v>1251</v>
      </c>
      <c r="B455" s="84">
        <v>35.503785999999998</v>
      </c>
      <c r="C455" s="84">
        <v>-119.069425</v>
      </c>
      <c r="D455" s="85" t="str">
        <f t="shared" si="37"/>
        <v>ANG_CH4_00436</v>
      </c>
      <c r="E455" s="85" t="s">
        <v>343</v>
      </c>
      <c r="F455" s="85" t="s">
        <v>344</v>
      </c>
      <c r="G455" s="85">
        <f t="shared" si="34"/>
        <v>436</v>
      </c>
      <c r="H455" s="83">
        <v>35.503785999999998</v>
      </c>
      <c r="I455" s="83">
        <v>-119.069425</v>
      </c>
      <c r="J455" s="24" t="s">
        <v>337</v>
      </c>
      <c r="K455" s="4" t="s">
        <v>1199</v>
      </c>
      <c r="L455" s="4" t="s">
        <v>338</v>
      </c>
      <c r="M455" s="3" t="s">
        <v>173</v>
      </c>
      <c r="N455" s="3" t="s">
        <v>980</v>
      </c>
      <c r="O455" s="3" t="s">
        <v>427</v>
      </c>
      <c r="P455" s="3" t="s">
        <v>1279</v>
      </c>
      <c r="Q455" s="3" t="s">
        <v>368</v>
      </c>
      <c r="R455" s="82" t="s">
        <v>156</v>
      </c>
      <c r="S455" s="82" t="str">
        <f t="shared" ref="S455:S486" si="38">CONCATENATE(MID(R455,8,2),"/",MID(R455,10,2),"/",MID(R455,6,2))</f>
        <v>10/25/16</v>
      </c>
      <c r="T455" s="82" t="str">
        <f t="shared" ref="T455:T486" si="39">CONCATENATE(MID(R455,13,2),":",MID(R455,15,2),":",MID(R455,17,2))</f>
        <v>19:21:03</v>
      </c>
      <c r="U455" s="27" t="s">
        <v>1189</v>
      </c>
      <c r="V455" s="27" t="s">
        <v>1189</v>
      </c>
      <c r="W455" s="5" t="s">
        <v>1787</v>
      </c>
    </row>
    <row r="456" spans="1:23" s="82" customFormat="1" x14ac:dyDescent="0.3">
      <c r="A456" s="82" t="s">
        <v>1252</v>
      </c>
      <c r="B456" s="84">
        <v>35.504629000000001</v>
      </c>
      <c r="C456" s="84">
        <v>-119.070707</v>
      </c>
      <c r="D456" s="85" t="str">
        <f t="shared" si="37"/>
        <v>ANG_CH4_00437</v>
      </c>
      <c r="E456" s="85" t="s">
        <v>343</v>
      </c>
      <c r="F456" s="85" t="s">
        <v>344</v>
      </c>
      <c r="G456" s="85">
        <f t="shared" si="34"/>
        <v>437</v>
      </c>
      <c r="H456" s="83">
        <v>35.504517</v>
      </c>
      <c r="I456" s="83">
        <v>-119.070717</v>
      </c>
      <c r="J456" s="24" t="s">
        <v>505</v>
      </c>
      <c r="K456" s="4" t="s">
        <v>1199</v>
      </c>
      <c r="L456" s="4" t="s">
        <v>338</v>
      </c>
      <c r="M456" s="3" t="s">
        <v>173</v>
      </c>
      <c r="N456" s="3" t="s">
        <v>1230</v>
      </c>
      <c r="O456" s="3" t="s">
        <v>427</v>
      </c>
      <c r="P456" s="3" t="s">
        <v>1279</v>
      </c>
      <c r="Q456" s="3" t="s">
        <v>368</v>
      </c>
      <c r="R456" s="82" t="s">
        <v>144</v>
      </c>
      <c r="S456" s="82" t="str">
        <f t="shared" si="38"/>
        <v>10/08/16</v>
      </c>
      <c r="T456" s="82" t="str">
        <f t="shared" si="39"/>
        <v>21:39:55</v>
      </c>
      <c r="U456" s="27" t="s">
        <v>1189</v>
      </c>
      <c r="V456" s="27" t="s">
        <v>1189</v>
      </c>
      <c r="W456" s="5" t="s">
        <v>1788</v>
      </c>
    </row>
    <row r="457" spans="1:23" s="82" customFormat="1" x14ac:dyDescent="0.3">
      <c r="A457" s="82" t="s">
        <v>1252</v>
      </c>
      <c r="B457" s="84">
        <v>35.504629000000001</v>
      </c>
      <c r="C457" s="84">
        <v>-119.070707</v>
      </c>
      <c r="D457" s="85" t="str">
        <f t="shared" si="37"/>
        <v>ANG_CH4_00438</v>
      </c>
      <c r="E457" s="85" t="s">
        <v>343</v>
      </c>
      <c r="F457" s="85" t="s">
        <v>344</v>
      </c>
      <c r="G457" s="85">
        <f t="shared" si="34"/>
        <v>438</v>
      </c>
      <c r="H457" s="83">
        <v>35.504561000000002</v>
      </c>
      <c r="I457" s="83">
        <v>-119.070683</v>
      </c>
      <c r="J457" s="24" t="s">
        <v>505</v>
      </c>
      <c r="K457" s="4" t="s">
        <v>1199</v>
      </c>
      <c r="L457" s="4" t="s">
        <v>338</v>
      </c>
      <c r="M457" s="3" t="s">
        <v>173</v>
      </c>
      <c r="N457" s="3" t="s">
        <v>1205</v>
      </c>
      <c r="O457" s="3" t="s">
        <v>427</v>
      </c>
      <c r="P457" s="3" t="s">
        <v>1279</v>
      </c>
      <c r="Q457" s="3" t="s">
        <v>368</v>
      </c>
      <c r="R457" s="82" t="s">
        <v>156</v>
      </c>
      <c r="S457" s="82" t="str">
        <f t="shared" si="38"/>
        <v>10/25/16</v>
      </c>
      <c r="T457" s="82" t="str">
        <f t="shared" si="39"/>
        <v>19:21:03</v>
      </c>
      <c r="U457" s="27" t="s">
        <v>1189</v>
      </c>
      <c r="V457" s="27" t="s">
        <v>1189</v>
      </c>
      <c r="W457" s="5" t="s">
        <v>1789</v>
      </c>
    </row>
    <row r="458" spans="1:23" s="82" customFormat="1" x14ac:dyDescent="0.3">
      <c r="A458" s="82" t="s">
        <v>1253</v>
      </c>
      <c r="B458" s="84">
        <v>35.540219</v>
      </c>
      <c r="C458" s="84">
        <v>-119.092173</v>
      </c>
      <c r="D458" s="85" t="str">
        <f t="shared" si="37"/>
        <v>ANG_CH4_00439</v>
      </c>
      <c r="E458" s="85" t="s">
        <v>343</v>
      </c>
      <c r="F458" s="85" t="s">
        <v>344</v>
      </c>
      <c r="G458" s="85">
        <f t="shared" si="34"/>
        <v>439</v>
      </c>
      <c r="H458" s="83">
        <v>35.540377999999997</v>
      </c>
      <c r="I458" s="83">
        <v>-119.092311</v>
      </c>
      <c r="J458" s="24" t="s">
        <v>337</v>
      </c>
      <c r="K458" s="4" t="s">
        <v>1199</v>
      </c>
      <c r="L458" s="4" t="s">
        <v>338</v>
      </c>
      <c r="M458" s="3" t="s">
        <v>173</v>
      </c>
      <c r="N458" s="3" t="s">
        <v>1208</v>
      </c>
      <c r="O458" s="3" t="s">
        <v>427</v>
      </c>
      <c r="P458" s="3" t="s">
        <v>1279</v>
      </c>
      <c r="Q458" s="3" t="s">
        <v>368</v>
      </c>
      <c r="R458" s="82" t="s">
        <v>156</v>
      </c>
      <c r="S458" s="82" t="str">
        <f t="shared" si="38"/>
        <v>10/25/16</v>
      </c>
      <c r="T458" s="82" t="str">
        <f t="shared" si="39"/>
        <v>19:21:03</v>
      </c>
      <c r="U458" s="27">
        <v>0.104919828475</v>
      </c>
      <c r="V458" s="27">
        <v>15</v>
      </c>
      <c r="W458" s="5" t="s">
        <v>1790</v>
      </c>
    </row>
    <row r="459" spans="1:23" s="82" customFormat="1" x14ac:dyDescent="0.3">
      <c r="A459" s="82" t="s">
        <v>1254</v>
      </c>
      <c r="B459" s="84">
        <v>35.542597999999998</v>
      </c>
      <c r="C459" s="84">
        <v>-119.09251999999999</v>
      </c>
      <c r="D459" s="85" t="str">
        <f t="shared" si="37"/>
        <v>ANG_CH4_00440</v>
      </c>
      <c r="E459" s="85" t="s">
        <v>343</v>
      </c>
      <c r="F459" s="85" t="s">
        <v>344</v>
      </c>
      <c r="G459" s="85">
        <f t="shared" si="34"/>
        <v>440</v>
      </c>
      <c r="H459" s="83">
        <v>35.542614</v>
      </c>
      <c r="I459" s="83">
        <v>-119.092439</v>
      </c>
      <c r="J459" s="24" t="s">
        <v>337</v>
      </c>
      <c r="K459" s="4" t="s">
        <v>1199</v>
      </c>
      <c r="L459" s="4" t="s">
        <v>338</v>
      </c>
      <c r="M459" s="3" t="s">
        <v>173</v>
      </c>
      <c r="N459" s="3" t="s">
        <v>1209</v>
      </c>
      <c r="O459" s="3" t="s">
        <v>339</v>
      </c>
      <c r="P459" s="3" t="s">
        <v>1279</v>
      </c>
      <c r="Q459" s="3" t="s">
        <v>339</v>
      </c>
      <c r="R459" s="82" t="s">
        <v>156</v>
      </c>
      <c r="S459" s="82" t="str">
        <f t="shared" si="38"/>
        <v>10/25/16</v>
      </c>
      <c r="T459" s="82" t="str">
        <f t="shared" si="39"/>
        <v>19:21:03</v>
      </c>
      <c r="U459" s="27">
        <v>0.13511061668400001</v>
      </c>
      <c r="V459" s="27">
        <v>17.4928556845</v>
      </c>
      <c r="W459" s="5" t="s">
        <v>1791</v>
      </c>
    </row>
    <row r="460" spans="1:23" s="82" customFormat="1" x14ac:dyDescent="0.3">
      <c r="A460" s="82" t="s">
        <v>1255</v>
      </c>
      <c r="B460" s="84">
        <v>35.544887000000003</v>
      </c>
      <c r="C460" s="84">
        <v>-119.091655</v>
      </c>
      <c r="D460" s="85" t="str">
        <f t="shared" si="37"/>
        <v>ANG_CH4_00441</v>
      </c>
      <c r="E460" s="85" t="s">
        <v>343</v>
      </c>
      <c r="F460" s="85" t="s">
        <v>344</v>
      </c>
      <c r="G460" s="85">
        <f t="shared" si="34"/>
        <v>441</v>
      </c>
      <c r="H460" s="83">
        <v>35.544899999999998</v>
      </c>
      <c r="I460" s="83">
        <v>-119.09175</v>
      </c>
      <c r="J460" s="24" t="s">
        <v>337</v>
      </c>
      <c r="K460" s="4" t="s">
        <v>1199</v>
      </c>
      <c r="L460" s="4" t="s">
        <v>338</v>
      </c>
      <c r="M460" s="3" t="s">
        <v>173</v>
      </c>
      <c r="N460" s="3" t="s">
        <v>1210</v>
      </c>
      <c r="O460" s="3" t="s">
        <v>339</v>
      </c>
      <c r="P460" s="3" t="s">
        <v>1279</v>
      </c>
      <c r="Q460" s="3" t="s">
        <v>339</v>
      </c>
      <c r="R460" s="82" t="s">
        <v>156</v>
      </c>
      <c r="S460" s="82" t="str">
        <f t="shared" si="38"/>
        <v>10/25/16</v>
      </c>
      <c r="T460" s="82" t="str">
        <f t="shared" si="39"/>
        <v>19:21:03</v>
      </c>
      <c r="U460" s="27">
        <v>2.7903634775400001</v>
      </c>
      <c r="V460" s="27" t="s">
        <v>1189</v>
      </c>
      <c r="W460" s="5" t="s">
        <v>1792</v>
      </c>
    </row>
    <row r="461" spans="1:23" s="82" customFormat="1" x14ac:dyDescent="0.3">
      <c r="A461" s="82" t="s">
        <v>1256</v>
      </c>
      <c r="B461" s="84">
        <v>35.505237000000001</v>
      </c>
      <c r="C461" s="84">
        <v>-119.08237200000001</v>
      </c>
      <c r="D461" s="85" t="str">
        <f t="shared" si="37"/>
        <v>ANG_CH4_00442</v>
      </c>
      <c r="E461" s="85" t="s">
        <v>343</v>
      </c>
      <c r="F461" s="85" t="s">
        <v>344</v>
      </c>
      <c r="G461" s="85">
        <f t="shared" si="34"/>
        <v>442</v>
      </c>
      <c r="H461" s="83">
        <v>35.505153</v>
      </c>
      <c r="I461" s="83">
        <v>-119.08237800000001</v>
      </c>
      <c r="J461" s="24" t="s">
        <v>337</v>
      </c>
      <c r="K461" s="4" t="s">
        <v>422</v>
      </c>
      <c r="L461" s="4" t="s">
        <v>338</v>
      </c>
      <c r="M461" s="3" t="s">
        <v>173</v>
      </c>
      <c r="N461" s="3" t="s">
        <v>939</v>
      </c>
      <c r="O461" s="3" t="s">
        <v>427</v>
      </c>
      <c r="P461" s="3" t="s">
        <v>1279</v>
      </c>
      <c r="Q461" s="3" t="s">
        <v>368</v>
      </c>
      <c r="R461" s="82" t="s">
        <v>136</v>
      </c>
      <c r="S461" s="82" t="str">
        <f t="shared" si="38"/>
        <v>10/08/16</v>
      </c>
      <c r="T461" s="82" t="str">
        <f t="shared" si="39"/>
        <v>20:55:02</v>
      </c>
      <c r="U461" s="27">
        <v>2.9802502365799999E-2</v>
      </c>
      <c r="V461" s="27">
        <v>6.0083275543200001</v>
      </c>
      <c r="W461" s="5" t="s">
        <v>1632</v>
      </c>
    </row>
    <row r="462" spans="1:23" s="82" customFormat="1" x14ac:dyDescent="0.3">
      <c r="A462" s="82" t="s">
        <v>1257</v>
      </c>
      <c r="B462" s="84">
        <v>35.529299000000002</v>
      </c>
      <c r="C462" s="84">
        <v>-119.081051</v>
      </c>
      <c r="D462" s="85" t="str">
        <f t="shared" si="37"/>
        <v>ANG_CH4_00443</v>
      </c>
      <c r="E462" s="85" t="s">
        <v>343</v>
      </c>
      <c r="F462" s="85" t="s">
        <v>344</v>
      </c>
      <c r="G462" s="85">
        <f t="shared" si="34"/>
        <v>443</v>
      </c>
      <c r="H462" s="83">
        <v>35.529175000000002</v>
      </c>
      <c r="I462" s="83">
        <v>-119.08107200000001</v>
      </c>
      <c r="J462" s="24" t="s">
        <v>505</v>
      </c>
      <c r="K462" s="4" t="s">
        <v>422</v>
      </c>
      <c r="L462" s="4" t="s">
        <v>338</v>
      </c>
      <c r="M462" s="3" t="s">
        <v>173</v>
      </c>
      <c r="N462" s="3" t="s">
        <v>1213</v>
      </c>
      <c r="O462" s="3" t="s">
        <v>427</v>
      </c>
      <c r="P462" s="3" t="s">
        <v>1279</v>
      </c>
      <c r="Q462" s="3" t="s">
        <v>368</v>
      </c>
      <c r="R462" s="82" t="s">
        <v>136</v>
      </c>
      <c r="S462" s="82" t="str">
        <f t="shared" si="38"/>
        <v>10/08/16</v>
      </c>
      <c r="T462" s="82" t="str">
        <f t="shared" si="39"/>
        <v>20:55:02</v>
      </c>
      <c r="U462" s="27">
        <v>10.590729577699999</v>
      </c>
      <c r="V462" s="27">
        <v>631.20333490899998</v>
      </c>
      <c r="W462" s="5" t="s">
        <v>1633</v>
      </c>
    </row>
    <row r="463" spans="1:23" s="82" customFormat="1" x14ac:dyDescent="0.3">
      <c r="A463" s="82" t="s">
        <v>1257</v>
      </c>
      <c r="B463" s="84">
        <v>35.470629000000002</v>
      </c>
      <c r="C463" s="84">
        <v>-119.062591</v>
      </c>
      <c r="D463" s="85" t="str">
        <f t="shared" si="37"/>
        <v>ANG_CH4_00444</v>
      </c>
      <c r="E463" s="85" t="s">
        <v>343</v>
      </c>
      <c r="F463" s="85" t="s">
        <v>344</v>
      </c>
      <c r="G463" s="85">
        <f t="shared" si="34"/>
        <v>444</v>
      </c>
      <c r="H463" s="83">
        <v>35.470585999999997</v>
      </c>
      <c r="I463" s="83">
        <v>-119.062578</v>
      </c>
      <c r="J463" s="24" t="s">
        <v>505</v>
      </c>
      <c r="K463" s="4" t="s">
        <v>422</v>
      </c>
      <c r="L463" s="4" t="s">
        <v>338</v>
      </c>
      <c r="M463" s="3" t="s">
        <v>173</v>
      </c>
      <c r="N463" s="3" t="s">
        <v>1214</v>
      </c>
      <c r="O463" s="3" t="s">
        <v>427</v>
      </c>
      <c r="P463" s="3" t="s">
        <v>1279</v>
      </c>
      <c r="Q463" s="3" t="s">
        <v>368</v>
      </c>
      <c r="R463" s="82" t="s">
        <v>137</v>
      </c>
      <c r="S463" s="82" t="str">
        <f t="shared" si="38"/>
        <v>10/08/16</v>
      </c>
      <c r="T463" s="82" t="str">
        <f t="shared" si="39"/>
        <v>21:01:16</v>
      </c>
      <c r="U463" s="27">
        <v>4.7814248362600002E-2</v>
      </c>
      <c r="V463" s="27">
        <v>8.9442719099999994</v>
      </c>
      <c r="W463" s="5" t="s">
        <v>1636</v>
      </c>
    </row>
    <row r="464" spans="1:23" s="82" customFormat="1" x14ac:dyDescent="0.3">
      <c r="A464" s="82" t="s">
        <v>1257</v>
      </c>
      <c r="B464" s="84">
        <v>35.470629000000002</v>
      </c>
      <c r="C464" s="84">
        <v>-119.062591</v>
      </c>
      <c r="D464" s="85" t="str">
        <f t="shared" si="37"/>
        <v>ANG_CH4_00445</v>
      </c>
      <c r="E464" s="85" t="s">
        <v>343</v>
      </c>
      <c r="F464" s="85" t="s">
        <v>344</v>
      </c>
      <c r="G464" s="85">
        <f t="shared" si="34"/>
        <v>445</v>
      </c>
      <c r="H464" s="83">
        <v>35.470585999999997</v>
      </c>
      <c r="I464" s="83">
        <v>-119.062578</v>
      </c>
      <c r="J464" s="24" t="s">
        <v>505</v>
      </c>
      <c r="K464" s="4" t="s">
        <v>422</v>
      </c>
      <c r="L464" s="4" t="s">
        <v>338</v>
      </c>
      <c r="M464" s="3" t="s">
        <v>173</v>
      </c>
      <c r="N464" s="3" t="s">
        <v>946</v>
      </c>
      <c r="O464" s="3" t="s">
        <v>427</v>
      </c>
      <c r="P464" s="3" t="s">
        <v>1279</v>
      </c>
      <c r="Q464" s="3" t="s">
        <v>368</v>
      </c>
      <c r="R464" s="82" t="s">
        <v>138</v>
      </c>
      <c r="S464" s="82" t="str">
        <f t="shared" si="38"/>
        <v>10/08/16</v>
      </c>
      <c r="T464" s="82" t="str">
        <f t="shared" si="39"/>
        <v>21:06:04</v>
      </c>
      <c r="U464" s="27" t="s">
        <v>1189</v>
      </c>
      <c r="V464" s="27" t="s">
        <v>1189</v>
      </c>
      <c r="W464" s="5" t="s">
        <v>1640</v>
      </c>
    </row>
    <row r="465" spans="1:23" s="82" customFormat="1" x14ac:dyDescent="0.3">
      <c r="A465" s="82" t="s">
        <v>1257</v>
      </c>
      <c r="B465" s="84">
        <v>35.529299000000002</v>
      </c>
      <c r="C465" s="84">
        <v>-119.081051</v>
      </c>
      <c r="D465" s="85" t="str">
        <f t="shared" si="37"/>
        <v>ANG_CH4_00446</v>
      </c>
      <c r="E465" s="85" t="s">
        <v>343</v>
      </c>
      <c r="F465" s="85" t="s">
        <v>344</v>
      </c>
      <c r="G465" s="85">
        <f t="shared" si="34"/>
        <v>446</v>
      </c>
      <c r="H465" s="83">
        <v>35.529181000000001</v>
      </c>
      <c r="I465" s="83">
        <v>-119.081008</v>
      </c>
      <c r="J465" s="24" t="s">
        <v>505</v>
      </c>
      <c r="K465" s="4" t="s">
        <v>422</v>
      </c>
      <c r="L465" s="4" t="s">
        <v>338</v>
      </c>
      <c r="M465" s="3" t="s">
        <v>173</v>
      </c>
      <c r="N465" s="3" t="s">
        <v>1222</v>
      </c>
      <c r="O465" s="3" t="s">
        <v>427</v>
      </c>
      <c r="P465" s="3" t="s">
        <v>1279</v>
      </c>
      <c r="Q465" s="3" t="s">
        <v>368</v>
      </c>
      <c r="R465" s="82" t="s">
        <v>140</v>
      </c>
      <c r="S465" s="82" t="str">
        <f t="shared" si="38"/>
        <v>10/08/16</v>
      </c>
      <c r="T465" s="82" t="str">
        <f t="shared" si="39"/>
        <v>21:16:37</v>
      </c>
      <c r="U465" s="27" t="s">
        <v>1189</v>
      </c>
      <c r="V465" s="27" t="s">
        <v>1189</v>
      </c>
      <c r="W465" s="5" t="s">
        <v>1661</v>
      </c>
    </row>
    <row r="466" spans="1:23" s="82" customFormat="1" x14ac:dyDescent="0.3">
      <c r="A466" s="82" t="s">
        <v>1257</v>
      </c>
      <c r="B466" s="84">
        <v>35.470629000000002</v>
      </c>
      <c r="C466" s="84">
        <v>-119.062591</v>
      </c>
      <c r="D466" s="85" t="str">
        <f t="shared" si="37"/>
        <v>ANG_CH4_00447</v>
      </c>
      <c r="E466" s="85" t="s">
        <v>343</v>
      </c>
      <c r="F466" s="85" t="s">
        <v>344</v>
      </c>
      <c r="G466" s="85">
        <f t="shared" si="34"/>
        <v>447</v>
      </c>
      <c r="H466" s="83">
        <v>35.470585999999997</v>
      </c>
      <c r="I466" s="83">
        <v>-119.062578</v>
      </c>
      <c r="J466" s="24" t="s">
        <v>505</v>
      </c>
      <c r="K466" s="4" t="s">
        <v>422</v>
      </c>
      <c r="L466" s="4" t="s">
        <v>338</v>
      </c>
      <c r="M466" s="3" t="s">
        <v>173</v>
      </c>
      <c r="N466" s="3" t="s">
        <v>955</v>
      </c>
      <c r="O466" s="3" t="s">
        <v>427</v>
      </c>
      <c r="P466" s="3" t="s">
        <v>1279</v>
      </c>
      <c r="Q466" s="3" t="s">
        <v>368</v>
      </c>
      <c r="R466" s="82" t="s">
        <v>142</v>
      </c>
      <c r="S466" s="82" t="str">
        <f t="shared" si="38"/>
        <v>10/08/16</v>
      </c>
      <c r="T466" s="82" t="str">
        <f t="shared" si="39"/>
        <v>21:28:16</v>
      </c>
      <c r="U466" s="27">
        <v>5.5802794580800001E-2</v>
      </c>
      <c r="V466" s="27" t="s">
        <v>1189</v>
      </c>
      <c r="W466" s="5" t="s">
        <v>1669</v>
      </c>
    </row>
    <row r="467" spans="1:23" s="82" customFormat="1" x14ac:dyDescent="0.3">
      <c r="A467" s="82" t="s">
        <v>1257</v>
      </c>
      <c r="B467" s="84">
        <v>35.529299000000002</v>
      </c>
      <c r="C467" s="84">
        <v>-119.081051</v>
      </c>
      <c r="D467" s="85" t="str">
        <f t="shared" si="37"/>
        <v>ANG_CH4_00448</v>
      </c>
      <c r="E467" s="85" t="s">
        <v>343</v>
      </c>
      <c r="F467" s="85" t="s">
        <v>344</v>
      </c>
      <c r="G467" s="85">
        <f t="shared" si="34"/>
        <v>448</v>
      </c>
      <c r="H467" s="83">
        <v>35.529181000000001</v>
      </c>
      <c r="I467" s="83">
        <v>-119.081008</v>
      </c>
      <c r="J467" s="24" t="s">
        <v>505</v>
      </c>
      <c r="K467" s="4" t="s">
        <v>422</v>
      </c>
      <c r="L467" s="4" t="s">
        <v>338</v>
      </c>
      <c r="M467" s="3" t="s">
        <v>173</v>
      </c>
      <c r="N467" s="3" t="s">
        <v>1227</v>
      </c>
      <c r="O467" s="3" t="s">
        <v>427</v>
      </c>
      <c r="P467" s="3" t="s">
        <v>1279</v>
      </c>
      <c r="Q467" s="3" t="s">
        <v>368</v>
      </c>
      <c r="R467" s="82" t="s">
        <v>143</v>
      </c>
      <c r="S467" s="82" t="str">
        <f t="shared" si="38"/>
        <v>10/08/16</v>
      </c>
      <c r="T467" s="82" t="str">
        <f t="shared" si="39"/>
        <v>21:33:09</v>
      </c>
      <c r="U467" s="27" t="s">
        <v>1189</v>
      </c>
      <c r="V467" s="27" t="s">
        <v>1189</v>
      </c>
      <c r="W467" s="5" t="s">
        <v>1793</v>
      </c>
    </row>
    <row r="468" spans="1:23" s="82" customFormat="1" x14ac:dyDescent="0.3">
      <c r="A468" s="82" t="s">
        <v>1257</v>
      </c>
      <c r="B468" s="84">
        <v>35.529299000000002</v>
      </c>
      <c r="C468" s="84">
        <v>-119.081051</v>
      </c>
      <c r="D468" s="85" t="str">
        <f t="shared" si="37"/>
        <v>ANG_CH4_00449</v>
      </c>
      <c r="E468" s="85" t="s">
        <v>343</v>
      </c>
      <c r="F468" s="85" t="s">
        <v>344</v>
      </c>
      <c r="G468" s="85">
        <f t="shared" si="34"/>
        <v>449</v>
      </c>
      <c r="H468" s="83">
        <v>35.529181000000001</v>
      </c>
      <c r="I468" s="83">
        <v>-119.081008</v>
      </c>
      <c r="J468" s="24" t="s">
        <v>505</v>
      </c>
      <c r="K468" s="4" t="s">
        <v>422</v>
      </c>
      <c r="L468" s="4" t="s">
        <v>338</v>
      </c>
      <c r="M468" s="3" t="s">
        <v>173</v>
      </c>
      <c r="N468" s="3" t="s">
        <v>1235</v>
      </c>
      <c r="O468" s="3" t="s">
        <v>427</v>
      </c>
      <c r="P468" s="3" t="s">
        <v>1279</v>
      </c>
      <c r="Q468" s="3" t="s">
        <v>368</v>
      </c>
      <c r="R468" s="82" t="s">
        <v>144</v>
      </c>
      <c r="S468" s="82" t="str">
        <f t="shared" si="38"/>
        <v>10/08/16</v>
      </c>
      <c r="T468" s="82" t="str">
        <f t="shared" si="39"/>
        <v>21:39:55</v>
      </c>
      <c r="U468" s="27">
        <v>5.2465958728000004</v>
      </c>
      <c r="V468" s="27">
        <v>317.70555550699999</v>
      </c>
      <c r="W468" s="5" t="s">
        <v>1794</v>
      </c>
    </row>
    <row r="469" spans="1:23" s="82" customFormat="1" x14ac:dyDescent="0.3">
      <c r="A469" s="82" t="s">
        <v>1258</v>
      </c>
      <c r="B469" s="84">
        <v>35.480443999999999</v>
      </c>
      <c r="C469" s="84">
        <v>-119.081756</v>
      </c>
      <c r="D469" s="85" t="str">
        <f t="shared" si="37"/>
        <v>ANG_CH4_00450</v>
      </c>
      <c r="E469" s="85" t="s">
        <v>343</v>
      </c>
      <c r="F469" s="85" t="s">
        <v>344</v>
      </c>
      <c r="G469" s="85">
        <f t="shared" ref="G469:G486" si="40">G468+1</f>
        <v>450</v>
      </c>
      <c r="H469" s="83">
        <v>35.480443999999999</v>
      </c>
      <c r="I469" s="83">
        <v>-119.081756</v>
      </c>
      <c r="J469" s="24" t="s">
        <v>505</v>
      </c>
      <c r="K469" s="4" t="s">
        <v>1199</v>
      </c>
      <c r="L469" s="4" t="s">
        <v>338</v>
      </c>
      <c r="M469" s="3" t="s">
        <v>173</v>
      </c>
      <c r="N469" s="3" t="s">
        <v>1215</v>
      </c>
      <c r="O469" s="3" t="s">
        <v>339</v>
      </c>
      <c r="P469" s="3" t="s">
        <v>1279</v>
      </c>
      <c r="Q469" s="3" t="s">
        <v>339</v>
      </c>
      <c r="R469" s="82" t="s">
        <v>138</v>
      </c>
      <c r="S469" s="82" t="str">
        <f t="shared" si="38"/>
        <v>10/08/16</v>
      </c>
      <c r="T469" s="82" t="str">
        <f t="shared" si="39"/>
        <v>21:06:04</v>
      </c>
      <c r="U469" s="27">
        <v>1.9765528384599999E-2</v>
      </c>
      <c r="V469" s="27">
        <v>10</v>
      </c>
      <c r="W469" s="5" t="s">
        <v>1641</v>
      </c>
    </row>
    <row r="470" spans="1:23" s="82" customFormat="1" x14ac:dyDescent="0.3">
      <c r="A470" s="82" t="s">
        <v>1258</v>
      </c>
      <c r="B470" s="84">
        <v>35.480443999999999</v>
      </c>
      <c r="C470" s="84">
        <v>-119.081756</v>
      </c>
      <c r="D470" s="85" t="str">
        <f t="shared" si="37"/>
        <v>ANG_CH4_00451</v>
      </c>
      <c r="E470" s="85" t="s">
        <v>343</v>
      </c>
      <c r="F470" s="85" t="s">
        <v>344</v>
      </c>
      <c r="G470" s="85">
        <f t="shared" si="40"/>
        <v>451</v>
      </c>
      <c r="H470" s="83">
        <v>35.480443999999999</v>
      </c>
      <c r="I470" s="83">
        <v>-119.081756</v>
      </c>
      <c r="J470" s="24" t="s">
        <v>505</v>
      </c>
      <c r="K470" s="4" t="s">
        <v>1199</v>
      </c>
      <c r="L470" s="4" t="s">
        <v>338</v>
      </c>
      <c r="M470" s="3" t="s">
        <v>173</v>
      </c>
      <c r="N470" s="3" t="s">
        <v>947</v>
      </c>
      <c r="O470" s="3" t="s">
        <v>339</v>
      </c>
      <c r="P470" s="3" t="s">
        <v>1279</v>
      </c>
      <c r="Q470" s="3" t="s">
        <v>339</v>
      </c>
      <c r="R470" s="82" t="s">
        <v>139</v>
      </c>
      <c r="S470" s="82" t="str">
        <f t="shared" si="38"/>
        <v>10/08/16</v>
      </c>
      <c r="T470" s="82" t="str">
        <f t="shared" si="39"/>
        <v>21:11:15</v>
      </c>
      <c r="U470" s="27">
        <v>3.5440476844099997E-2</v>
      </c>
      <c r="V470" s="27">
        <v>12.1655250606</v>
      </c>
      <c r="W470" s="5" t="s">
        <v>1651</v>
      </c>
    </row>
    <row r="471" spans="1:23" s="82" customFormat="1" x14ac:dyDescent="0.3">
      <c r="A471" s="82" t="s">
        <v>1258</v>
      </c>
      <c r="B471" s="84">
        <v>35.480443999999999</v>
      </c>
      <c r="C471" s="84">
        <v>-119.081756</v>
      </c>
      <c r="D471" s="85" t="str">
        <f t="shared" si="37"/>
        <v>ANG_CH4_00452</v>
      </c>
      <c r="E471" s="85" t="s">
        <v>343</v>
      </c>
      <c r="F471" s="85" t="s">
        <v>344</v>
      </c>
      <c r="G471" s="85">
        <f t="shared" si="40"/>
        <v>452</v>
      </c>
      <c r="H471" s="83">
        <v>35.480386000000003</v>
      </c>
      <c r="I471" s="83">
        <v>-119.081692</v>
      </c>
      <c r="J471" s="24" t="s">
        <v>505</v>
      </c>
      <c r="K471" s="4" t="s">
        <v>1199</v>
      </c>
      <c r="L471" s="4" t="s">
        <v>338</v>
      </c>
      <c r="M471" s="3" t="s">
        <v>173</v>
      </c>
      <c r="N471" s="3" t="s">
        <v>954</v>
      </c>
      <c r="O471" s="3" t="s">
        <v>339</v>
      </c>
      <c r="P471" s="3" t="s">
        <v>1279</v>
      </c>
      <c r="Q471" s="3" t="s">
        <v>339</v>
      </c>
      <c r="R471" s="82" t="s">
        <v>141</v>
      </c>
      <c r="S471" s="82" t="str">
        <f t="shared" si="38"/>
        <v>10/08/16</v>
      </c>
      <c r="T471" s="82" t="str">
        <f t="shared" si="39"/>
        <v>21:23:26</v>
      </c>
      <c r="U471" s="27">
        <v>17.591458567099998</v>
      </c>
      <c r="V471" s="27" t="s">
        <v>1189</v>
      </c>
      <c r="W471" s="5" t="s">
        <v>1667</v>
      </c>
    </row>
    <row r="472" spans="1:23" s="82" customFormat="1" x14ac:dyDescent="0.3">
      <c r="A472" s="82" t="s">
        <v>1259</v>
      </c>
      <c r="B472" s="84">
        <v>35.537542999999999</v>
      </c>
      <c r="C472" s="84">
        <v>-119.07635999999999</v>
      </c>
      <c r="D472" s="85" t="str">
        <f t="shared" si="37"/>
        <v>ANG_CH4_00453</v>
      </c>
      <c r="E472" s="85" t="s">
        <v>343</v>
      </c>
      <c r="F472" s="85" t="s">
        <v>344</v>
      </c>
      <c r="G472" s="85">
        <f t="shared" si="40"/>
        <v>453</v>
      </c>
      <c r="H472" s="83">
        <v>35.537638999999999</v>
      </c>
      <c r="I472" s="83">
        <v>-119.07645599999999</v>
      </c>
      <c r="J472" s="24" t="s">
        <v>505</v>
      </c>
      <c r="K472" s="4" t="s">
        <v>1199</v>
      </c>
      <c r="L472" s="4" t="s">
        <v>338</v>
      </c>
      <c r="M472" s="3" t="s">
        <v>173</v>
      </c>
      <c r="N472" s="3" t="s">
        <v>1218</v>
      </c>
      <c r="O472" s="3" t="s">
        <v>427</v>
      </c>
      <c r="P472" s="3" t="s">
        <v>1279</v>
      </c>
      <c r="Q472" s="3" t="s">
        <v>368</v>
      </c>
      <c r="R472" s="82" t="s">
        <v>139</v>
      </c>
      <c r="S472" s="82" t="str">
        <f t="shared" si="38"/>
        <v>10/08/16</v>
      </c>
      <c r="T472" s="82" t="str">
        <f t="shared" si="39"/>
        <v>21:11:15</v>
      </c>
      <c r="U472" s="27" t="s">
        <v>1189</v>
      </c>
      <c r="V472" s="27" t="s">
        <v>1189</v>
      </c>
      <c r="W472" s="5" t="s">
        <v>1652</v>
      </c>
    </row>
    <row r="473" spans="1:23" s="82" customFormat="1" x14ac:dyDescent="0.3">
      <c r="A473" s="82" t="s">
        <v>1259</v>
      </c>
      <c r="B473" s="84">
        <v>35.537542999999999</v>
      </c>
      <c r="C473" s="84">
        <v>-119.07635999999999</v>
      </c>
      <c r="D473" s="85" t="str">
        <f t="shared" si="37"/>
        <v>ANG_CH4_00454</v>
      </c>
      <c r="E473" s="85" t="s">
        <v>343</v>
      </c>
      <c r="F473" s="85" t="s">
        <v>344</v>
      </c>
      <c r="G473" s="85">
        <f t="shared" si="40"/>
        <v>454</v>
      </c>
      <c r="H473" s="83">
        <v>35.537525000000002</v>
      </c>
      <c r="I473" s="83">
        <v>-119.076403</v>
      </c>
      <c r="J473" s="24" t="s">
        <v>505</v>
      </c>
      <c r="K473" s="4" t="s">
        <v>1199</v>
      </c>
      <c r="L473" s="4" t="s">
        <v>338</v>
      </c>
      <c r="M473" s="3" t="s">
        <v>173</v>
      </c>
      <c r="N473" s="3" t="s">
        <v>1224</v>
      </c>
      <c r="O473" s="3" t="s">
        <v>427</v>
      </c>
      <c r="P473" s="3" t="s">
        <v>1279</v>
      </c>
      <c r="Q473" s="3" t="s">
        <v>368</v>
      </c>
      <c r="R473" s="82" t="s">
        <v>140</v>
      </c>
      <c r="S473" s="82" t="str">
        <f t="shared" si="38"/>
        <v>10/08/16</v>
      </c>
      <c r="T473" s="82" t="str">
        <f t="shared" si="39"/>
        <v>21:16:37</v>
      </c>
      <c r="U473" s="27" t="s">
        <v>1189</v>
      </c>
      <c r="V473" s="27" t="s">
        <v>1189</v>
      </c>
      <c r="W473" s="5" t="s">
        <v>1662</v>
      </c>
    </row>
    <row r="474" spans="1:23" s="82" customFormat="1" x14ac:dyDescent="0.3">
      <c r="A474" s="82" t="s">
        <v>1259</v>
      </c>
      <c r="B474" s="84">
        <v>35.537542999999999</v>
      </c>
      <c r="C474" s="84">
        <v>-119.07635999999999</v>
      </c>
      <c r="D474" s="85" t="str">
        <f t="shared" si="37"/>
        <v>ANG_CH4_00455</v>
      </c>
      <c r="E474" s="85" t="s">
        <v>343</v>
      </c>
      <c r="F474" s="85" t="s">
        <v>344</v>
      </c>
      <c r="G474" s="85">
        <f t="shared" si="40"/>
        <v>455</v>
      </c>
      <c r="H474" s="83">
        <v>35.537500000000001</v>
      </c>
      <c r="I474" s="83">
        <v>-119.07644999999999</v>
      </c>
      <c r="J474" s="24" t="s">
        <v>505</v>
      </c>
      <c r="K474" s="4" t="s">
        <v>1199</v>
      </c>
      <c r="L474" s="4" t="s">
        <v>338</v>
      </c>
      <c r="M474" s="3" t="s">
        <v>173</v>
      </c>
      <c r="N474" s="3" t="s">
        <v>1229</v>
      </c>
      <c r="O474" s="3" t="s">
        <v>427</v>
      </c>
      <c r="P474" s="3" t="s">
        <v>1279</v>
      </c>
      <c r="Q474" s="3" t="s">
        <v>368</v>
      </c>
      <c r="R474" s="82" t="s">
        <v>143</v>
      </c>
      <c r="S474" s="82" t="str">
        <f t="shared" si="38"/>
        <v>10/08/16</v>
      </c>
      <c r="T474" s="82" t="str">
        <f t="shared" si="39"/>
        <v>21:33:09</v>
      </c>
      <c r="U474" s="27">
        <v>0.14781884849099999</v>
      </c>
      <c r="V474" s="27">
        <v>23.380547470100002</v>
      </c>
      <c r="W474" s="5" t="s">
        <v>1795</v>
      </c>
    </row>
    <row r="475" spans="1:23" s="82" customFormat="1" ht="37.5" x14ac:dyDescent="0.3">
      <c r="A475" s="82" t="s">
        <v>1259</v>
      </c>
      <c r="B475" s="84">
        <v>35.537542999999999</v>
      </c>
      <c r="C475" s="84">
        <v>-119.07635999999999</v>
      </c>
      <c r="D475" s="85" t="str">
        <f t="shared" si="37"/>
        <v>ANG_CH4_00456</v>
      </c>
      <c r="E475" s="85" t="s">
        <v>343</v>
      </c>
      <c r="F475" s="85" t="s">
        <v>344</v>
      </c>
      <c r="G475" s="85">
        <f t="shared" si="40"/>
        <v>456</v>
      </c>
      <c r="H475" s="83">
        <v>35.537500000000001</v>
      </c>
      <c r="I475" s="83">
        <v>-119.07644999999999</v>
      </c>
      <c r="J475" s="24" t="s">
        <v>505</v>
      </c>
      <c r="K475" s="4" t="s">
        <v>1199</v>
      </c>
      <c r="L475" s="4" t="s">
        <v>338</v>
      </c>
      <c r="M475" s="3" t="s">
        <v>173</v>
      </c>
      <c r="N475" s="3" t="s">
        <v>1236</v>
      </c>
      <c r="O475" s="3" t="s">
        <v>427</v>
      </c>
      <c r="P475" s="3" t="s">
        <v>1279</v>
      </c>
      <c r="Q475" s="3" t="s">
        <v>368</v>
      </c>
      <c r="R475" s="82" t="s">
        <v>144</v>
      </c>
      <c r="S475" s="82" t="str">
        <f t="shared" si="38"/>
        <v>10/08/16</v>
      </c>
      <c r="T475" s="82" t="str">
        <f t="shared" si="39"/>
        <v>21:39:55</v>
      </c>
      <c r="U475" s="27" t="s">
        <v>1189</v>
      </c>
      <c r="V475" s="27" t="s">
        <v>1189</v>
      </c>
      <c r="W475" s="5" t="s">
        <v>1796</v>
      </c>
    </row>
    <row r="476" spans="1:23" s="82" customFormat="1" x14ac:dyDescent="0.3">
      <c r="A476" s="82" t="s">
        <v>1260</v>
      </c>
      <c r="B476" s="84">
        <v>35.511071999999999</v>
      </c>
      <c r="C476" s="84">
        <v>-119.078294</v>
      </c>
      <c r="D476" s="85" t="str">
        <f t="shared" si="37"/>
        <v>ANG_CH4_00457</v>
      </c>
      <c r="E476" s="85" t="s">
        <v>343</v>
      </c>
      <c r="F476" s="85" t="s">
        <v>344</v>
      </c>
      <c r="G476" s="85">
        <f t="shared" si="40"/>
        <v>457</v>
      </c>
      <c r="H476" s="83">
        <v>35.511017000000002</v>
      </c>
      <c r="I476" s="83">
        <v>-119.078244</v>
      </c>
      <c r="J476" s="24" t="s">
        <v>505</v>
      </c>
      <c r="K476" s="4" t="s">
        <v>425</v>
      </c>
      <c r="L476" s="4" t="s">
        <v>338</v>
      </c>
      <c r="M476" s="3" t="s">
        <v>173</v>
      </c>
      <c r="N476" s="3" t="s">
        <v>1219</v>
      </c>
      <c r="O476" s="3" t="s">
        <v>339</v>
      </c>
      <c r="P476" s="3" t="s">
        <v>1279</v>
      </c>
      <c r="Q476" s="3" t="s">
        <v>339</v>
      </c>
      <c r="R476" s="82" t="s">
        <v>140</v>
      </c>
      <c r="S476" s="82" t="str">
        <f t="shared" si="38"/>
        <v>10/08/16</v>
      </c>
      <c r="T476" s="82" t="str">
        <f t="shared" si="39"/>
        <v>21:16:37</v>
      </c>
      <c r="U476" s="27" t="s">
        <v>1189</v>
      </c>
      <c r="V476" s="27" t="s">
        <v>1189</v>
      </c>
      <c r="W476" s="5" t="s">
        <v>1663</v>
      </c>
    </row>
    <row r="477" spans="1:23" s="82" customFormat="1" x14ac:dyDescent="0.3">
      <c r="A477" s="82" t="s">
        <v>1260</v>
      </c>
      <c r="B477" s="84">
        <v>35.511071999999999</v>
      </c>
      <c r="C477" s="84">
        <v>-119.078294</v>
      </c>
      <c r="D477" s="85" t="str">
        <f t="shared" si="37"/>
        <v>ANG_CH4_00458</v>
      </c>
      <c r="E477" s="85" t="s">
        <v>343</v>
      </c>
      <c r="F477" s="85" t="s">
        <v>344</v>
      </c>
      <c r="G477" s="85">
        <f t="shared" si="40"/>
        <v>458</v>
      </c>
      <c r="H477" s="83">
        <v>35.511017000000002</v>
      </c>
      <c r="I477" s="83">
        <v>-119.078244</v>
      </c>
      <c r="J477" s="24" t="s">
        <v>505</v>
      </c>
      <c r="K477" s="4" t="s">
        <v>425</v>
      </c>
      <c r="L477" s="4" t="s">
        <v>338</v>
      </c>
      <c r="M477" s="3" t="s">
        <v>173</v>
      </c>
      <c r="N477" s="3" t="s">
        <v>1225</v>
      </c>
      <c r="O477" s="3" t="s">
        <v>339</v>
      </c>
      <c r="P477" s="3" t="s">
        <v>1279</v>
      </c>
      <c r="Q477" s="3" t="s">
        <v>339</v>
      </c>
      <c r="R477" s="82" t="s">
        <v>143</v>
      </c>
      <c r="S477" s="82" t="str">
        <f t="shared" si="38"/>
        <v>10/08/16</v>
      </c>
      <c r="T477" s="82" t="str">
        <f t="shared" si="39"/>
        <v>21:33:09</v>
      </c>
      <c r="U477" s="27" t="s">
        <v>1189</v>
      </c>
      <c r="V477" s="27" t="s">
        <v>1189</v>
      </c>
      <c r="W477" s="5" t="s">
        <v>1797</v>
      </c>
    </row>
    <row r="478" spans="1:23" s="82" customFormat="1" x14ac:dyDescent="0.3">
      <c r="A478" s="82" t="s">
        <v>1260</v>
      </c>
      <c r="B478" s="84">
        <v>35.511071999999999</v>
      </c>
      <c r="C478" s="84">
        <v>-119.078294</v>
      </c>
      <c r="D478" s="85" t="str">
        <f t="shared" si="37"/>
        <v>ANG_CH4_00459</v>
      </c>
      <c r="E478" s="85" t="s">
        <v>343</v>
      </c>
      <c r="F478" s="85" t="s">
        <v>344</v>
      </c>
      <c r="G478" s="85">
        <f t="shared" si="40"/>
        <v>459</v>
      </c>
      <c r="H478" s="83">
        <v>35.511017000000002</v>
      </c>
      <c r="I478" s="83">
        <v>-119.078244</v>
      </c>
      <c r="J478" s="24" t="s">
        <v>505</v>
      </c>
      <c r="K478" s="4" t="s">
        <v>425</v>
      </c>
      <c r="L478" s="4" t="s">
        <v>338</v>
      </c>
      <c r="M478" s="3" t="s">
        <v>173</v>
      </c>
      <c r="N478" s="3" t="s">
        <v>1232</v>
      </c>
      <c r="O478" s="3" t="s">
        <v>339</v>
      </c>
      <c r="P478" s="3" t="s">
        <v>1279</v>
      </c>
      <c r="Q478" s="3" t="s">
        <v>339</v>
      </c>
      <c r="R478" s="82" t="s">
        <v>144</v>
      </c>
      <c r="S478" s="82" t="str">
        <f t="shared" si="38"/>
        <v>10/08/16</v>
      </c>
      <c r="T478" s="82" t="str">
        <f t="shared" si="39"/>
        <v>21:39:55</v>
      </c>
      <c r="U478" s="27" t="s">
        <v>1189</v>
      </c>
      <c r="V478" s="27" t="s">
        <v>1189</v>
      </c>
      <c r="W478" s="5" t="s">
        <v>1798</v>
      </c>
    </row>
    <row r="479" spans="1:23" s="82" customFormat="1" x14ac:dyDescent="0.3">
      <c r="A479" s="82" t="s">
        <v>1261</v>
      </c>
      <c r="B479" s="84">
        <v>35.532881000000003</v>
      </c>
      <c r="C479" s="84">
        <v>-119.081309</v>
      </c>
      <c r="D479" s="85" t="str">
        <f t="shared" si="37"/>
        <v>ANG_CH4_00460</v>
      </c>
      <c r="E479" s="85" t="s">
        <v>343</v>
      </c>
      <c r="F479" s="85" t="s">
        <v>344</v>
      </c>
      <c r="G479" s="85">
        <f t="shared" si="40"/>
        <v>460</v>
      </c>
      <c r="H479" s="83">
        <v>35.532983000000002</v>
      </c>
      <c r="I479" s="83">
        <v>-119.08139199999999</v>
      </c>
      <c r="J479" s="24" t="s">
        <v>337</v>
      </c>
      <c r="K479" s="4" t="s">
        <v>1199</v>
      </c>
      <c r="L479" s="4" t="s">
        <v>338</v>
      </c>
      <c r="M479" s="3" t="s">
        <v>173</v>
      </c>
      <c r="N479" s="3" t="s">
        <v>1228</v>
      </c>
      <c r="O479" s="3" t="s">
        <v>427</v>
      </c>
      <c r="P479" s="3" t="s">
        <v>1279</v>
      </c>
      <c r="Q479" s="3" t="s">
        <v>368</v>
      </c>
      <c r="R479" s="82" t="s">
        <v>143</v>
      </c>
      <c r="S479" s="82" t="str">
        <f t="shared" si="38"/>
        <v>10/08/16</v>
      </c>
      <c r="T479" s="82" t="str">
        <f t="shared" si="39"/>
        <v>21:33:09</v>
      </c>
      <c r="U479" s="27">
        <v>0.14781884476500001</v>
      </c>
      <c r="V479" s="27">
        <v>23.380547470100002</v>
      </c>
      <c r="W479" s="5" t="s">
        <v>1799</v>
      </c>
    </row>
    <row r="480" spans="1:23" s="82" customFormat="1" x14ac:dyDescent="0.3">
      <c r="A480" s="82" t="s">
        <v>1262</v>
      </c>
      <c r="B480" s="84">
        <v>35.503708000000003</v>
      </c>
      <c r="C480" s="84">
        <v>-119.076474</v>
      </c>
      <c r="D480" s="85" t="str">
        <f t="shared" si="37"/>
        <v>ANG_CH4_00461</v>
      </c>
      <c r="E480" s="85" t="s">
        <v>343</v>
      </c>
      <c r="F480" s="85" t="s">
        <v>344</v>
      </c>
      <c r="G480" s="85">
        <f t="shared" si="40"/>
        <v>461</v>
      </c>
      <c r="H480" s="83">
        <v>35.503605999999998</v>
      </c>
      <c r="I480" s="83">
        <v>-119.076531</v>
      </c>
      <c r="J480" s="24" t="s">
        <v>505</v>
      </c>
      <c r="K480" s="4" t="s">
        <v>1199</v>
      </c>
      <c r="L480" s="4" t="s">
        <v>338</v>
      </c>
      <c r="M480" s="3" t="s">
        <v>173</v>
      </c>
      <c r="N480" s="3" t="s">
        <v>957</v>
      </c>
      <c r="O480" s="3" t="s">
        <v>427</v>
      </c>
      <c r="P480" s="3" t="s">
        <v>1279</v>
      </c>
      <c r="Q480" s="3" t="s">
        <v>368</v>
      </c>
      <c r="R480" s="82" t="s">
        <v>143</v>
      </c>
      <c r="S480" s="82" t="str">
        <f t="shared" si="38"/>
        <v>10/08/16</v>
      </c>
      <c r="T480" s="82" t="str">
        <f t="shared" si="39"/>
        <v>21:33:09</v>
      </c>
      <c r="U480" s="27">
        <v>0.36983399605400002</v>
      </c>
      <c r="V480" s="27" t="s">
        <v>1189</v>
      </c>
      <c r="W480" s="5" t="s">
        <v>1800</v>
      </c>
    </row>
    <row r="481" spans="1:23" s="82" customFormat="1" x14ac:dyDescent="0.3">
      <c r="A481" s="82" t="s">
        <v>1262</v>
      </c>
      <c r="B481" s="84">
        <v>35.456431000000002</v>
      </c>
      <c r="C481" s="84">
        <v>-119.049809</v>
      </c>
      <c r="D481" s="85" t="str">
        <f t="shared" si="37"/>
        <v>ANG_CH4_00462</v>
      </c>
      <c r="E481" s="85" t="s">
        <v>343</v>
      </c>
      <c r="F481" s="85" t="s">
        <v>344</v>
      </c>
      <c r="G481" s="85">
        <f t="shared" si="40"/>
        <v>462</v>
      </c>
      <c r="H481" s="83">
        <v>35.456650000000003</v>
      </c>
      <c r="I481" s="83">
        <v>-119.04989999999999</v>
      </c>
      <c r="J481" s="24" t="s">
        <v>505</v>
      </c>
      <c r="K481" s="4" t="s">
        <v>1199</v>
      </c>
      <c r="L481" s="4" t="s">
        <v>338</v>
      </c>
      <c r="M481" s="3" t="s">
        <v>173</v>
      </c>
      <c r="N481" s="3" t="s">
        <v>981</v>
      </c>
      <c r="O481" s="3" t="s">
        <v>427</v>
      </c>
      <c r="P481" s="3" t="s">
        <v>1279</v>
      </c>
      <c r="Q481" s="3" t="s">
        <v>368</v>
      </c>
      <c r="R481" s="82" t="s">
        <v>158</v>
      </c>
      <c r="S481" s="82" t="str">
        <f t="shared" si="38"/>
        <v>10/25/16</v>
      </c>
      <c r="T481" s="82" t="str">
        <f t="shared" si="39"/>
        <v>19:37:00</v>
      </c>
      <c r="U481" s="27">
        <v>0.16611515823799999</v>
      </c>
      <c r="V481" s="27">
        <v>21.633307652799999</v>
      </c>
      <c r="W481" s="5" t="s">
        <v>1708</v>
      </c>
    </row>
    <row r="482" spans="1:23" s="82" customFormat="1" x14ac:dyDescent="0.3">
      <c r="A482" s="82" t="s">
        <v>1263</v>
      </c>
      <c r="B482" s="84">
        <v>35.478991999999998</v>
      </c>
      <c r="C482" s="84">
        <v>-119.06245699999999</v>
      </c>
      <c r="D482" s="85" t="str">
        <f t="shared" si="37"/>
        <v>ANG_CH4_00463</v>
      </c>
      <c r="E482" s="85" t="s">
        <v>343</v>
      </c>
      <c r="F482" s="85" t="s">
        <v>344</v>
      </c>
      <c r="G482" s="85">
        <f t="shared" si="40"/>
        <v>463</v>
      </c>
      <c r="H482" s="83">
        <v>35.478960999999998</v>
      </c>
      <c r="I482" s="83">
        <v>-119.062567</v>
      </c>
      <c r="J482" s="24" t="s">
        <v>337</v>
      </c>
      <c r="K482" s="4" t="s">
        <v>1199</v>
      </c>
      <c r="L482" s="4" t="s">
        <v>338</v>
      </c>
      <c r="M482" s="3" t="s">
        <v>173</v>
      </c>
      <c r="N482" s="3" t="s">
        <v>982</v>
      </c>
      <c r="O482" s="3" t="s">
        <v>427</v>
      </c>
      <c r="P482" s="3" t="s">
        <v>1280</v>
      </c>
      <c r="Q482" s="3" t="s">
        <v>368</v>
      </c>
      <c r="R482" s="82" t="s">
        <v>158</v>
      </c>
      <c r="S482" s="82" t="str">
        <f t="shared" si="38"/>
        <v>10/25/16</v>
      </c>
      <c r="T482" s="82" t="str">
        <f t="shared" si="39"/>
        <v>19:37:00</v>
      </c>
      <c r="U482" s="27">
        <v>0.17517973482599999</v>
      </c>
      <c r="V482" s="27">
        <v>4.2426406871199998</v>
      </c>
      <c r="W482" s="5" t="s">
        <v>1709</v>
      </c>
    </row>
    <row r="483" spans="1:23" s="82" customFormat="1" x14ac:dyDescent="0.3">
      <c r="A483" s="82" t="s">
        <v>1264</v>
      </c>
      <c r="B483" s="84">
        <v>35.582366999999998</v>
      </c>
      <c r="C483" s="84">
        <v>-119.715794</v>
      </c>
      <c r="D483" s="85" t="str">
        <f t="shared" si="37"/>
        <v>ANG_CH4_00464</v>
      </c>
      <c r="E483" s="85" t="s">
        <v>343</v>
      </c>
      <c r="F483" s="85" t="s">
        <v>344</v>
      </c>
      <c r="G483" s="85">
        <f t="shared" si="40"/>
        <v>464</v>
      </c>
      <c r="H483" s="83">
        <v>35.582366999999998</v>
      </c>
      <c r="I483" s="83">
        <v>-119.715794</v>
      </c>
      <c r="J483" s="24" t="s">
        <v>337</v>
      </c>
      <c r="K483" s="4" t="s">
        <v>1199</v>
      </c>
      <c r="L483" s="4" t="s">
        <v>338</v>
      </c>
      <c r="M483" s="3" t="s">
        <v>173</v>
      </c>
      <c r="N483" s="3" t="s">
        <v>1237</v>
      </c>
      <c r="O483" s="3" t="s">
        <v>339</v>
      </c>
      <c r="P483" s="3" t="s">
        <v>1281</v>
      </c>
      <c r="Q483" s="3" t="s">
        <v>339</v>
      </c>
      <c r="R483" s="82" t="s">
        <v>1238</v>
      </c>
      <c r="S483" s="82" t="str">
        <f t="shared" si="38"/>
        <v>10/29/16</v>
      </c>
      <c r="T483" s="82" t="str">
        <f t="shared" si="39"/>
        <v>19:30:22</v>
      </c>
      <c r="U483" s="27">
        <v>4.90431105485</v>
      </c>
      <c r="V483" s="27">
        <v>290.695166798</v>
      </c>
      <c r="W483" s="5" t="s">
        <v>1801</v>
      </c>
    </row>
    <row r="484" spans="1:23" s="82" customFormat="1" x14ac:dyDescent="0.3">
      <c r="A484" s="82" t="s">
        <v>1265</v>
      </c>
      <c r="B484" s="84">
        <v>35.458353000000002</v>
      </c>
      <c r="C484" s="84">
        <v>-119.723592</v>
      </c>
      <c r="D484" s="85" t="str">
        <f t="shared" si="37"/>
        <v>ANG_CH4_00465</v>
      </c>
      <c r="E484" s="85" t="s">
        <v>343</v>
      </c>
      <c r="F484" s="85" t="s">
        <v>344</v>
      </c>
      <c r="G484" s="85">
        <f t="shared" si="40"/>
        <v>465</v>
      </c>
      <c r="H484" s="83">
        <v>35.458353000000002</v>
      </c>
      <c r="I484" s="83">
        <v>-119.723592</v>
      </c>
      <c r="J484" s="24" t="s">
        <v>337</v>
      </c>
      <c r="K484" s="4" t="s">
        <v>1199</v>
      </c>
      <c r="L484" s="4" t="s">
        <v>338</v>
      </c>
      <c r="M484" s="3" t="s">
        <v>173</v>
      </c>
      <c r="N484" s="3" t="s">
        <v>295</v>
      </c>
      <c r="O484" s="3" t="s">
        <v>339</v>
      </c>
      <c r="P484" s="3" t="s">
        <v>1282</v>
      </c>
      <c r="Q484" s="3" t="s">
        <v>339</v>
      </c>
      <c r="R484" s="82" t="s">
        <v>168</v>
      </c>
      <c r="S484" s="82" t="str">
        <f t="shared" si="38"/>
        <v>10/29/16</v>
      </c>
      <c r="T484" s="82" t="str">
        <f t="shared" si="39"/>
        <v>20:07:19</v>
      </c>
      <c r="U484" s="27">
        <v>79</v>
      </c>
      <c r="V484" s="27" t="s">
        <v>1189</v>
      </c>
      <c r="W484" s="5" t="s">
        <v>1723</v>
      </c>
    </row>
    <row r="485" spans="1:23" s="82" customFormat="1" x14ac:dyDescent="0.3">
      <c r="A485" s="82" t="s">
        <v>1266</v>
      </c>
      <c r="B485" s="84">
        <v>35.260345999999998</v>
      </c>
      <c r="C485" s="84">
        <v>-119.392296</v>
      </c>
      <c r="D485" s="85" t="str">
        <f t="shared" si="37"/>
        <v>ANG_CH4_00466</v>
      </c>
      <c r="E485" s="85" t="s">
        <v>343</v>
      </c>
      <c r="F485" s="85" t="s">
        <v>344</v>
      </c>
      <c r="G485" s="85">
        <f t="shared" si="40"/>
        <v>466</v>
      </c>
      <c r="H485" s="83">
        <v>35.260196999999998</v>
      </c>
      <c r="I485" s="83">
        <v>-119.392008</v>
      </c>
      <c r="J485" s="24" t="s">
        <v>337</v>
      </c>
      <c r="K485" s="4" t="s">
        <v>1199</v>
      </c>
      <c r="L485" s="4" t="s">
        <v>338</v>
      </c>
      <c r="M485" s="3" t="s">
        <v>173</v>
      </c>
      <c r="N485" s="3" t="s">
        <v>816</v>
      </c>
      <c r="O485" s="3" t="s">
        <v>427</v>
      </c>
      <c r="P485" s="3" t="s">
        <v>1045</v>
      </c>
      <c r="Q485" s="3" t="s">
        <v>368</v>
      </c>
      <c r="R485" s="82" t="s">
        <v>171</v>
      </c>
      <c r="S485" s="82" t="str">
        <f t="shared" si="38"/>
        <v>10/29/16</v>
      </c>
      <c r="T485" s="82" t="str">
        <f t="shared" si="39"/>
        <v>20:57:22</v>
      </c>
      <c r="U485" s="27">
        <v>1.3453112901199999</v>
      </c>
      <c r="V485" s="27" t="s">
        <v>1189</v>
      </c>
      <c r="W485" s="5" t="s">
        <v>1737</v>
      </c>
    </row>
    <row r="486" spans="1:23" s="82" customFormat="1" x14ac:dyDescent="0.3">
      <c r="A486" s="82" t="s">
        <v>1267</v>
      </c>
      <c r="B486" s="84">
        <v>35.503774</v>
      </c>
      <c r="C486" s="84">
        <v>-119.073261</v>
      </c>
      <c r="D486" s="85" t="str">
        <f t="shared" si="37"/>
        <v>ANG_CH4_00467</v>
      </c>
      <c r="E486" s="85" t="s">
        <v>343</v>
      </c>
      <c r="F486" s="85" t="s">
        <v>344</v>
      </c>
      <c r="G486" s="85">
        <f t="shared" si="40"/>
        <v>467</v>
      </c>
      <c r="H486" s="83">
        <v>35.503718999999997</v>
      </c>
      <c r="I486" s="83">
        <v>-119.073256</v>
      </c>
      <c r="J486" s="24" t="s">
        <v>337</v>
      </c>
      <c r="K486" s="4" t="s">
        <v>1199</v>
      </c>
      <c r="L486" s="4" t="s">
        <v>338</v>
      </c>
      <c r="M486" s="3" t="s">
        <v>173</v>
      </c>
      <c r="N486" s="3" t="s">
        <v>962</v>
      </c>
      <c r="O486" s="3" t="s">
        <v>427</v>
      </c>
      <c r="P486" s="3" t="s">
        <v>1045</v>
      </c>
      <c r="Q486" s="3" t="s">
        <v>368</v>
      </c>
      <c r="R486" s="82" t="s">
        <v>144</v>
      </c>
      <c r="S486" s="82" t="str">
        <f t="shared" si="38"/>
        <v>10/08/16</v>
      </c>
      <c r="T486" s="82" t="str">
        <f t="shared" si="39"/>
        <v>21:39:55</v>
      </c>
      <c r="U486" s="27" t="s">
        <v>1189</v>
      </c>
      <c r="V486" s="27" t="s">
        <v>1189</v>
      </c>
      <c r="W486" s="5" t="s">
        <v>1802</v>
      </c>
    </row>
    <row r="487" spans="1:23" s="82" customFormat="1" x14ac:dyDescent="0.3">
      <c r="B487" s="84"/>
      <c r="C487" s="84"/>
      <c r="D487" s="85"/>
      <c r="E487" s="85"/>
      <c r="F487" s="85"/>
      <c r="G487" s="85"/>
      <c r="H487" s="83"/>
      <c r="I487" s="83"/>
      <c r="J487" s="24"/>
      <c r="K487" s="4"/>
      <c r="L487" s="4"/>
      <c r="M487" s="3"/>
      <c r="N487" s="3"/>
      <c r="O487" s="3"/>
      <c r="P487" s="3"/>
      <c r="Q487" s="3"/>
      <c r="U487" s="27"/>
      <c r="V487" s="27"/>
      <c r="W487" s="5"/>
    </row>
    <row r="488" spans="1:23" s="82" customFormat="1" x14ac:dyDescent="0.3">
      <c r="B488" s="84"/>
      <c r="C488" s="84"/>
      <c r="D488" s="85"/>
      <c r="E488" s="85"/>
      <c r="F488" s="85"/>
      <c r="G488" s="85"/>
      <c r="H488" s="83"/>
      <c r="I488" s="83"/>
      <c r="J488" s="24"/>
      <c r="K488" s="4"/>
      <c r="L488" s="4"/>
      <c r="M488" s="3"/>
      <c r="N488" s="3"/>
      <c r="O488" s="3"/>
      <c r="P488" s="3"/>
      <c r="Q488" s="3"/>
      <c r="U488" s="27"/>
      <c r="V488" s="27"/>
      <c r="W488" s="5"/>
    </row>
    <row r="489" spans="1:23" s="82" customFormat="1" x14ac:dyDescent="0.3">
      <c r="B489" s="84"/>
      <c r="C489" s="84"/>
      <c r="D489" s="85"/>
      <c r="E489" s="85"/>
      <c r="F489" s="85"/>
      <c r="G489" s="85"/>
      <c r="H489" s="83"/>
      <c r="I489" s="83"/>
      <c r="J489" s="24"/>
      <c r="K489" s="4"/>
      <c r="L489" s="4"/>
      <c r="M489" s="3"/>
      <c r="N489" s="3"/>
      <c r="O489" s="3"/>
      <c r="P489" s="3"/>
      <c r="Q489" s="3"/>
      <c r="U489" s="27"/>
      <c r="V489" s="27"/>
      <c r="W489" s="5"/>
    </row>
    <row r="490" spans="1:23" s="82" customFormat="1" x14ac:dyDescent="0.3">
      <c r="B490" s="84"/>
      <c r="C490" s="84"/>
      <c r="D490" s="85"/>
      <c r="E490" s="85"/>
      <c r="F490" s="85"/>
      <c r="G490" s="85"/>
      <c r="H490" s="83"/>
      <c r="I490" s="83"/>
      <c r="J490" s="24"/>
      <c r="K490" s="4"/>
      <c r="L490" s="4"/>
      <c r="M490" s="3"/>
      <c r="N490" s="3"/>
      <c r="O490" s="3"/>
      <c r="P490" s="3"/>
      <c r="Q490" s="3"/>
      <c r="U490" s="27"/>
      <c r="V490" s="27"/>
      <c r="W490" s="5"/>
    </row>
    <row r="491" spans="1:23" s="82" customFormat="1" x14ac:dyDescent="0.3">
      <c r="B491" s="84"/>
      <c r="C491" s="84"/>
      <c r="D491" s="85"/>
      <c r="E491" s="85"/>
      <c r="F491" s="85"/>
      <c r="G491" s="85"/>
      <c r="H491" s="83"/>
      <c r="I491" s="83"/>
      <c r="J491" s="24"/>
      <c r="K491" s="4"/>
      <c r="L491" s="4"/>
      <c r="M491" s="3"/>
      <c r="N491" s="3"/>
      <c r="O491" s="3"/>
      <c r="P491" s="3"/>
      <c r="Q491" s="3"/>
      <c r="U491" s="27"/>
      <c r="V491" s="27"/>
      <c r="W491" s="5"/>
    </row>
    <row r="492" spans="1:23" s="82" customFormat="1" x14ac:dyDescent="0.3">
      <c r="B492" s="84"/>
      <c r="C492" s="84"/>
      <c r="D492" s="85"/>
      <c r="E492" s="85"/>
      <c r="F492" s="85"/>
      <c r="G492" s="85"/>
      <c r="H492" s="83"/>
      <c r="I492" s="83"/>
      <c r="J492" s="24"/>
      <c r="K492" s="4"/>
      <c r="L492" s="4"/>
      <c r="M492" s="3"/>
      <c r="N492" s="3"/>
      <c r="O492" s="3"/>
      <c r="P492" s="3"/>
      <c r="Q492" s="3"/>
      <c r="U492" s="27"/>
      <c r="V492" s="27"/>
      <c r="W492" s="5"/>
    </row>
    <row r="493" spans="1:23" s="82" customFormat="1" x14ac:dyDescent="0.3">
      <c r="B493" s="84"/>
      <c r="C493" s="84"/>
      <c r="D493" s="85"/>
      <c r="E493" s="85"/>
      <c r="F493" s="85"/>
      <c r="G493" s="85"/>
      <c r="H493" s="83"/>
      <c r="I493" s="83"/>
      <c r="J493" s="24"/>
      <c r="K493" s="4"/>
      <c r="L493" s="4"/>
      <c r="M493" s="3"/>
      <c r="N493" s="3"/>
      <c r="O493" s="3"/>
      <c r="P493" s="3"/>
      <c r="Q493" s="3"/>
      <c r="U493" s="27"/>
      <c r="V493" s="27"/>
      <c r="W493" s="5"/>
    </row>
    <row r="494" spans="1:23" s="82" customFormat="1" x14ac:dyDescent="0.3">
      <c r="B494" s="84"/>
      <c r="C494" s="84"/>
      <c r="D494" s="85"/>
      <c r="E494" s="85"/>
      <c r="F494" s="85"/>
      <c r="G494" s="85"/>
      <c r="H494" s="83"/>
      <c r="I494" s="83"/>
      <c r="J494" s="24"/>
      <c r="K494" s="4"/>
      <c r="L494" s="4"/>
      <c r="M494" s="3"/>
      <c r="N494" s="3"/>
      <c r="O494" s="3"/>
      <c r="P494" s="3"/>
      <c r="Q494" s="3"/>
      <c r="U494" s="27"/>
      <c r="V494" s="27"/>
      <c r="W494" s="5"/>
    </row>
    <row r="495" spans="1:23" s="82" customFormat="1" x14ac:dyDescent="0.3">
      <c r="B495" s="84"/>
      <c r="C495" s="84"/>
      <c r="D495" s="85"/>
      <c r="E495" s="85"/>
      <c r="F495" s="85"/>
      <c r="G495" s="85"/>
      <c r="H495" s="83"/>
      <c r="I495" s="83"/>
      <c r="J495" s="24"/>
      <c r="K495" s="4"/>
      <c r="L495" s="4"/>
      <c r="M495" s="3"/>
      <c r="N495" s="3"/>
      <c r="O495" s="3"/>
      <c r="P495" s="3"/>
      <c r="Q495" s="3"/>
      <c r="U495" s="27"/>
      <c r="V495" s="27"/>
      <c r="W495" s="5"/>
    </row>
    <row r="496" spans="1:23" s="82" customFormat="1" x14ac:dyDescent="0.3">
      <c r="B496" s="84"/>
      <c r="C496" s="84"/>
      <c r="D496" s="85"/>
      <c r="E496" s="85"/>
      <c r="F496" s="85"/>
      <c r="G496" s="85"/>
      <c r="H496" s="83"/>
      <c r="I496" s="83"/>
      <c r="J496" s="24"/>
      <c r="K496" s="4"/>
      <c r="L496" s="4"/>
      <c r="M496" s="3"/>
      <c r="N496" s="3"/>
      <c r="O496" s="3"/>
      <c r="P496" s="3"/>
      <c r="Q496" s="3"/>
      <c r="U496" s="27"/>
      <c r="V496" s="27"/>
      <c r="W496" s="5"/>
    </row>
    <row r="497" spans="1:23" s="82" customFormat="1" x14ac:dyDescent="0.3">
      <c r="B497" s="84"/>
      <c r="C497" s="84"/>
      <c r="D497" s="85"/>
      <c r="E497" s="85"/>
      <c r="F497" s="85"/>
      <c r="G497" s="85"/>
      <c r="H497" s="83"/>
      <c r="I497" s="83"/>
      <c r="J497" s="24"/>
      <c r="K497" s="4"/>
      <c r="L497" s="4"/>
      <c r="M497" s="3"/>
      <c r="N497" s="3"/>
      <c r="O497" s="3"/>
      <c r="P497" s="3"/>
      <c r="Q497" s="3"/>
      <c r="U497" s="27"/>
      <c r="V497" s="27"/>
      <c r="W497" s="5"/>
    </row>
    <row r="498" spans="1:23" s="82" customFormat="1" x14ac:dyDescent="0.3">
      <c r="B498" s="84"/>
      <c r="C498" s="84"/>
      <c r="D498" s="85"/>
      <c r="E498" s="85"/>
      <c r="F498" s="85"/>
      <c r="G498" s="85"/>
      <c r="H498" s="83"/>
      <c r="I498" s="83"/>
      <c r="J498" s="24"/>
      <c r="K498" s="4"/>
      <c r="L498" s="4"/>
      <c r="M498" s="3"/>
      <c r="N498" s="3"/>
      <c r="O498" s="3"/>
      <c r="P498" s="3"/>
      <c r="Q498" s="3"/>
      <c r="U498" s="27"/>
      <c r="V498" s="27"/>
      <c r="W498" s="5"/>
    </row>
    <row r="499" spans="1:23" s="82" customFormat="1" x14ac:dyDescent="0.3">
      <c r="B499" s="84"/>
      <c r="C499" s="84"/>
      <c r="D499" s="85"/>
      <c r="E499" s="85"/>
      <c r="F499" s="85"/>
      <c r="G499" s="85"/>
      <c r="H499" s="83"/>
      <c r="I499" s="83"/>
      <c r="J499" s="24"/>
      <c r="K499" s="4"/>
      <c r="L499" s="4"/>
      <c r="M499" s="3"/>
      <c r="N499" s="3"/>
      <c r="O499" s="3"/>
      <c r="P499" s="3"/>
      <c r="Q499" s="3"/>
      <c r="U499" s="27"/>
      <c r="V499" s="27"/>
      <c r="W499" s="5"/>
    </row>
    <row r="500" spans="1:23" s="82" customFormat="1" x14ac:dyDescent="0.3">
      <c r="B500" s="84"/>
      <c r="C500" s="84"/>
      <c r="D500" s="85"/>
      <c r="E500" s="85"/>
      <c r="F500" s="85"/>
      <c r="G500" s="85"/>
      <c r="H500" s="83"/>
      <c r="I500" s="83"/>
      <c r="J500" s="24"/>
      <c r="K500" s="4"/>
      <c r="L500" s="4"/>
      <c r="M500" s="3"/>
      <c r="N500" s="3"/>
      <c r="O500" s="3"/>
      <c r="P500" s="3"/>
      <c r="Q500" s="3"/>
      <c r="U500" s="27"/>
      <c r="V500" s="27"/>
      <c r="W500" s="5"/>
    </row>
    <row r="501" spans="1:23" s="12" customFormat="1" x14ac:dyDescent="0.3">
      <c r="A501" s="11"/>
      <c r="B501" s="23"/>
      <c r="C501" s="23"/>
      <c r="D501" s="81"/>
      <c r="E501" s="81"/>
      <c r="F501" s="81"/>
      <c r="G501" s="80"/>
      <c r="H501" s="23"/>
      <c r="I501" s="23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28"/>
      <c r="V501" s="28"/>
      <c r="W501" s="82"/>
    </row>
    <row r="502" spans="1:23" s="12" customFormat="1" x14ac:dyDescent="0.3">
      <c r="A502" s="11"/>
      <c r="B502" s="23"/>
      <c r="C502" s="23"/>
      <c r="D502" s="81"/>
      <c r="E502" s="81"/>
      <c r="F502" s="81"/>
      <c r="G502" s="80"/>
      <c r="H502" s="23"/>
      <c r="I502" s="23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28"/>
      <c r="V502" s="28"/>
      <c r="W502" s="82"/>
    </row>
    <row r="503" spans="1:23" s="12" customFormat="1" x14ac:dyDescent="0.3">
      <c r="A503" s="11"/>
      <c r="B503" s="23"/>
      <c r="C503" s="23"/>
      <c r="D503" s="81"/>
      <c r="E503" s="81"/>
      <c r="F503" s="81"/>
      <c r="G503" s="80"/>
      <c r="H503" s="23"/>
      <c r="I503" s="23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28"/>
      <c r="V503" s="28"/>
      <c r="W503" s="82"/>
    </row>
    <row r="504" spans="1:23" s="12" customFormat="1" x14ac:dyDescent="0.3">
      <c r="A504" s="11"/>
      <c r="B504" s="23"/>
      <c r="C504" s="23"/>
      <c r="D504" s="81"/>
      <c r="E504" s="81"/>
      <c r="F504" s="81"/>
      <c r="G504" s="80"/>
      <c r="H504" s="23"/>
      <c r="I504" s="23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28"/>
      <c r="V504" s="28"/>
      <c r="W504" s="82"/>
    </row>
    <row r="505" spans="1:23" s="12" customFormat="1" x14ac:dyDescent="0.3">
      <c r="A505" s="11"/>
      <c r="B505" s="23"/>
      <c r="C505" s="23"/>
      <c r="D505" s="81"/>
      <c r="E505" s="81"/>
      <c r="F505" s="81"/>
      <c r="G505" s="80"/>
      <c r="H505" s="23"/>
      <c r="I505" s="23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28"/>
      <c r="V505" s="28"/>
      <c r="W505" s="82"/>
    </row>
    <row r="506" spans="1:23" s="12" customFormat="1" x14ac:dyDescent="0.3">
      <c r="A506" s="11"/>
      <c r="B506" s="23"/>
      <c r="C506" s="23"/>
      <c r="D506" s="81"/>
      <c r="E506" s="81"/>
      <c r="F506" s="81"/>
      <c r="G506" s="80"/>
      <c r="H506" s="23"/>
      <c r="I506" s="23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28"/>
      <c r="V506" s="28"/>
      <c r="W506" s="82"/>
    </row>
    <row r="507" spans="1:23" s="12" customFormat="1" x14ac:dyDescent="0.3">
      <c r="A507" s="11"/>
      <c r="B507" s="23"/>
      <c r="C507" s="23"/>
      <c r="D507" s="81"/>
      <c r="E507" s="81"/>
      <c r="F507" s="81"/>
      <c r="G507" s="80"/>
      <c r="H507" s="23"/>
      <c r="I507" s="23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28"/>
      <c r="V507" s="28"/>
      <c r="W507" s="82"/>
    </row>
    <row r="508" spans="1:23" s="12" customFormat="1" x14ac:dyDescent="0.3">
      <c r="A508" s="11"/>
      <c r="B508" s="23"/>
      <c r="C508" s="23"/>
      <c r="D508" s="81"/>
      <c r="E508" s="81"/>
      <c r="F508" s="81"/>
      <c r="G508" s="80"/>
      <c r="H508" s="23"/>
      <c r="I508" s="23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28"/>
      <c r="V508" s="28"/>
      <c r="W508" s="82"/>
    </row>
    <row r="509" spans="1:23" s="12" customFormat="1" x14ac:dyDescent="0.3">
      <c r="A509" s="11"/>
      <c r="B509" s="23"/>
      <c r="C509" s="23"/>
      <c r="D509" s="81"/>
      <c r="E509" s="81"/>
      <c r="F509" s="81"/>
      <c r="G509" s="80"/>
      <c r="H509" s="23"/>
      <c r="I509" s="23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28"/>
      <c r="V509" s="28"/>
      <c r="W509" s="82"/>
    </row>
    <row r="510" spans="1:23" s="12" customFormat="1" x14ac:dyDescent="0.3">
      <c r="A510" s="11"/>
      <c r="B510" s="23"/>
      <c r="C510" s="23"/>
      <c r="D510" s="81"/>
      <c r="E510" s="81"/>
      <c r="F510" s="81"/>
      <c r="G510" s="80"/>
      <c r="H510" s="23"/>
      <c r="I510" s="23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29"/>
      <c r="V510" s="29"/>
      <c r="W510" s="82"/>
    </row>
    <row r="511" spans="1:23" s="12" customFormat="1" x14ac:dyDescent="0.3">
      <c r="A511" s="11"/>
      <c r="B511" s="23"/>
      <c r="C511" s="23"/>
      <c r="D511" s="81"/>
      <c r="E511" s="81"/>
      <c r="F511" s="81"/>
      <c r="G511" s="80"/>
      <c r="H511" s="23"/>
      <c r="I511" s="23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30"/>
      <c r="V511" s="30"/>
      <c r="W511" s="82"/>
    </row>
    <row r="512" spans="1:23" s="12" customFormat="1" x14ac:dyDescent="0.3">
      <c r="A512" s="11"/>
      <c r="B512" s="23"/>
      <c r="C512" s="23"/>
      <c r="D512" s="81"/>
      <c r="E512" s="81"/>
      <c r="F512" s="81"/>
      <c r="G512" s="80"/>
      <c r="H512" s="23"/>
      <c r="I512" s="23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30"/>
      <c r="V512" s="30"/>
      <c r="W512" s="82"/>
    </row>
    <row r="513" spans="1:23" s="12" customFormat="1" x14ac:dyDescent="0.3">
      <c r="A513" s="11"/>
      <c r="B513" s="23"/>
      <c r="C513" s="23"/>
      <c r="D513" s="81"/>
      <c r="E513" s="81"/>
      <c r="F513" s="81"/>
      <c r="G513" s="80"/>
      <c r="H513" s="23"/>
      <c r="I513" s="23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28"/>
      <c r="V513" s="28"/>
      <c r="W513" s="82"/>
    </row>
    <row r="514" spans="1:23" s="12" customFormat="1" x14ac:dyDescent="0.3">
      <c r="A514" s="11"/>
      <c r="B514" s="23"/>
      <c r="C514" s="23"/>
      <c r="D514" s="81"/>
      <c r="E514" s="81"/>
      <c r="F514" s="81"/>
      <c r="G514" s="80"/>
      <c r="H514" s="23"/>
      <c r="I514" s="23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28"/>
      <c r="V514" s="28"/>
      <c r="W514" s="82"/>
    </row>
    <row r="515" spans="1:23" s="12" customFormat="1" x14ac:dyDescent="0.3">
      <c r="A515" s="11"/>
      <c r="B515" s="23"/>
      <c r="C515" s="23"/>
      <c r="D515" s="81"/>
      <c r="E515" s="81"/>
      <c r="F515" s="81"/>
      <c r="G515" s="80"/>
      <c r="H515" s="23"/>
      <c r="I515" s="23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28"/>
      <c r="V515" s="28"/>
      <c r="W515" s="82"/>
    </row>
    <row r="516" spans="1:23" s="12" customFormat="1" x14ac:dyDescent="0.3">
      <c r="A516" s="11"/>
      <c r="B516" s="23"/>
      <c r="C516" s="23"/>
      <c r="D516" s="81"/>
      <c r="E516" s="81"/>
      <c r="F516" s="81"/>
      <c r="G516" s="80"/>
      <c r="H516" s="23"/>
      <c r="I516" s="23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28"/>
      <c r="V516" s="28"/>
      <c r="W516" s="82"/>
    </row>
    <row r="517" spans="1:23" s="12" customFormat="1" x14ac:dyDescent="0.3">
      <c r="A517" s="11"/>
      <c r="B517" s="23"/>
      <c r="C517" s="23"/>
      <c r="D517" s="81"/>
      <c r="E517" s="81"/>
      <c r="F517" s="81"/>
      <c r="G517" s="80"/>
      <c r="H517" s="23"/>
      <c r="I517" s="23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28"/>
      <c r="V517" s="28"/>
      <c r="W517" s="82"/>
    </row>
    <row r="518" spans="1:23" s="12" customFormat="1" x14ac:dyDescent="0.3">
      <c r="A518" s="11"/>
      <c r="B518" s="23"/>
      <c r="C518" s="23"/>
      <c r="D518" s="81"/>
      <c r="E518" s="81"/>
      <c r="F518" s="81"/>
      <c r="G518" s="80"/>
      <c r="H518" s="23"/>
      <c r="I518" s="23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28"/>
      <c r="V518" s="28"/>
      <c r="W518" s="82"/>
    </row>
    <row r="519" spans="1:23" s="12" customFormat="1" x14ac:dyDescent="0.3">
      <c r="A519" s="11"/>
      <c r="B519" s="23"/>
      <c r="C519" s="23"/>
      <c r="D519" s="81"/>
      <c r="E519" s="81"/>
      <c r="F519" s="81"/>
      <c r="G519" s="80"/>
      <c r="H519" s="23"/>
      <c r="I519" s="23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28"/>
      <c r="V519" s="28"/>
      <c r="W519" s="82"/>
    </row>
    <row r="520" spans="1:23" s="12" customFormat="1" x14ac:dyDescent="0.3">
      <c r="A520" s="11"/>
      <c r="B520" s="23"/>
      <c r="C520" s="23"/>
      <c r="D520" s="81"/>
      <c r="E520" s="81"/>
      <c r="F520" s="81"/>
      <c r="G520" s="80"/>
      <c r="H520" s="23"/>
      <c r="I520" s="23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28"/>
      <c r="V520" s="28"/>
      <c r="W520" s="82"/>
    </row>
    <row r="521" spans="1:23" s="12" customFormat="1" x14ac:dyDescent="0.3">
      <c r="A521" s="11"/>
      <c r="B521" s="23"/>
      <c r="C521" s="23"/>
      <c r="D521" s="81"/>
      <c r="E521" s="81"/>
      <c r="F521" s="81"/>
      <c r="G521" s="80"/>
      <c r="H521" s="23"/>
      <c r="I521" s="23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28"/>
      <c r="V521" s="28"/>
      <c r="W521" s="82"/>
    </row>
    <row r="522" spans="1:23" s="12" customFormat="1" x14ac:dyDescent="0.3">
      <c r="A522" s="11"/>
      <c r="B522" s="23"/>
      <c r="C522" s="23"/>
      <c r="D522" s="81"/>
      <c r="E522" s="81"/>
      <c r="F522" s="81"/>
      <c r="G522" s="80"/>
      <c r="H522" s="23"/>
      <c r="I522" s="23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28"/>
      <c r="V522" s="28"/>
      <c r="W522" s="82"/>
    </row>
    <row r="523" spans="1:23" s="12" customFormat="1" x14ac:dyDescent="0.3">
      <c r="A523" s="11"/>
      <c r="B523" s="23"/>
      <c r="C523" s="23"/>
      <c r="D523" s="81"/>
      <c r="E523" s="81"/>
      <c r="F523" s="81"/>
      <c r="G523" s="80"/>
      <c r="H523" s="23"/>
      <c r="I523" s="23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28"/>
      <c r="V523" s="28"/>
      <c r="W523" s="82"/>
    </row>
    <row r="524" spans="1:23" s="12" customFormat="1" x14ac:dyDescent="0.3">
      <c r="A524" s="11"/>
      <c r="B524" s="23"/>
      <c r="C524" s="23"/>
      <c r="D524" s="81"/>
      <c r="E524" s="81"/>
      <c r="F524" s="81"/>
      <c r="G524" s="80"/>
      <c r="H524" s="23"/>
      <c r="I524" s="23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28"/>
      <c r="V524" s="28"/>
      <c r="W524" s="82"/>
    </row>
    <row r="525" spans="1:23" s="12" customFormat="1" x14ac:dyDescent="0.3">
      <c r="A525" s="11"/>
      <c r="B525" s="23"/>
      <c r="C525" s="23"/>
      <c r="D525" s="81"/>
      <c r="E525" s="81"/>
      <c r="F525" s="81"/>
      <c r="G525" s="80"/>
      <c r="H525" s="23"/>
      <c r="I525" s="23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28"/>
      <c r="V525" s="28"/>
      <c r="W525" s="82"/>
    </row>
    <row r="526" spans="1:23" s="12" customFormat="1" x14ac:dyDescent="0.3">
      <c r="A526" s="11"/>
      <c r="B526" s="23"/>
      <c r="C526" s="23"/>
      <c r="D526" s="81"/>
      <c r="E526" s="81"/>
      <c r="F526" s="81"/>
      <c r="G526" s="80"/>
      <c r="H526" s="23"/>
      <c r="I526" s="23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28"/>
      <c r="V526" s="28"/>
      <c r="W526" s="82"/>
    </row>
    <row r="527" spans="1:23" s="12" customFormat="1" x14ac:dyDescent="0.3">
      <c r="A527" s="11"/>
      <c r="B527" s="23"/>
      <c r="C527" s="23"/>
      <c r="D527" s="81"/>
      <c r="E527" s="81"/>
      <c r="F527" s="81"/>
      <c r="G527" s="80"/>
      <c r="H527" s="23"/>
      <c r="I527" s="23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28"/>
      <c r="V527" s="28"/>
      <c r="W527" s="82"/>
    </row>
    <row r="528" spans="1:23" s="12" customFormat="1" x14ac:dyDescent="0.3">
      <c r="A528" s="11"/>
      <c r="B528" s="23"/>
      <c r="C528" s="23"/>
      <c r="D528" s="81"/>
      <c r="E528" s="81"/>
      <c r="F528" s="81"/>
      <c r="G528" s="80"/>
      <c r="H528" s="23"/>
      <c r="I528" s="23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28"/>
      <c r="V528" s="28"/>
      <c r="W528" s="82"/>
    </row>
    <row r="529" spans="1:23" s="12" customFormat="1" x14ac:dyDescent="0.3">
      <c r="A529" s="11"/>
      <c r="B529" s="23"/>
      <c r="C529" s="23"/>
      <c r="D529" s="81"/>
      <c r="E529" s="81"/>
      <c r="F529" s="81"/>
      <c r="G529" s="80"/>
      <c r="H529" s="23"/>
      <c r="I529" s="23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28"/>
      <c r="V529" s="28"/>
      <c r="W529" s="82"/>
    </row>
    <row r="530" spans="1:23" s="12" customFormat="1" x14ac:dyDescent="0.3">
      <c r="A530" s="11"/>
      <c r="B530" s="23"/>
      <c r="C530" s="23"/>
      <c r="D530" s="81"/>
      <c r="E530" s="81"/>
      <c r="F530" s="81"/>
      <c r="G530" s="80"/>
      <c r="H530" s="23"/>
      <c r="I530" s="23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28"/>
      <c r="V530" s="28"/>
      <c r="W530" s="82"/>
    </row>
    <row r="531" spans="1:23" s="12" customFormat="1" x14ac:dyDescent="0.3">
      <c r="A531" s="11"/>
      <c r="B531" s="23"/>
      <c r="C531" s="23"/>
      <c r="D531" s="81"/>
      <c r="E531" s="81"/>
      <c r="F531" s="81"/>
      <c r="G531" s="80"/>
      <c r="H531" s="23"/>
      <c r="I531" s="23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28"/>
      <c r="V531" s="28"/>
      <c r="W531" s="82"/>
    </row>
    <row r="532" spans="1:23" s="12" customFormat="1" x14ac:dyDescent="0.3">
      <c r="A532" s="11"/>
      <c r="B532" s="23"/>
      <c r="C532" s="23"/>
      <c r="D532" s="81"/>
      <c r="E532" s="81"/>
      <c r="F532" s="81"/>
      <c r="G532" s="80"/>
      <c r="H532" s="23"/>
      <c r="I532" s="23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28"/>
      <c r="V532" s="28"/>
      <c r="W532" s="82"/>
    </row>
    <row r="533" spans="1:23" s="12" customFormat="1" x14ac:dyDescent="0.3">
      <c r="A533" s="11"/>
      <c r="B533" s="23"/>
      <c r="C533" s="23"/>
      <c r="D533" s="81"/>
      <c r="E533" s="81"/>
      <c r="F533" s="81"/>
      <c r="G533" s="80"/>
      <c r="H533" s="23"/>
      <c r="I533" s="23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28"/>
      <c r="V533" s="28"/>
      <c r="W533" s="82"/>
    </row>
    <row r="534" spans="1:23" s="12" customFormat="1" x14ac:dyDescent="0.3">
      <c r="A534" s="11"/>
      <c r="B534" s="23"/>
      <c r="C534" s="23"/>
      <c r="D534" s="81"/>
      <c r="E534" s="81"/>
      <c r="F534" s="81"/>
      <c r="G534" s="80"/>
      <c r="H534" s="23"/>
      <c r="I534" s="23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28"/>
      <c r="V534" s="28"/>
      <c r="W534" s="82"/>
    </row>
    <row r="535" spans="1:23" s="12" customFormat="1" x14ac:dyDescent="0.3">
      <c r="A535" s="11"/>
      <c r="B535" s="23"/>
      <c r="C535" s="23"/>
      <c r="D535" s="81"/>
      <c r="E535" s="81"/>
      <c r="F535" s="81"/>
      <c r="G535" s="80"/>
      <c r="H535" s="23"/>
      <c r="I535" s="23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28"/>
      <c r="V535" s="28"/>
      <c r="W535" s="82"/>
    </row>
    <row r="536" spans="1:23" s="12" customFormat="1" x14ac:dyDescent="0.3">
      <c r="A536" s="11"/>
      <c r="B536" s="23"/>
      <c r="C536" s="23"/>
      <c r="D536" s="81"/>
      <c r="E536" s="81"/>
      <c r="F536" s="81"/>
      <c r="G536" s="80"/>
      <c r="H536" s="23"/>
      <c r="I536" s="23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28"/>
      <c r="V536" s="28"/>
      <c r="W536" s="82"/>
    </row>
    <row r="537" spans="1:23" s="12" customFormat="1" x14ac:dyDescent="0.3">
      <c r="A537" s="11"/>
      <c r="B537" s="23"/>
      <c r="C537" s="23"/>
      <c r="D537" s="81"/>
      <c r="E537" s="81"/>
      <c r="F537" s="81"/>
      <c r="G537" s="80"/>
      <c r="H537" s="23"/>
      <c r="I537" s="23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28"/>
      <c r="V537" s="28"/>
      <c r="W537" s="82"/>
    </row>
    <row r="538" spans="1:23" s="12" customFormat="1" x14ac:dyDescent="0.3">
      <c r="A538" s="11"/>
      <c r="B538" s="23"/>
      <c r="C538" s="23"/>
      <c r="D538" s="81"/>
      <c r="E538" s="81"/>
      <c r="F538" s="81"/>
      <c r="G538" s="80"/>
      <c r="H538" s="23"/>
      <c r="I538" s="23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28"/>
      <c r="V538" s="28"/>
      <c r="W538" s="82"/>
    </row>
    <row r="539" spans="1:23" s="12" customFormat="1" x14ac:dyDescent="0.3">
      <c r="A539" s="11"/>
      <c r="B539" s="23"/>
      <c r="C539" s="23"/>
      <c r="D539" s="81"/>
      <c r="E539" s="81"/>
      <c r="F539" s="81"/>
      <c r="G539" s="80"/>
      <c r="H539" s="23"/>
      <c r="I539" s="23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28"/>
      <c r="V539" s="28"/>
      <c r="W539" s="82"/>
    </row>
    <row r="540" spans="1:23" s="12" customFormat="1" x14ac:dyDescent="0.3">
      <c r="A540" s="11"/>
      <c r="B540" s="23"/>
      <c r="C540" s="23"/>
      <c r="D540" s="81"/>
      <c r="E540" s="81"/>
      <c r="F540" s="81"/>
      <c r="G540" s="80"/>
      <c r="H540" s="23"/>
      <c r="I540" s="23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28"/>
      <c r="V540" s="28"/>
      <c r="W540" s="82"/>
    </row>
    <row r="541" spans="1:23" s="12" customFormat="1" x14ac:dyDescent="0.3">
      <c r="A541" s="11"/>
      <c r="B541" s="23"/>
      <c r="C541" s="23"/>
      <c r="D541" s="81"/>
      <c r="E541" s="81"/>
      <c r="F541" s="81"/>
      <c r="G541" s="80"/>
      <c r="H541" s="23"/>
      <c r="I541" s="23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28"/>
      <c r="V541" s="28"/>
      <c r="W541" s="82"/>
    </row>
    <row r="542" spans="1:23" s="12" customFormat="1" x14ac:dyDescent="0.3">
      <c r="A542" s="11"/>
      <c r="B542" s="23"/>
      <c r="C542" s="23"/>
      <c r="D542" s="81"/>
      <c r="E542" s="81"/>
      <c r="F542" s="81"/>
      <c r="G542" s="80"/>
      <c r="H542" s="23"/>
      <c r="I542" s="23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28"/>
      <c r="V542" s="28"/>
      <c r="W542" s="82"/>
    </row>
    <row r="543" spans="1:23" s="12" customFormat="1" x14ac:dyDescent="0.3">
      <c r="A543" s="11"/>
      <c r="B543" s="23"/>
      <c r="C543" s="23"/>
      <c r="D543" s="81"/>
      <c r="E543" s="81"/>
      <c r="F543" s="81"/>
      <c r="G543" s="80"/>
      <c r="H543" s="23"/>
      <c r="I543" s="23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28"/>
      <c r="V543" s="28"/>
      <c r="W543" s="82"/>
    </row>
    <row r="544" spans="1:23" s="12" customFormat="1" x14ac:dyDescent="0.3">
      <c r="A544" s="11"/>
      <c r="B544" s="23"/>
      <c r="C544" s="23"/>
      <c r="D544" s="81"/>
      <c r="E544" s="81"/>
      <c r="F544" s="81"/>
      <c r="G544" s="80"/>
      <c r="H544" s="23"/>
      <c r="I544" s="23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28"/>
      <c r="V544" s="28"/>
      <c r="W544" s="82"/>
    </row>
    <row r="545" spans="1:23" s="12" customFormat="1" x14ac:dyDescent="0.3">
      <c r="A545" s="11"/>
      <c r="B545" s="23"/>
      <c r="C545" s="23"/>
      <c r="D545" s="81"/>
      <c r="E545" s="81"/>
      <c r="F545" s="81"/>
      <c r="G545" s="80"/>
      <c r="H545" s="23"/>
      <c r="I545" s="23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28"/>
      <c r="V545" s="28"/>
      <c r="W545" s="82"/>
    </row>
    <row r="546" spans="1:23" s="12" customFormat="1" x14ac:dyDescent="0.3">
      <c r="A546" s="11"/>
      <c r="B546" s="23"/>
      <c r="C546" s="23"/>
      <c r="D546" s="81"/>
      <c r="E546" s="81"/>
      <c r="F546" s="81"/>
      <c r="G546" s="80"/>
      <c r="H546" s="23"/>
      <c r="I546" s="23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28"/>
      <c r="V546" s="28"/>
      <c r="W546" s="82"/>
    </row>
    <row r="547" spans="1:23" s="12" customFormat="1" x14ac:dyDescent="0.3">
      <c r="A547" s="11"/>
      <c r="B547" s="23"/>
      <c r="C547" s="23"/>
      <c r="D547" s="81"/>
      <c r="E547" s="81"/>
      <c r="F547" s="81"/>
      <c r="G547" s="80"/>
      <c r="H547" s="23"/>
      <c r="I547" s="23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28"/>
      <c r="V547" s="28"/>
      <c r="W547" s="82"/>
    </row>
    <row r="548" spans="1:23" s="12" customFormat="1" x14ac:dyDescent="0.3">
      <c r="A548" s="11"/>
      <c r="B548" s="23"/>
      <c r="C548" s="23"/>
      <c r="D548" s="81"/>
      <c r="E548" s="81"/>
      <c r="F548" s="81"/>
      <c r="G548" s="80"/>
      <c r="H548" s="23"/>
      <c r="I548" s="23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28"/>
      <c r="V548" s="28"/>
      <c r="W548" s="82"/>
    </row>
    <row r="549" spans="1:23" s="12" customFormat="1" x14ac:dyDescent="0.3">
      <c r="A549" s="11"/>
      <c r="B549" s="23"/>
      <c r="C549" s="23"/>
      <c r="D549" s="81"/>
      <c r="E549" s="81"/>
      <c r="F549" s="81"/>
      <c r="G549" s="80"/>
      <c r="H549" s="23"/>
      <c r="I549" s="23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28"/>
      <c r="V549" s="28"/>
      <c r="W549" s="82"/>
    </row>
    <row r="550" spans="1:23" s="12" customFormat="1" x14ac:dyDescent="0.3">
      <c r="A550" s="11"/>
      <c r="B550" s="23"/>
      <c r="C550" s="23"/>
      <c r="D550" s="81"/>
      <c r="E550" s="81"/>
      <c r="F550" s="81"/>
      <c r="G550" s="80"/>
      <c r="H550" s="23"/>
      <c r="I550" s="23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28"/>
      <c r="V550" s="28"/>
      <c r="W550" s="11"/>
    </row>
    <row r="551" spans="1:23" s="12" customFormat="1" x14ac:dyDescent="0.3">
      <c r="A551" s="11"/>
      <c r="B551" s="23"/>
      <c r="C551" s="23"/>
      <c r="D551" s="81"/>
      <c r="E551" s="81"/>
      <c r="F551" s="81"/>
      <c r="G551" s="80"/>
      <c r="H551" s="23"/>
      <c r="I551" s="23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28"/>
      <c r="V551" s="28"/>
      <c r="W551" s="11"/>
    </row>
    <row r="552" spans="1:23" s="12" customFormat="1" x14ac:dyDescent="0.3">
      <c r="A552" s="11"/>
      <c r="B552" s="23"/>
      <c r="C552" s="23"/>
      <c r="D552" s="81"/>
      <c r="E552" s="81"/>
      <c r="F552" s="81"/>
      <c r="G552" s="80"/>
      <c r="H552" s="23"/>
      <c r="I552" s="23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28"/>
      <c r="V552" s="28"/>
      <c r="W552" s="11"/>
    </row>
    <row r="553" spans="1:23" s="12" customFormat="1" x14ac:dyDescent="0.3">
      <c r="A553" s="11"/>
      <c r="B553" s="23"/>
      <c r="C553" s="23"/>
      <c r="D553" s="81"/>
      <c r="E553" s="81"/>
      <c r="F553" s="81"/>
      <c r="G553" s="80"/>
      <c r="H553" s="23"/>
      <c r="I553" s="23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28"/>
      <c r="V553" s="28"/>
      <c r="W553" s="11"/>
    </row>
    <row r="554" spans="1:23" s="12" customFormat="1" x14ac:dyDescent="0.3">
      <c r="A554" s="11"/>
      <c r="B554" s="23"/>
      <c r="C554" s="23"/>
      <c r="D554" s="81"/>
      <c r="E554" s="81"/>
      <c r="F554" s="81"/>
      <c r="G554" s="80"/>
      <c r="H554" s="23"/>
      <c r="I554" s="23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28"/>
      <c r="V554" s="28"/>
      <c r="W554" s="11"/>
    </row>
    <row r="555" spans="1:23" s="12" customFormat="1" x14ac:dyDescent="0.3">
      <c r="A555" s="11"/>
      <c r="B555" s="23"/>
      <c r="C555" s="23"/>
      <c r="D555" s="81"/>
      <c r="E555" s="81"/>
      <c r="F555" s="81"/>
      <c r="G555" s="80"/>
      <c r="H555" s="23"/>
      <c r="I555" s="23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28"/>
      <c r="V555" s="28"/>
      <c r="W555" s="11"/>
    </row>
    <row r="556" spans="1:23" s="12" customFormat="1" x14ac:dyDescent="0.3">
      <c r="A556" s="11"/>
      <c r="B556" s="23"/>
      <c r="C556" s="23"/>
      <c r="D556" s="81"/>
      <c r="E556" s="81"/>
      <c r="F556" s="81"/>
      <c r="G556" s="80"/>
      <c r="H556" s="23"/>
      <c r="I556" s="23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28"/>
      <c r="V556" s="28"/>
      <c r="W556" s="11"/>
    </row>
    <row r="557" spans="1:23" s="12" customFormat="1" x14ac:dyDescent="0.3">
      <c r="A557" s="11"/>
      <c r="B557" s="23"/>
      <c r="C557" s="23"/>
      <c r="D557" s="81"/>
      <c r="E557" s="81"/>
      <c r="F557" s="81"/>
      <c r="G557" s="80"/>
      <c r="H557" s="23"/>
      <c r="I557" s="23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28"/>
      <c r="V557" s="28"/>
      <c r="W557" s="11"/>
    </row>
    <row r="558" spans="1:23" s="12" customFormat="1" x14ac:dyDescent="0.3">
      <c r="A558" s="11"/>
      <c r="B558" s="23"/>
      <c r="C558" s="23"/>
      <c r="D558" s="81"/>
      <c r="E558" s="81"/>
      <c r="F558" s="81"/>
      <c r="G558" s="80"/>
      <c r="H558" s="23"/>
      <c r="I558" s="23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28"/>
      <c r="V558" s="28"/>
      <c r="W558" s="11"/>
    </row>
    <row r="559" spans="1:23" s="12" customFormat="1" x14ac:dyDescent="0.3">
      <c r="A559" s="11"/>
      <c r="B559" s="23"/>
      <c r="C559" s="23"/>
      <c r="D559" s="81"/>
      <c r="E559" s="81"/>
      <c r="F559" s="81"/>
      <c r="G559" s="80"/>
      <c r="H559" s="23"/>
      <c r="I559" s="23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28"/>
      <c r="V559" s="28"/>
    </row>
    <row r="560" spans="1:23" s="12" customFormat="1" x14ac:dyDescent="0.3">
      <c r="A560" s="11"/>
      <c r="B560" s="23"/>
      <c r="C560" s="23"/>
      <c r="D560" s="81"/>
      <c r="E560" s="81"/>
      <c r="F560" s="81"/>
      <c r="G560" s="80"/>
      <c r="H560" s="23"/>
      <c r="I560" s="23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28"/>
      <c r="V560" s="28"/>
    </row>
    <row r="561" spans="1:22" s="12" customFormat="1" x14ac:dyDescent="0.3">
      <c r="A561" s="11"/>
      <c r="B561" s="23"/>
      <c r="C561" s="23"/>
      <c r="D561" s="81"/>
      <c r="E561" s="81"/>
      <c r="F561" s="81"/>
      <c r="G561" s="80"/>
      <c r="H561" s="23"/>
      <c r="I561" s="23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28"/>
      <c r="V561" s="28"/>
    </row>
    <row r="562" spans="1:22" s="12" customFormat="1" x14ac:dyDescent="0.3">
      <c r="A562" s="11"/>
      <c r="B562" s="23"/>
      <c r="C562" s="23"/>
      <c r="D562" s="81"/>
      <c r="E562" s="81"/>
      <c r="F562" s="81"/>
      <c r="G562" s="80"/>
      <c r="H562" s="23"/>
      <c r="I562" s="23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28"/>
      <c r="V562" s="28"/>
    </row>
    <row r="563" spans="1:22" s="12" customFormat="1" x14ac:dyDescent="0.3">
      <c r="A563" s="11"/>
      <c r="B563" s="23"/>
      <c r="C563" s="23"/>
      <c r="D563" s="81"/>
      <c r="E563" s="81"/>
      <c r="F563" s="81"/>
      <c r="G563" s="80"/>
      <c r="H563" s="23"/>
      <c r="I563" s="23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28"/>
      <c r="V563" s="28"/>
    </row>
    <row r="564" spans="1:22" s="12" customFormat="1" x14ac:dyDescent="0.3">
      <c r="A564" s="11"/>
      <c r="B564" s="23"/>
      <c r="C564" s="23"/>
      <c r="D564" s="81"/>
      <c r="E564" s="81"/>
      <c r="F564" s="81"/>
      <c r="G564" s="80"/>
      <c r="H564" s="23"/>
      <c r="I564" s="23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28"/>
      <c r="V564" s="28"/>
    </row>
    <row r="565" spans="1:22" s="12" customFormat="1" x14ac:dyDescent="0.3">
      <c r="A565" s="11"/>
      <c r="B565" s="23"/>
      <c r="C565" s="23"/>
      <c r="D565" s="81"/>
      <c r="E565" s="81"/>
      <c r="F565" s="81"/>
      <c r="G565" s="80"/>
      <c r="H565" s="23"/>
      <c r="I565" s="23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28"/>
      <c r="V565" s="28"/>
    </row>
    <row r="566" spans="1:22" s="12" customFormat="1" x14ac:dyDescent="0.3">
      <c r="A566" s="11"/>
      <c r="B566" s="23"/>
      <c r="C566" s="23"/>
      <c r="D566" s="81"/>
      <c r="E566" s="81"/>
      <c r="F566" s="81"/>
      <c r="G566" s="80"/>
      <c r="H566" s="23"/>
      <c r="I566" s="23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28"/>
      <c r="V566" s="28"/>
    </row>
    <row r="567" spans="1:22" s="12" customFormat="1" x14ac:dyDescent="0.3">
      <c r="A567" s="11"/>
      <c r="B567" s="23"/>
      <c r="C567" s="23"/>
      <c r="D567" s="81"/>
      <c r="E567" s="81"/>
      <c r="F567" s="81"/>
      <c r="G567" s="80"/>
      <c r="H567" s="23"/>
      <c r="I567" s="23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28"/>
      <c r="V567" s="28"/>
    </row>
    <row r="568" spans="1:22" s="12" customFormat="1" x14ac:dyDescent="0.3">
      <c r="A568" s="11"/>
      <c r="B568" s="23"/>
      <c r="C568" s="23"/>
      <c r="D568" s="81"/>
      <c r="E568" s="81"/>
      <c r="F568" s="81"/>
      <c r="G568" s="80"/>
      <c r="H568" s="23"/>
      <c r="I568" s="23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28"/>
      <c r="V568" s="28"/>
    </row>
    <row r="569" spans="1:22" s="12" customFormat="1" x14ac:dyDescent="0.3">
      <c r="A569" s="11"/>
      <c r="B569" s="23"/>
      <c r="C569" s="23"/>
      <c r="D569" s="81"/>
      <c r="E569" s="81"/>
      <c r="F569" s="81"/>
      <c r="G569" s="80"/>
      <c r="H569" s="23"/>
      <c r="I569" s="23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28"/>
      <c r="V569" s="28"/>
    </row>
    <row r="570" spans="1:22" s="12" customFormat="1" x14ac:dyDescent="0.3">
      <c r="A570" s="11"/>
      <c r="B570" s="23"/>
      <c r="C570" s="23"/>
      <c r="D570" s="81"/>
      <c r="E570" s="81"/>
      <c r="F570" s="81"/>
      <c r="G570" s="80"/>
      <c r="H570" s="23"/>
      <c r="I570" s="23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28"/>
      <c r="V570" s="28"/>
    </row>
    <row r="571" spans="1:22" s="12" customFormat="1" x14ac:dyDescent="0.3">
      <c r="A571" s="11"/>
      <c r="B571" s="23"/>
      <c r="C571" s="23"/>
      <c r="D571" s="81"/>
      <c r="E571" s="81"/>
      <c r="F571" s="81"/>
      <c r="G571" s="80"/>
      <c r="H571" s="23"/>
      <c r="I571" s="23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28"/>
      <c r="V571" s="28"/>
    </row>
    <row r="572" spans="1:22" s="12" customFormat="1" x14ac:dyDescent="0.3">
      <c r="A572" s="11"/>
      <c r="B572" s="23"/>
      <c r="C572" s="23"/>
      <c r="D572" s="81"/>
      <c r="E572" s="81"/>
      <c r="F572" s="81"/>
      <c r="G572" s="80"/>
      <c r="H572" s="23"/>
      <c r="I572" s="23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28"/>
      <c r="V572" s="28"/>
    </row>
    <row r="573" spans="1:22" s="12" customFormat="1" x14ac:dyDescent="0.3">
      <c r="A573" s="11"/>
      <c r="B573" s="23"/>
      <c r="C573" s="23"/>
      <c r="D573" s="81"/>
      <c r="E573" s="81"/>
      <c r="F573" s="81"/>
      <c r="G573" s="80"/>
      <c r="H573" s="23"/>
      <c r="I573" s="23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28"/>
      <c r="V573" s="28"/>
    </row>
    <row r="574" spans="1:22" s="12" customFormat="1" x14ac:dyDescent="0.3">
      <c r="A574" s="11"/>
      <c r="B574" s="23"/>
      <c r="C574" s="23"/>
      <c r="D574" s="81"/>
      <c r="E574" s="81"/>
      <c r="F574" s="81"/>
      <c r="G574" s="80"/>
      <c r="H574" s="23"/>
      <c r="I574" s="23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28"/>
      <c r="V574" s="28"/>
    </row>
    <row r="575" spans="1:22" s="12" customFormat="1" x14ac:dyDescent="0.3">
      <c r="A575" s="11"/>
      <c r="B575" s="23"/>
      <c r="C575" s="23"/>
      <c r="D575" s="81"/>
      <c r="E575" s="81"/>
      <c r="F575" s="81"/>
      <c r="G575" s="80"/>
      <c r="H575" s="23"/>
      <c r="I575" s="23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28"/>
      <c r="V575" s="28"/>
    </row>
    <row r="576" spans="1:22" s="12" customFormat="1" x14ac:dyDescent="0.3">
      <c r="A576" s="11"/>
      <c r="B576" s="23"/>
      <c r="C576" s="23"/>
      <c r="D576" s="81"/>
      <c r="E576" s="81"/>
      <c r="F576" s="81"/>
      <c r="G576" s="80"/>
      <c r="H576" s="23"/>
      <c r="I576" s="23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28"/>
      <c r="V576" s="28"/>
    </row>
    <row r="577" spans="1:22" s="12" customFormat="1" x14ac:dyDescent="0.3">
      <c r="A577" s="11"/>
      <c r="B577" s="23"/>
      <c r="C577" s="23"/>
      <c r="D577" s="81"/>
      <c r="E577" s="81"/>
      <c r="F577" s="81"/>
      <c r="G577" s="80"/>
      <c r="H577" s="23"/>
      <c r="I577" s="23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28"/>
      <c r="V577" s="28"/>
    </row>
    <row r="578" spans="1:22" s="12" customFormat="1" x14ac:dyDescent="0.3">
      <c r="A578" s="11"/>
      <c r="B578" s="23"/>
      <c r="C578" s="23"/>
      <c r="D578" s="81"/>
      <c r="E578" s="81"/>
      <c r="F578" s="81"/>
      <c r="G578" s="80"/>
      <c r="H578" s="23"/>
      <c r="I578" s="23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28"/>
      <c r="V578" s="28"/>
    </row>
    <row r="579" spans="1:22" s="12" customFormat="1" x14ac:dyDescent="0.3">
      <c r="A579" s="11"/>
      <c r="B579" s="23"/>
      <c r="C579" s="23"/>
      <c r="D579" s="81"/>
      <c r="E579" s="81"/>
      <c r="F579" s="81"/>
      <c r="G579" s="80"/>
      <c r="H579" s="23"/>
      <c r="I579" s="23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28"/>
      <c r="V579" s="28"/>
    </row>
    <row r="580" spans="1:22" s="12" customFormat="1" x14ac:dyDescent="0.3">
      <c r="A580" s="11"/>
      <c r="B580" s="23"/>
      <c r="C580" s="23"/>
      <c r="D580" s="81"/>
      <c r="E580" s="81"/>
      <c r="F580" s="81"/>
      <c r="G580" s="80"/>
      <c r="H580" s="23"/>
      <c r="I580" s="23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28"/>
      <c r="V580" s="28"/>
    </row>
    <row r="581" spans="1:22" s="12" customFormat="1" x14ac:dyDescent="0.3">
      <c r="A581" s="11"/>
      <c r="B581" s="23"/>
      <c r="C581" s="23"/>
      <c r="D581" s="81"/>
      <c r="E581" s="81"/>
      <c r="F581" s="81"/>
      <c r="G581" s="80"/>
      <c r="H581" s="23"/>
      <c r="I581" s="23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28"/>
      <c r="V581" s="28"/>
    </row>
    <row r="582" spans="1:22" s="12" customFormat="1" x14ac:dyDescent="0.3">
      <c r="A582" s="11"/>
      <c r="B582" s="23"/>
      <c r="C582" s="23"/>
      <c r="D582" s="81"/>
      <c r="E582" s="81"/>
      <c r="F582" s="81"/>
      <c r="G582" s="80"/>
      <c r="H582" s="23"/>
      <c r="I582" s="23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28"/>
      <c r="V582" s="28"/>
    </row>
    <row r="583" spans="1:22" s="12" customFormat="1" x14ac:dyDescent="0.3">
      <c r="A583" s="11"/>
      <c r="B583" s="23"/>
      <c r="C583" s="23"/>
      <c r="D583" s="81"/>
      <c r="E583" s="81"/>
      <c r="F583" s="81"/>
      <c r="G583" s="80"/>
      <c r="H583" s="23"/>
      <c r="I583" s="23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28"/>
      <c r="V583" s="28"/>
    </row>
    <row r="584" spans="1:22" s="12" customFormat="1" x14ac:dyDescent="0.3">
      <c r="A584" s="11"/>
      <c r="B584" s="23"/>
      <c r="C584" s="23"/>
      <c r="D584" s="81"/>
      <c r="E584" s="81"/>
      <c r="F584" s="81"/>
      <c r="G584" s="80"/>
      <c r="H584" s="23"/>
      <c r="I584" s="23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28"/>
      <c r="V584" s="28"/>
    </row>
    <row r="585" spans="1:22" s="12" customFormat="1" x14ac:dyDescent="0.3">
      <c r="A585" s="11"/>
      <c r="B585" s="23"/>
      <c r="C585" s="23"/>
      <c r="D585" s="81"/>
      <c r="E585" s="81"/>
      <c r="F585" s="81"/>
      <c r="G585" s="80"/>
      <c r="H585" s="23"/>
      <c r="I585" s="23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28"/>
      <c r="V585" s="28"/>
    </row>
    <row r="586" spans="1:22" s="12" customFormat="1" x14ac:dyDescent="0.3">
      <c r="A586" s="11"/>
      <c r="B586" s="23"/>
      <c r="C586" s="23"/>
      <c r="D586" s="81"/>
      <c r="E586" s="81"/>
      <c r="F586" s="81"/>
      <c r="G586" s="80"/>
      <c r="H586" s="23"/>
      <c r="I586" s="23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28"/>
      <c r="V586" s="28"/>
    </row>
    <row r="587" spans="1:22" s="12" customFormat="1" x14ac:dyDescent="0.3">
      <c r="A587" s="11"/>
      <c r="B587" s="23"/>
      <c r="C587" s="23"/>
      <c r="D587" s="81"/>
      <c r="E587" s="81"/>
      <c r="F587" s="81"/>
      <c r="G587" s="80"/>
      <c r="H587" s="23"/>
      <c r="I587" s="23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28"/>
      <c r="V587" s="28"/>
    </row>
    <row r="588" spans="1:22" s="12" customFormat="1" x14ac:dyDescent="0.3">
      <c r="A588" s="11"/>
      <c r="B588" s="23"/>
      <c r="C588" s="23"/>
      <c r="D588" s="81"/>
      <c r="E588" s="81"/>
      <c r="F588" s="81"/>
      <c r="G588" s="80"/>
      <c r="H588" s="23"/>
      <c r="I588" s="23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28"/>
      <c r="V588" s="28"/>
    </row>
    <row r="589" spans="1:22" s="12" customFormat="1" x14ac:dyDescent="0.3">
      <c r="A589" s="11"/>
      <c r="B589" s="23"/>
      <c r="C589" s="23"/>
      <c r="D589" s="81"/>
      <c r="E589" s="81"/>
      <c r="F589" s="81"/>
      <c r="G589" s="80"/>
      <c r="H589" s="23"/>
      <c r="I589" s="23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28"/>
      <c r="V589" s="28"/>
    </row>
    <row r="590" spans="1:22" s="12" customFormat="1" x14ac:dyDescent="0.3">
      <c r="A590" s="11"/>
      <c r="B590" s="23"/>
      <c r="C590" s="23"/>
      <c r="D590" s="81"/>
      <c r="E590" s="81"/>
      <c r="F590" s="81"/>
      <c r="G590" s="80"/>
      <c r="H590" s="23"/>
      <c r="I590" s="23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28"/>
      <c r="V590" s="28"/>
    </row>
    <row r="591" spans="1:22" s="12" customFormat="1" x14ac:dyDescent="0.3">
      <c r="A591" s="11"/>
      <c r="B591" s="23"/>
      <c r="C591" s="23"/>
      <c r="D591" s="81"/>
      <c r="E591" s="81"/>
      <c r="F591" s="81"/>
      <c r="G591" s="80"/>
      <c r="H591" s="23"/>
      <c r="I591" s="23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28"/>
      <c r="V591" s="28"/>
    </row>
    <row r="592" spans="1:22" s="12" customFormat="1" x14ac:dyDescent="0.3">
      <c r="A592" s="11"/>
      <c r="B592" s="23"/>
      <c r="C592" s="23"/>
      <c r="D592" s="81"/>
      <c r="E592" s="81"/>
      <c r="F592" s="81"/>
      <c r="G592" s="80"/>
      <c r="H592" s="23"/>
      <c r="I592" s="23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28"/>
      <c r="V592" s="28"/>
    </row>
    <row r="593" spans="1:23" s="12" customFormat="1" x14ac:dyDescent="0.3">
      <c r="A593" s="11"/>
      <c r="B593" s="23"/>
      <c r="C593" s="23"/>
      <c r="D593" s="81"/>
      <c r="E593" s="81"/>
      <c r="F593" s="81"/>
      <c r="G593" s="80"/>
      <c r="H593" s="23"/>
      <c r="I593" s="23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28"/>
      <c r="V593" s="28"/>
    </row>
    <row r="594" spans="1:23" s="12" customFormat="1" x14ac:dyDescent="0.3">
      <c r="A594" s="11"/>
      <c r="B594" s="23"/>
      <c r="C594" s="23"/>
      <c r="D594" s="81"/>
      <c r="E594" s="81"/>
      <c r="F594" s="81"/>
      <c r="G594" s="80"/>
      <c r="H594" s="23"/>
      <c r="I594" s="23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28"/>
      <c r="V594" s="28"/>
    </row>
    <row r="595" spans="1:23" s="12" customFormat="1" x14ac:dyDescent="0.3">
      <c r="A595" s="11"/>
      <c r="B595" s="23"/>
      <c r="C595" s="23"/>
      <c r="D595" s="81"/>
      <c r="E595" s="81"/>
      <c r="F595" s="81"/>
      <c r="G595" s="80"/>
      <c r="H595" s="23"/>
      <c r="I595" s="23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28"/>
      <c r="V595" s="28"/>
    </row>
    <row r="596" spans="1:23" x14ac:dyDescent="0.3">
      <c r="U596" s="28"/>
      <c r="V596" s="28"/>
      <c r="W596" s="12"/>
    </row>
    <row r="597" spans="1:23" x14ac:dyDescent="0.3">
      <c r="U597" s="28"/>
      <c r="V597" s="28"/>
      <c r="W597" s="12"/>
    </row>
    <row r="598" spans="1:23" x14ac:dyDescent="0.3">
      <c r="U598" s="28"/>
      <c r="V598" s="28"/>
      <c r="W598" s="12"/>
    </row>
    <row r="599" spans="1:23" x14ac:dyDescent="0.3">
      <c r="U599" s="28"/>
      <c r="V599" s="28"/>
      <c r="W599" s="12"/>
    </row>
    <row r="600" spans="1:23" x14ac:dyDescent="0.3">
      <c r="U600" s="28"/>
      <c r="V600" s="28"/>
      <c r="W600" s="12"/>
    </row>
    <row r="601" spans="1:23" x14ac:dyDescent="0.3">
      <c r="U601" s="28"/>
      <c r="V601" s="28"/>
      <c r="W601" s="12"/>
    </row>
    <row r="602" spans="1:23" x14ac:dyDescent="0.3">
      <c r="U602" s="28"/>
      <c r="V602" s="28"/>
      <c r="W602" s="12"/>
    </row>
    <row r="603" spans="1:23" x14ac:dyDescent="0.3">
      <c r="U603" s="28"/>
      <c r="V603" s="28"/>
      <c r="W603" s="12"/>
    </row>
    <row r="604" spans="1:23" x14ac:dyDescent="0.3">
      <c r="U604" s="28"/>
      <c r="V604" s="28"/>
      <c r="W604" s="12"/>
    </row>
    <row r="605" spans="1:23" x14ac:dyDescent="0.3">
      <c r="U605" s="28"/>
      <c r="V605" s="28"/>
      <c r="W605" s="12"/>
    </row>
    <row r="606" spans="1:23" x14ac:dyDescent="0.3">
      <c r="U606" s="28"/>
      <c r="V606" s="28"/>
      <c r="W606" s="12"/>
    </row>
    <row r="607" spans="1:23" x14ac:dyDescent="0.3">
      <c r="U607" s="28"/>
      <c r="V607" s="28"/>
      <c r="W607" s="12"/>
    </row>
    <row r="608" spans="1:23" x14ac:dyDescent="0.3">
      <c r="U608" s="28"/>
      <c r="V608" s="28"/>
      <c r="W608" s="12"/>
    </row>
    <row r="609" spans="21:23" x14ac:dyDescent="0.3">
      <c r="U609" s="28"/>
      <c r="V609" s="28"/>
      <c r="W609" s="12"/>
    </row>
    <row r="610" spans="21:23" x14ac:dyDescent="0.3">
      <c r="U610" s="28"/>
      <c r="V610" s="28"/>
      <c r="W610" s="12"/>
    </row>
    <row r="611" spans="21:23" x14ac:dyDescent="0.3">
      <c r="U611" s="28"/>
      <c r="V611" s="28"/>
      <c r="W611" s="12"/>
    </row>
    <row r="612" spans="21:23" x14ac:dyDescent="0.3">
      <c r="U612" s="28"/>
      <c r="V612" s="28"/>
      <c r="W612" s="12"/>
    </row>
    <row r="613" spans="21:23" x14ac:dyDescent="0.3">
      <c r="U613" s="28"/>
      <c r="V613" s="28"/>
      <c r="W613" s="12"/>
    </row>
    <row r="614" spans="21:23" x14ac:dyDescent="0.3">
      <c r="U614" s="28"/>
      <c r="V614" s="28"/>
      <c r="W614" s="12"/>
    </row>
    <row r="615" spans="21:23" x14ac:dyDescent="0.3">
      <c r="U615" s="28"/>
      <c r="V615" s="28"/>
      <c r="W615" s="12"/>
    </row>
    <row r="616" spans="21:23" x14ac:dyDescent="0.3">
      <c r="U616" s="28"/>
      <c r="V616" s="28"/>
      <c r="W616" s="12"/>
    </row>
    <row r="617" spans="21:23" x14ac:dyDescent="0.3">
      <c r="U617" s="28"/>
      <c r="V617" s="28"/>
      <c r="W617" s="12"/>
    </row>
    <row r="618" spans="21:23" x14ac:dyDescent="0.3">
      <c r="U618" s="28"/>
      <c r="V618" s="28"/>
      <c r="W618" s="12"/>
    </row>
    <row r="619" spans="21:23" x14ac:dyDescent="0.3">
      <c r="U619" s="28"/>
      <c r="V619" s="28"/>
      <c r="W619" s="12"/>
    </row>
    <row r="620" spans="21:23" x14ac:dyDescent="0.3">
      <c r="U620" s="28"/>
      <c r="V620" s="28"/>
      <c r="W620" s="12"/>
    </row>
    <row r="621" spans="21:23" x14ac:dyDescent="0.3">
      <c r="U621" s="28"/>
      <c r="V621" s="28"/>
      <c r="W621" s="12"/>
    </row>
    <row r="622" spans="21:23" x14ac:dyDescent="0.3">
      <c r="U622" s="28"/>
      <c r="V622" s="28"/>
      <c r="W622" s="12"/>
    </row>
    <row r="623" spans="21:23" x14ac:dyDescent="0.3">
      <c r="U623" s="28"/>
      <c r="V623" s="28"/>
      <c r="W623" s="12"/>
    </row>
    <row r="624" spans="21:23" x14ac:dyDescent="0.3">
      <c r="U624" s="28"/>
      <c r="V624" s="28"/>
      <c r="W624" s="12"/>
    </row>
    <row r="625" spans="21:23" x14ac:dyDescent="0.3">
      <c r="U625" s="28"/>
      <c r="V625" s="28"/>
      <c r="W625" s="12"/>
    </row>
    <row r="626" spans="21:23" x14ac:dyDescent="0.3">
      <c r="U626" s="28"/>
      <c r="V626" s="28"/>
      <c r="W626" s="12"/>
    </row>
    <row r="627" spans="21:23" x14ac:dyDescent="0.3">
      <c r="U627" s="28"/>
      <c r="V627" s="28"/>
      <c r="W627" s="12"/>
    </row>
    <row r="628" spans="21:23" x14ac:dyDescent="0.3">
      <c r="U628" s="28"/>
      <c r="V628" s="28"/>
      <c r="W628" s="12"/>
    </row>
    <row r="629" spans="21:23" x14ac:dyDescent="0.3">
      <c r="U629" s="28"/>
      <c r="V629" s="28"/>
      <c r="W629" s="12"/>
    </row>
    <row r="630" spans="21:23" x14ac:dyDescent="0.3">
      <c r="U630" s="28"/>
      <c r="V630" s="28"/>
      <c r="W630" s="12"/>
    </row>
    <row r="631" spans="21:23" x14ac:dyDescent="0.3">
      <c r="U631" s="28"/>
      <c r="V631" s="28"/>
      <c r="W631" s="12"/>
    </row>
    <row r="632" spans="21:23" x14ac:dyDescent="0.3">
      <c r="U632" s="28"/>
      <c r="V632" s="28"/>
      <c r="W632" s="12"/>
    </row>
    <row r="633" spans="21:23" x14ac:dyDescent="0.3">
      <c r="U633" s="28"/>
      <c r="V633" s="28"/>
      <c r="W633" s="12"/>
    </row>
    <row r="634" spans="21:23" x14ac:dyDescent="0.3">
      <c r="U634" s="28"/>
      <c r="V634" s="28"/>
      <c r="W634" s="12"/>
    </row>
    <row r="635" spans="21:23" x14ac:dyDescent="0.3">
      <c r="U635" s="28"/>
      <c r="V635" s="28"/>
      <c r="W635" s="12"/>
    </row>
    <row r="636" spans="21:23" x14ac:dyDescent="0.3">
      <c r="U636" s="28"/>
      <c r="V636" s="28"/>
      <c r="W636" s="12"/>
    </row>
    <row r="637" spans="21:23" x14ac:dyDescent="0.3">
      <c r="U637" s="28"/>
      <c r="V637" s="28"/>
      <c r="W637" s="12"/>
    </row>
    <row r="638" spans="21:23" x14ac:dyDescent="0.3">
      <c r="U638" s="28"/>
      <c r="V638" s="28"/>
      <c r="W638" s="12"/>
    </row>
    <row r="639" spans="21:23" x14ac:dyDescent="0.3">
      <c r="U639" s="28"/>
      <c r="V639" s="28"/>
      <c r="W639" s="12"/>
    </row>
    <row r="640" spans="21:23" x14ac:dyDescent="0.3">
      <c r="U640" s="28"/>
      <c r="V640" s="28"/>
      <c r="W640" s="12"/>
    </row>
    <row r="641" spans="21:23" x14ac:dyDescent="0.3">
      <c r="U641" s="28"/>
      <c r="V641" s="28"/>
      <c r="W641" s="12"/>
    </row>
    <row r="642" spans="21:23" x14ac:dyDescent="0.3">
      <c r="U642" s="28"/>
      <c r="V642" s="28"/>
      <c r="W642" s="12"/>
    </row>
    <row r="643" spans="21:23" x14ac:dyDescent="0.3">
      <c r="U643" s="28"/>
      <c r="V643" s="28"/>
      <c r="W643" s="12"/>
    </row>
    <row r="644" spans="21:23" x14ac:dyDescent="0.3">
      <c r="U644" s="28"/>
      <c r="V644" s="28"/>
      <c r="W644" s="12"/>
    </row>
    <row r="645" spans="21:23" x14ac:dyDescent="0.3">
      <c r="U645" s="28"/>
      <c r="V645" s="28"/>
      <c r="W645" s="12"/>
    </row>
    <row r="646" spans="21:23" x14ac:dyDescent="0.3">
      <c r="U646" s="28"/>
      <c r="V646" s="28"/>
      <c r="W646" s="12"/>
    </row>
    <row r="647" spans="21:23" x14ac:dyDescent="0.3">
      <c r="U647" s="28"/>
      <c r="V647" s="28"/>
      <c r="W647" s="12"/>
    </row>
    <row r="648" spans="21:23" x14ac:dyDescent="0.3">
      <c r="U648" s="28"/>
      <c r="V648" s="28"/>
      <c r="W648" s="12"/>
    </row>
    <row r="649" spans="21:23" x14ac:dyDescent="0.3">
      <c r="U649" s="28"/>
      <c r="V649" s="28"/>
      <c r="W649" s="12"/>
    </row>
    <row r="650" spans="21:23" x14ac:dyDescent="0.3">
      <c r="U650" s="28"/>
      <c r="V650" s="28"/>
      <c r="W650" s="12"/>
    </row>
    <row r="651" spans="21:23" x14ac:dyDescent="0.3">
      <c r="U651" s="28"/>
      <c r="V651" s="28"/>
      <c r="W651" s="12"/>
    </row>
    <row r="652" spans="21:23" x14ac:dyDescent="0.3">
      <c r="U652" s="28"/>
      <c r="V652" s="28"/>
      <c r="W652" s="12"/>
    </row>
    <row r="653" spans="21:23" x14ac:dyDescent="0.3">
      <c r="U653" s="28"/>
      <c r="V653" s="28"/>
      <c r="W653" s="12"/>
    </row>
    <row r="654" spans="21:23" x14ac:dyDescent="0.3">
      <c r="U654" s="28"/>
      <c r="V654" s="28"/>
      <c r="W654" s="12"/>
    </row>
    <row r="655" spans="21:23" x14ac:dyDescent="0.3">
      <c r="U655" s="28"/>
      <c r="V655" s="28"/>
      <c r="W655" s="12"/>
    </row>
    <row r="656" spans="21:23" x14ac:dyDescent="0.3">
      <c r="U656" s="28"/>
      <c r="V656" s="28"/>
      <c r="W656" s="12"/>
    </row>
    <row r="657" spans="21:23" x14ac:dyDescent="0.3">
      <c r="U657" s="28"/>
      <c r="V657" s="28"/>
      <c r="W657" s="12"/>
    </row>
    <row r="658" spans="21:23" x14ac:dyDescent="0.3">
      <c r="U658" s="28"/>
      <c r="V658" s="28"/>
      <c r="W658" s="12"/>
    </row>
    <row r="659" spans="21:23" x14ac:dyDescent="0.3">
      <c r="U659" s="28"/>
      <c r="V659" s="28"/>
      <c r="W659" s="12"/>
    </row>
    <row r="660" spans="21:23" x14ac:dyDescent="0.3">
      <c r="U660" s="28"/>
      <c r="V660" s="28"/>
      <c r="W660" s="12"/>
    </row>
    <row r="661" spans="21:23" x14ac:dyDescent="0.3">
      <c r="U661" s="28"/>
      <c r="V661" s="28"/>
      <c r="W661" s="12"/>
    </row>
    <row r="662" spans="21:23" x14ac:dyDescent="0.3">
      <c r="U662" s="28"/>
      <c r="V662" s="28"/>
      <c r="W662" s="12"/>
    </row>
    <row r="663" spans="21:23" x14ac:dyDescent="0.3">
      <c r="U663" s="28"/>
      <c r="V663" s="28"/>
    </row>
    <row r="664" spans="21:23" x14ac:dyDescent="0.3">
      <c r="U664" s="28"/>
      <c r="V664" s="28"/>
    </row>
    <row r="665" spans="21:23" x14ac:dyDescent="0.3">
      <c r="U665" s="28"/>
      <c r="V665" s="28"/>
    </row>
    <row r="666" spans="21:23" x14ac:dyDescent="0.3">
      <c r="U666" s="28"/>
      <c r="V666" s="28"/>
    </row>
    <row r="667" spans="21:23" x14ac:dyDescent="0.3">
      <c r="U667" s="28"/>
      <c r="V667" s="28"/>
    </row>
    <row r="668" spans="21:23" x14ac:dyDescent="0.3">
      <c r="U668" s="28"/>
      <c r="V668" s="28"/>
    </row>
    <row r="669" spans="21:23" x14ac:dyDescent="0.3">
      <c r="U669" s="28"/>
      <c r="V669" s="28"/>
    </row>
    <row r="670" spans="21:23" x14ac:dyDescent="0.3">
      <c r="U670" s="28"/>
      <c r="V670" s="28"/>
    </row>
    <row r="671" spans="21:23" x14ac:dyDescent="0.3">
      <c r="U671" s="28"/>
      <c r="V671" s="28"/>
    </row>
    <row r="672" spans="21:23" x14ac:dyDescent="0.3">
      <c r="U672" s="28"/>
      <c r="V672" s="28"/>
    </row>
    <row r="673" spans="21:22" x14ac:dyDescent="0.3">
      <c r="U673" s="28"/>
      <c r="V673" s="28"/>
    </row>
    <row r="674" spans="21:22" x14ac:dyDescent="0.3">
      <c r="U674" s="28"/>
      <c r="V674" s="28"/>
    </row>
    <row r="675" spans="21:22" x14ac:dyDescent="0.3">
      <c r="U675" s="28"/>
      <c r="V675" s="28"/>
    </row>
    <row r="676" spans="21:22" x14ac:dyDescent="0.3">
      <c r="U676" s="28"/>
      <c r="V676" s="28"/>
    </row>
    <row r="677" spans="21:22" x14ac:dyDescent="0.3">
      <c r="U677" s="28"/>
      <c r="V677" s="28"/>
    </row>
    <row r="678" spans="21:22" x14ac:dyDescent="0.3">
      <c r="U678" s="28"/>
      <c r="V678" s="28"/>
    </row>
    <row r="679" spans="21:22" x14ac:dyDescent="0.3">
      <c r="U679" s="28"/>
      <c r="V679" s="28"/>
    </row>
    <row r="680" spans="21:22" x14ac:dyDescent="0.3">
      <c r="U680" s="28"/>
      <c r="V680" s="28"/>
    </row>
    <row r="681" spans="21:22" x14ac:dyDescent="0.3">
      <c r="U681" s="28"/>
      <c r="V681" s="28"/>
    </row>
    <row r="682" spans="21:22" x14ac:dyDescent="0.3">
      <c r="U682" s="28"/>
      <c r="V682" s="28"/>
    </row>
    <row r="683" spans="21:22" x14ac:dyDescent="0.3">
      <c r="U683" s="28"/>
      <c r="V683" s="28"/>
    </row>
    <row r="684" spans="21:22" x14ac:dyDescent="0.3">
      <c r="U684" s="28"/>
      <c r="V684" s="28"/>
    </row>
    <row r="685" spans="21:22" x14ac:dyDescent="0.3">
      <c r="U685" s="28"/>
      <c r="V685" s="28"/>
    </row>
    <row r="686" spans="21:22" x14ac:dyDescent="0.3">
      <c r="U686" s="28"/>
      <c r="V686" s="28"/>
    </row>
    <row r="687" spans="21:22" x14ac:dyDescent="0.3">
      <c r="U687" s="28"/>
      <c r="V687" s="28"/>
    </row>
    <row r="688" spans="21:22" x14ac:dyDescent="0.3">
      <c r="U688" s="28"/>
      <c r="V688" s="28"/>
    </row>
    <row r="689" spans="21:22" x14ac:dyDescent="0.3">
      <c r="U689" s="28"/>
      <c r="V689" s="28"/>
    </row>
    <row r="690" spans="21:22" x14ac:dyDescent="0.3">
      <c r="U690" s="28"/>
      <c r="V690" s="28"/>
    </row>
    <row r="691" spans="21:22" x14ac:dyDescent="0.3">
      <c r="U691" s="28"/>
      <c r="V691" s="28"/>
    </row>
    <row r="692" spans="21:22" x14ac:dyDescent="0.3">
      <c r="U692" s="28"/>
      <c r="V692" s="28"/>
    </row>
    <row r="693" spans="21:22" x14ac:dyDescent="0.3">
      <c r="U693" s="28"/>
      <c r="V693" s="28"/>
    </row>
    <row r="694" spans="21:22" x14ac:dyDescent="0.3">
      <c r="U694" s="28"/>
      <c r="V694" s="28"/>
    </row>
    <row r="695" spans="21:22" x14ac:dyDescent="0.3">
      <c r="U695" s="28"/>
      <c r="V695" s="28"/>
    </row>
    <row r="696" spans="21:22" x14ac:dyDescent="0.3">
      <c r="U696" s="28"/>
      <c r="V696" s="28"/>
    </row>
    <row r="697" spans="21:22" x14ac:dyDescent="0.3">
      <c r="U697" s="28"/>
      <c r="V697" s="28"/>
    </row>
    <row r="698" spans="21:22" x14ac:dyDescent="0.3">
      <c r="U698" s="28"/>
      <c r="V698" s="28"/>
    </row>
    <row r="699" spans="21:22" x14ac:dyDescent="0.3">
      <c r="U699" s="28"/>
      <c r="V699" s="28"/>
    </row>
    <row r="700" spans="21:22" x14ac:dyDescent="0.3">
      <c r="U700" s="28"/>
      <c r="V700" s="28"/>
    </row>
    <row r="701" spans="21:22" x14ac:dyDescent="0.3">
      <c r="U701" s="28"/>
      <c r="V701" s="28"/>
    </row>
    <row r="702" spans="21:22" x14ac:dyDescent="0.3">
      <c r="U702" s="28"/>
      <c r="V702" s="28"/>
    </row>
    <row r="703" spans="21:22" x14ac:dyDescent="0.3">
      <c r="U703" s="28"/>
      <c r="V703" s="28"/>
    </row>
    <row r="704" spans="21:22" x14ac:dyDescent="0.3">
      <c r="U704" s="28"/>
      <c r="V704" s="28"/>
    </row>
    <row r="705" spans="21:22" x14ac:dyDescent="0.3">
      <c r="U705" s="28"/>
      <c r="V705" s="28"/>
    </row>
    <row r="706" spans="21:22" x14ac:dyDescent="0.3">
      <c r="U706" s="28"/>
      <c r="V706" s="28"/>
    </row>
    <row r="707" spans="21:22" x14ac:dyDescent="0.3">
      <c r="U707" s="28"/>
      <c r="V707" s="28"/>
    </row>
    <row r="708" spans="21:22" x14ac:dyDescent="0.3">
      <c r="U708" s="28"/>
      <c r="V708" s="28"/>
    </row>
    <row r="709" spans="21:22" x14ac:dyDescent="0.3">
      <c r="U709" s="28"/>
      <c r="V709" s="28"/>
    </row>
    <row r="710" spans="21:22" x14ac:dyDescent="0.3">
      <c r="U710" s="28"/>
      <c r="V710" s="28"/>
    </row>
    <row r="711" spans="21:22" x14ac:dyDescent="0.3">
      <c r="U711" s="28"/>
      <c r="V711" s="28"/>
    </row>
    <row r="712" spans="21:22" x14ac:dyDescent="0.3">
      <c r="U712" s="28"/>
      <c r="V712" s="28"/>
    </row>
    <row r="713" spans="21:22" x14ac:dyDescent="0.3">
      <c r="U713" s="28"/>
      <c r="V713" s="28"/>
    </row>
    <row r="714" spans="21:22" x14ac:dyDescent="0.3">
      <c r="U714" s="28"/>
      <c r="V714" s="28"/>
    </row>
    <row r="715" spans="21:22" x14ac:dyDescent="0.3">
      <c r="U715" s="28"/>
      <c r="V715" s="28"/>
    </row>
    <row r="716" spans="21:22" x14ac:dyDescent="0.3">
      <c r="U716" s="28"/>
      <c r="V716" s="28"/>
    </row>
    <row r="717" spans="21:22" x14ac:dyDescent="0.3">
      <c r="U717" s="28"/>
      <c r="V717" s="28"/>
    </row>
    <row r="718" spans="21:22" x14ac:dyDescent="0.3">
      <c r="U718" s="28"/>
      <c r="V718" s="28"/>
    </row>
    <row r="719" spans="21:22" x14ac:dyDescent="0.3">
      <c r="U719" s="28"/>
      <c r="V719" s="28"/>
    </row>
    <row r="720" spans="21:22" x14ac:dyDescent="0.3">
      <c r="U720" s="28"/>
      <c r="V720" s="28"/>
    </row>
    <row r="721" spans="21:22" x14ac:dyDescent="0.3">
      <c r="U721" s="28"/>
      <c r="V721" s="28"/>
    </row>
    <row r="722" spans="21:22" x14ac:dyDescent="0.3">
      <c r="U722" s="28"/>
      <c r="V722" s="28"/>
    </row>
    <row r="723" spans="21:22" x14ac:dyDescent="0.3">
      <c r="U723" s="28"/>
      <c r="V723" s="28"/>
    </row>
    <row r="724" spans="21:22" x14ac:dyDescent="0.3">
      <c r="U724" s="28"/>
      <c r="V724" s="28"/>
    </row>
    <row r="725" spans="21:22" x14ac:dyDescent="0.3">
      <c r="U725" s="28"/>
      <c r="V725" s="28"/>
    </row>
    <row r="726" spans="21:22" x14ac:dyDescent="0.3">
      <c r="U726" s="28"/>
      <c r="V726" s="28"/>
    </row>
    <row r="727" spans="21:22" x14ac:dyDescent="0.3">
      <c r="U727" s="28"/>
      <c r="V727" s="28"/>
    </row>
    <row r="728" spans="21:22" x14ac:dyDescent="0.3">
      <c r="U728" s="28"/>
      <c r="V728" s="28"/>
    </row>
    <row r="729" spans="21:22" x14ac:dyDescent="0.3">
      <c r="U729" s="28"/>
      <c r="V729" s="28"/>
    </row>
    <row r="730" spans="21:22" x14ac:dyDescent="0.3">
      <c r="U730" s="28"/>
      <c r="V730" s="28"/>
    </row>
    <row r="731" spans="21:22" x14ac:dyDescent="0.3">
      <c r="U731" s="28"/>
      <c r="V731" s="28"/>
    </row>
    <row r="732" spans="21:22" x14ac:dyDescent="0.3">
      <c r="U732" s="28"/>
      <c r="V732" s="28"/>
    </row>
    <row r="733" spans="21:22" x14ac:dyDescent="0.3">
      <c r="U733" s="28"/>
      <c r="V733" s="28"/>
    </row>
    <row r="734" spans="21:22" x14ac:dyDescent="0.3">
      <c r="U734" s="28"/>
      <c r="V734" s="28"/>
    </row>
    <row r="735" spans="21:22" x14ac:dyDescent="0.3">
      <c r="U735" s="28"/>
      <c r="V735" s="28"/>
    </row>
    <row r="736" spans="21:22" x14ac:dyDescent="0.3">
      <c r="U736" s="28"/>
      <c r="V736" s="28"/>
    </row>
    <row r="737" spans="21:22" x14ac:dyDescent="0.3">
      <c r="U737" s="28"/>
      <c r="V737" s="28"/>
    </row>
    <row r="738" spans="21:22" x14ac:dyDescent="0.3">
      <c r="U738" s="28"/>
      <c r="V738" s="28"/>
    </row>
    <row r="739" spans="21:22" x14ac:dyDescent="0.3">
      <c r="U739" s="28"/>
      <c r="V739" s="28"/>
    </row>
    <row r="740" spans="21:22" x14ac:dyDescent="0.3">
      <c r="U740" s="28"/>
      <c r="V740" s="28"/>
    </row>
    <row r="741" spans="21:22" x14ac:dyDescent="0.3">
      <c r="U741" s="28"/>
      <c r="V741" s="28"/>
    </row>
    <row r="742" spans="21:22" x14ac:dyDescent="0.3">
      <c r="U742" s="28"/>
      <c r="V742" s="28"/>
    </row>
    <row r="743" spans="21:22" x14ac:dyDescent="0.3">
      <c r="U743" s="28"/>
      <c r="V743" s="28"/>
    </row>
    <row r="744" spans="21:22" x14ac:dyDescent="0.3">
      <c r="U744" s="28"/>
      <c r="V744" s="28"/>
    </row>
    <row r="745" spans="21:22" x14ac:dyDescent="0.3">
      <c r="U745" s="28"/>
      <c r="V745" s="28"/>
    </row>
    <row r="746" spans="21:22" x14ac:dyDescent="0.3">
      <c r="U746" s="28"/>
      <c r="V746" s="28"/>
    </row>
    <row r="747" spans="21:22" x14ac:dyDescent="0.3">
      <c r="U747" s="28"/>
      <c r="V747" s="28"/>
    </row>
    <row r="748" spans="21:22" x14ac:dyDescent="0.3">
      <c r="U748" s="28"/>
      <c r="V748" s="28"/>
    </row>
    <row r="749" spans="21:22" x14ac:dyDescent="0.3">
      <c r="U749" s="28"/>
      <c r="V749" s="28"/>
    </row>
    <row r="750" spans="21:22" x14ac:dyDescent="0.3">
      <c r="U750" s="28"/>
      <c r="V750" s="28"/>
    </row>
    <row r="751" spans="21:22" x14ac:dyDescent="0.3">
      <c r="U751" s="28"/>
      <c r="V751" s="28"/>
    </row>
    <row r="752" spans="21:22" x14ac:dyDescent="0.3">
      <c r="U752" s="28"/>
      <c r="V752" s="28"/>
    </row>
    <row r="753" spans="21:22" x14ac:dyDescent="0.3">
      <c r="U753" s="28"/>
      <c r="V753" s="28"/>
    </row>
    <row r="754" spans="21:22" x14ac:dyDescent="0.3">
      <c r="U754" s="28"/>
      <c r="V754" s="28"/>
    </row>
    <row r="755" spans="21:22" x14ac:dyDescent="0.3">
      <c r="U755" s="28"/>
      <c r="V755" s="28"/>
    </row>
    <row r="756" spans="21:22" x14ac:dyDescent="0.3">
      <c r="U756" s="28"/>
      <c r="V756" s="28"/>
    </row>
    <row r="757" spans="21:22" x14ac:dyDescent="0.3">
      <c r="U757" s="28"/>
      <c r="V757" s="28"/>
    </row>
    <row r="758" spans="21:22" x14ac:dyDescent="0.3">
      <c r="U758" s="28"/>
      <c r="V758" s="28"/>
    </row>
    <row r="759" spans="21:22" x14ac:dyDescent="0.3">
      <c r="U759" s="28"/>
      <c r="V759" s="28"/>
    </row>
    <row r="760" spans="21:22" x14ac:dyDescent="0.3">
      <c r="U760" s="28"/>
      <c r="V760" s="28"/>
    </row>
    <row r="761" spans="21:22" x14ac:dyDescent="0.3">
      <c r="U761" s="28"/>
      <c r="V761" s="28"/>
    </row>
    <row r="762" spans="21:22" x14ac:dyDescent="0.3">
      <c r="U762" s="28"/>
      <c r="V762" s="28"/>
    </row>
    <row r="763" spans="21:22" x14ac:dyDescent="0.3">
      <c r="U763" s="28"/>
      <c r="V763" s="28"/>
    </row>
    <row r="764" spans="21:22" x14ac:dyDescent="0.3">
      <c r="U764" s="28"/>
      <c r="V764" s="28"/>
    </row>
    <row r="765" spans="21:22" x14ac:dyDescent="0.3">
      <c r="U765" s="28"/>
      <c r="V765" s="28"/>
    </row>
    <row r="766" spans="21:22" x14ac:dyDescent="0.3">
      <c r="U766" s="28"/>
      <c r="V766" s="28"/>
    </row>
    <row r="767" spans="21:22" x14ac:dyDescent="0.3">
      <c r="U767" s="28"/>
      <c r="V767" s="28"/>
    </row>
    <row r="768" spans="21:22" x14ac:dyDescent="0.3">
      <c r="U768" s="28"/>
      <c r="V768" s="28"/>
    </row>
    <row r="769" spans="21:22" x14ac:dyDescent="0.3">
      <c r="U769" s="28"/>
      <c r="V769" s="28"/>
    </row>
    <row r="770" spans="21:22" x14ac:dyDescent="0.3">
      <c r="U770" s="28"/>
      <c r="V770" s="28"/>
    </row>
    <row r="771" spans="21:22" x14ac:dyDescent="0.3">
      <c r="U771" s="28"/>
      <c r="V771" s="28"/>
    </row>
    <row r="772" spans="21:22" x14ac:dyDescent="0.3">
      <c r="U772" s="28"/>
      <c r="V772" s="28"/>
    </row>
    <row r="773" spans="21:22" x14ac:dyDescent="0.3">
      <c r="U773" s="28"/>
      <c r="V773" s="28"/>
    </row>
    <row r="774" spans="21:22" x14ac:dyDescent="0.3">
      <c r="U774" s="28"/>
      <c r="V774" s="28"/>
    </row>
    <row r="775" spans="21:22" x14ac:dyDescent="0.3">
      <c r="U775" s="28"/>
      <c r="V775" s="28"/>
    </row>
    <row r="776" spans="21:22" x14ac:dyDescent="0.3">
      <c r="U776" s="28"/>
      <c r="V776" s="28"/>
    </row>
    <row r="777" spans="21:22" x14ac:dyDescent="0.3">
      <c r="U777" s="28"/>
      <c r="V777" s="28"/>
    </row>
    <row r="778" spans="21:22" x14ac:dyDescent="0.3">
      <c r="U778" s="28"/>
      <c r="V778" s="28"/>
    </row>
    <row r="779" spans="21:22" x14ac:dyDescent="0.3">
      <c r="U779" s="28"/>
      <c r="V779" s="28"/>
    </row>
    <row r="780" spans="21:22" x14ac:dyDescent="0.3">
      <c r="U780" s="28"/>
      <c r="V780" s="28"/>
    </row>
    <row r="781" spans="21:22" x14ac:dyDescent="0.3">
      <c r="U781" s="28"/>
      <c r="V781" s="28"/>
    </row>
    <row r="782" spans="21:22" x14ac:dyDescent="0.3">
      <c r="U782" s="28"/>
      <c r="V782" s="28"/>
    </row>
    <row r="783" spans="21:22" x14ac:dyDescent="0.3">
      <c r="U783" s="28"/>
      <c r="V783" s="28"/>
    </row>
    <row r="784" spans="21:22" x14ac:dyDescent="0.3">
      <c r="U784" s="28"/>
      <c r="V784" s="28"/>
    </row>
    <row r="785" spans="21:22" x14ac:dyDescent="0.3">
      <c r="U785" s="28"/>
      <c r="V785" s="28"/>
    </row>
    <row r="786" spans="21:22" x14ac:dyDescent="0.3">
      <c r="U786" s="28"/>
      <c r="V786" s="28"/>
    </row>
    <row r="787" spans="21:22" x14ac:dyDescent="0.3">
      <c r="U787" s="28"/>
      <c r="V787" s="28"/>
    </row>
    <row r="788" spans="21:22" x14ac:dyDescent="0.3">
      <c r="U788" s="28"/>
      <c r="V788" s="28"/>
    </row>
    <row r="789" spans="21:22" x14ac:dyDescent="0.3">
      <c r="U789" s="28"/>
      <c r="V789" s="28"/>
    </row>
    <row r="790" spans="21:22" x14ac:dyDescent="0.3">
      <c r="U790" s="28"/>
      <c r="V790" s="28"/>
    </row>
    <row r="791" spans="21:22" x14ac:dyDescent="0.3">
      <c r="U791" s="28"/>
      <c r="V791" s="28"/>
    </row>
    <row r="792" spans="21:22" x14ac:dyDescent="0.3">
      <c r="U792" s="28"/>
      <c r="V792" s="28"/>
    </row>
    <row r="793" spans="21:22" x14ac:dyDescent="0.3">
      <c r="U793" s="28"/>
      <c r="V793" s="28"/>
    </row>
    <row r="794" spans="21:22" x14ac:dyDescent="0.3">
      <c r="U794" s="28"/>
      <c r="V794" s="28"/>
    </row>
    <row r="795" spans="21:22" x14ac:dyDescent="0.3">
      <c r="U795" s="28"/>
      <c r="V795" s="28"/>
    </row>
    <row r="796" spans="21:22" x14ac:dyDescent="0.3">
      <c r="U796" s="28"/>
      <c r="V796" s="28"/>
    </row>
    <row r="797" spans="21:22" x14ac:dyDescent="0.3">
      <c r="U797" s="28"/>
      <c r="V797" s="28"/>
    </row>
    <row r="798" spans="21:22" x14ac:dyDescent="0.3">
      <c r="U798" s="28"/>
      <c r="V798" s="28"/>
    </row>
    <row r="799" spans="21:22" x14ac:dyDescent="0.3">
      <c r="U799" s="28"/>
      <c r="V799" s="28"/>
    </row>
    <row r="800" spans="21:22" x14ac:dyDescent="0.3">
      <c r="U800" s="28"/>
      <c r="V800" s="28"/>
    </row>
    <row r="801" spans="21:22" x14ac:dyDescent="0.3">
      <c r="U801" s="28"/>
      <c r="V801" s="28"/>
    </row>
    <row r="802" spans="21:22" x14ac:dyDescent="0.3">
      <c r="U802" s="28"/>
      <c r="V802" s="28"/>
    </row>
    <row r="803" spans="21:22" x14ac:dyDescent="0.3">
      <c r="U803" s="28"/>
      <c r="V803" s="28"/>
    </row>
    <row r="804" spans="21:22" x14ac:dyDescent="0.3">
      <c r="U804" s="28"/>
      <c r="V804" s="28"/>
    </row>
    <row r="805" spans="21:22" x14ac:dyDescent="0.3">
      <c r="U805" s="28"/>
      <c r="V805" s="28"/>
    </row>
    <row r="806" spans="21:22" x14ac:dyDescent="0.3">
      <c r="U806" s="28"/>
      <c r="V806" s="28"/>
    </row>
    <row r="807" spans="21:22" x14ac:dyDescent="0.3">
      <c r="U807" s="28"/>
      <c r="V807" s="28"/>
    </row>
    <row r="808" spans="21:22" x14ac:dyDescent="0.3">
      <c r="U808" s="28"/>
      <c r="V808" s="28"/>
    </row>
    <row r="809" spans="21:22" x14ac:dyDescent="0.3">
      <c r="U809" s="28"/>
      <c r="V809" s="28"/>
    </row>
    <row r="810" spans="21:22" x14ac:dyDescent="0.3">
      <c r="U810" s="28"/>
      <c r="V810" s="28"/>
    </row>
    <row r="811" spans="21:22" x14ac:dyDescent="0.3">
      <c r="U811" s="28"/>
      <c r="V811" s="28"/>
    </row>
    <row r="812" spans="21:22" x14ac:dyDescent="0.3">
      <c r="U812" s="28"/>
      <c r="V812" s="28"/>
    </row>
    <row r="813" spans="21:22" x14ac:dyDescent="0.3">
      <c r="U813" s="28"/>
      <c r="V813" s="28"/>
    </row>
    <row r="814" spans="21:22" x14ac:dyDescent="0.3">
      <c r="U814" s="28"/>
      <c r="V814" s="28"/>
    </row>
    <row r="815" spans="21:22" x14ac:dyDescent="0.3">
      <c r="U815" s="28"/>
      <c r="V815" s="28"/>
    </row>
    <row r="816" spans="21:22" x14ac:dyDescent="0.3">
      <c r="U816" s="28"/>
      <c r="V816" s="28"/>
    </row>
    <row r="817" spans="21:22" x14ac:dyDescent="0.3">
      <c r="U817" s="28"/>
      <c r="V817" s="28"/>
    </row>
    <row r="818" spans="21:22" x14ac:dyDescent="0.3">
      <c r="U818" s="28"/>
      <c r="V818" s="28"/>
    </row>
    <row r="819" spans="21:22" x14ac:dyDescent="0.3">
      <c r="U819" s="28"/>
      <c r="V819" s="28"/>
    </row>
    <row r="820" spans="21:22" x14ac:dyDescent="0.3">
      <c r="U820" s="28"/>
      <c r="V820" s="28"/>
    </row>
    <row r="821" spans="21:22" x14ac:dyDescent="0.3">
      <c r="U821" s="28"/>
      <c r="V821" s="28"/>
    </row>
    <row r="822" spans="21:22" x14ac:dyDescent="0.3">
      <c r="U822" s="28"/>
      <c r="V822" s="28"/>
    </row>
    <row r="823" spans="21:22" x14ac:dyDescent="0.3">
      <c r="U823" s="28"/>
      <c r="V823" s="28"/>
    </row>
    <row r="824" spans="21:22" x14ac:dyDescent="0.3">
      <c r="U824" s="28"/>
      <c r="V824" s="28"/>
    </row>
    <row r="825" spans="21:22" x14ac:dyDescent="0.3">
      <c r="U825" s="28"/>
      <c r="V825" s="28"/>
    </row>
    <row r="826" spans="21:22" x14ac:dyDescent="0.3">
      <c r="U826" s="28"/>
      <c r="V826" s="28"/>
    </row>
    <row r="827" spans="21:22" x14ac:dyDescent="0.3">
      <c r="U827" s="28"/>
      <c r="V827" s="28"/>
    </row>
    <row r="828" spans="21:22" x14ac:dyDescent="0.3">
      <c r="U828" s="28"/>
      <c r="V828" s="28"/>
    </row>
    <row r="829" spans="21:22" x14ac:dyDescent="0.3">
      <c r="U829" s="28"/>
      <c r="V829" s="28"/>
    </row>
    <row r="830" spans="21:22" x14ac:dyDescent="0.3">
      <c r="U830" s="28"/>
      <c r="V830" s="28"/>
    </row>
    <row r="831" spans="21:22" x14ac:dyDescent="0.3">
      <c r="U831" s="28"/>
      <c r="V831" s="28"/>
    </row>
    <row r="832" spans="21:22" x14ac:dyDescent="0.3">
      <c r="U832" s="28"/>
      <c r="V832" s="28"/>
    </row>
    <row r="833" spans="21:22" x14ac:dyDescent="0.3">
      <c r="U833" s="28"/>
      <c r="V833" s="28"/>
    </row>
    <row r="834" spans="21:22" x14ac:dyDescent="0.3">
      <c r="U834" s="28"/>
      <c r="V834" s="28"/>
    </row>
    <row r="835" spans="21:22" x14ac:dyDescent="0.3">
      <c r="U835" s="28"/>
      <c r="V835" s="28"/>
    </row>
    <row r="836" spans="21:22" x14ac:dyDescent="0.3">
      <c r="U836" s="28"/>
      <c r="V836" s="28"/>
    </row>
    <row r="837" spans="21:22" x14ac:dyDescent="0.3">
      <c r="U837" s="28"/>
      <c r="V837" s="28"/>
    </row>
    <row r="838" spans="21:22" x14ac:dyDescent="0.3">
      <c r="U838" s="28"/>
      <c r="V838" s="28"/>
    </row>
    <row r="839" spans="21:22" x14ac:dyDescent="0.3">
      <c r="U839" s="28"/>
      <c r="V839" s="28"/>
    </row>
    <row r="840" spans="21:22" x14ac:dyDescent="0.3">
      <c r="U840" s="28"/>
      <c r="V840" s="28"/>
    </row>
    <row r="841" spans="21:22" x14ac:dyDescent="0.3">
      <c r="U841" s="28"/>
      <c r="V841" s="28"/>
    </row>
    <row r="842" spans="21:22" x14ac:dyDescent="0.3">
      <c r="U842" s="28"/>
      <c r="V842" s="28"/>
    </row>
    <row r="843" spans="21:22" x14ac:dyDescent="0.3">
      <c r="U843" s="28"/>
      <c r="V843" s="28"/>
    </row>
    <row r="844" spans="21:22" x14ac:dyDescent="0.3">
      <c r="U844" s="28"/>
      <c r="V844" s="28"/>
    </row>
    <row r="845" spans="21:22" x14ac:dyDescent="0.3">
      <c r="U845" s="28"/>
      <c r="V845" s="28"/>
    </row>
    <row r="846" spans="21:22" x14ac:dyDescent="0.3">
      <c r="U846" s="28"/>
      <c r="V846" s="28"/>
    </row>
    <row r="847" spans="21:22" x14ac:dyDescent="0.3">
      <c r="U847" s="28"/>
      <c r="V847" s="28"/>
    </row>
    <row r="848" spans="21:22" x14ac:dyDescent="0.3">
      <c r="U848" s="28"/>
      <c r="V848" s="28"/>
    </row>
    <row r="849" spans="21:22" x14ac:dyDescent="0.3">
      <c r="U849" s="28"/>
      <c r="V849" s="28"/>
    </row>
    <row r="850" spans="21:22" x14ac:dyDescent="0.3">
      <c r="U850" s="28"/>
      <c r="V850" s="28"/>
    </row>
    <row r="851" spans="21:22" x14ac:dyDescent="0.3">
      <c r="U851" s="28"/>
      <c r="V851" s="28"/>
    </row>
    <row r="852" spans="21:22" x14ac:dyDescent="0.3">
      <c r="U852" s="28"/>
      <c r="V852" s="28"/>
    </row>
    <row r="853" spans="21:22" x14ac:dyDescent="0.3">
      <c r="U853" s="28"/>
      <c r="V853" s="28"/>
    </row>
    <row r="854" spans="21:22" x14ac:dyDescent="0.3">
      <c r="U854" s="28"/>
      <c r="V854" s="28"/>
    </row>
    <row r="855" spans="21:22" x14ac:dyDescent="0.3">
      <c r="U855" s="28"/>
      <c r="V855" s="28"/>
    </row>
    <row r="856" spans="21:22" x14ac:dyDescent="0.3">
      <c r="U856" s="28"/>
      <c r="V856" s="28"/>
    </row>
    <row r="857" spans="21:22" x14ac:dyDescent="0.3">
      <c r="U857" s="28"/>
      <c r="V857" s="28"/>
    </row>
    <row r="858" spans="21:22" x14ac:dyDescent="0.3">
      <c r="U858" s="28"/>
      <c r="V858" s="28"/>
    </row>
    <row r="859" spans="21:22" x14ac:dyDescent="0.3">
      <c r="U859" s="28"/>
      <c r="V859" s="28"/>
    </row>
    <row r="860" spans="21:22" x14ac:dyDescent="0.3">
      <c r="U860" s="28"/>
      <c r="V860" s="28"/>
    </row>
    <row r="861" spans="21:22" x14ac:dyDescent="0.3">
      <c r="U861" s="28"/>
      <c r="V861" s="28"/>
    </row>
    <row r="862" spans="21:22" x14ac:dyDescent="0.3">
      <c r="U862" s="28"/>
      <c r="V862" s="28"/>
    </row>
    <row r="863" spans="21:22" x14ac:dyDescent="0.3">
      <c r="U863" s="28"/>
      <c r="V863" s="28"/>
    </row>
    <row r="864" spans="21:22" x14ac:dyDescent="0.3">
      <c r="U864" s="28"/>
      <c r="V864" s="28"/>
    </row>
    <row r="865" spans="21:22" x14ac:dyDescent="0.3">
      <c r="U865" s="28"/>
      <c r="V865" s="28"/>
    </row>
    <row r="866" spans="21:22" x14ac:dyDescent="0.3">
      <c r="U866" s="28"/>
      <c r="V866" s="28"/>
    </row>
    <row r="867" spans="21:22" x14ac:dyDescent="0.3">
      <c r="U867" s="28"/>
      <c r="V867" s="28"/>
    </row>
    <row r="868" spans="21:22" x14ac:dyDescent="0.3">
      <c r="U868" s="28"/>
      <c r="V868" s="28"/>
    </row>
    <row r="869" spans="21:22" x14ac:dyDescent="0.3">
      <c r="U869" s="28"/>
      <c r="V869" s="28"/>
    </row>
    <row r="870" spans="21:22" x14ac:dyDescent="0.3">
      <c r="U870" s="28"/>
      <c r="V870" s="28"/>
    </row>
    <row r="871" spans="21:22" x14ac:dyDescent="0.3">
      <c r="U871" s="28"/>
      <c r="V871" s="28"/>
    </row>
    <row r="872" spans="21:22" x14ac:dyDescent="0.3">
      <c r="U872" s="28"/>
      <c r="V872" s="28"/>
    </row>
    <row r="873" spans="21:22" x14ac:dyDescent="0.3">
      <c r="U873" s="28"/>
      <c r="V873" s="28"/>
    </row>
    <row r="874" spans="21:22" x14ac:dyDescent="0.3">
      <c r="U874" s="28"/>
      <c r="V874" s="28"/>
    </row>
    <row r="875" spans="21:22" x14ac:dyDescent="0.3">
      <c r="U875" s="28"/>
      <c r="V875" s="28"/>
    </row>
    <row r="876" spans="21:22" x14ac:dyDescent="0.3">
      <c r="U876" s="28"/>
      <c r="V876" s="28"/>
    </row>
    <row r="877" spans="21:22" x14ac:dyDescent="0.3">
      <c r="U877" s="28"/>
      <c r="V877" s="28"/>
    </row>
    <row r="878" spans="21:22" x14ac:dyDescent="0.3">
      <c r="U878" s="28"/>
      <c r="V878" s="28"/>
    </row>
    <row r="879" spans="21:22" x14ac:dyDescent="0.3">
      <c r="U879" s="28"/>
      <c r="V879" s="28"/>
    </row>
    <row r="880" spans="21:22" x14ac:dyDescent="0.3">
      <c r="U880" s="28"/>
      <c r="V880" s="28"/>
    </row>
    <row r="881" spans="21:22" x14ac:dyDescent="0.3">
      <c r="U881" s="28"/>
      <c r="V881" s="28"/>
    </row>
    <row r="882" spans="21:22" x14ac:dyDescent="0.3">
      <c r="U882" s="28"/>
      <c r="V882" s="28"/>
    </row>
    <row r="883" spans="21:22" x14ac:dyDescent="0.3">
      <c r="U883" s="28"/>
      <c r="V883" s="28"/>
    </row>
    <row r="884" spans="21:22" x14ac:dyDescent="0.3">
      <c r="U884" s="28"/>
      <c r="V884" s="28"/>
    </row>
    <row r="885" spans="21:22" x14ac:dyDescent="0.3">
      <c r="U885" s="28"/>
      <c r="V885" s="28"/>
    </row>
    <row r="886" spans="21:22" x14ac:dyDescent="0.3">
      <c r="U886" s="28"/>
      <c r="V886" s="28"/>
    </row>
    <row r="887" spans="21:22" x14ac:dyDescent="0.3">
      <c r="U887" s="28"/>
      <c r="V887" s="28"/>
    </row>
    <row r="888" spans="21:22" x14ac:dyDescent="0.3">
      <c r="U888" s="28"/>
      <c r="V888" s="28"/>
    </row>
    <row r="889" spans="21:22" x14ac:dyDescent="0.3">
      <c r="U889" s="28"/>
      <c r="V889" s="28"/>
    </row>
    <row r="890" spans="21:22" x14ac:dyDescent="0.3">
      <c r="U890" s="28"/>
      <c r="V890" s="28"/>
    </row>
    <row r="891" spans="21:22" x14ac:dyDescent="0.3">
      <c r="U891" s="28"/>
      <c r="V891" s="28"/>
    </row>
    <row r="892" spans="21:22" x14ac:dyDescent="0.3">
      <c r="U892" s="28"/>
      <c r="V892" s="28"/>
    </row>
    <row r="893" spans="21:22" x14ac:dyDescent="0.3">
      <c r="U893" s="28"/>
      <c r="V893" s="28"/>
    </row>
    <row r="894" spans="21:22" x14ac:dyDescent="0.3">
      <c r="U894" s="28"/>
      <c r="V894" s="28"/>
    </row>
    <row r="895" spans="21:22" x14ac:dyDescent="0.3">
      <c r="U895" s="28"/>
      <c r="V895" s="28"/>
    </row>
    <row r="896" spans="21:22" x14ac:dyDescent="0.3">
      <c r="U896" s="28"/>
      <c r="V896" s="28"/>
    </row>
    <row r="897" spans="21:22" x14ac:dyDescent="0.3">
      <c r="U897" s="28"/>
      <c r="V897" s="28"/>
    </row>
    <row r="898" spans="21:22" x14ac:dyDescent="0.3">
      <c r="U898" s="28"/>
      <c r="V898" s="28"/>
    </row>
    <row r="899" spans="21:22" x14ac:dyDescent="0.3">
      <c r="U899" s="28"/>
      <c r="V899" s="28"/>
    </row>
    <row r="900" spans="21:22" x14ac:dyDescent="0.3">
      <c r="U900" s="28"/>
      <c r="V900" s="28"/>
    </row>
    <row r="901" spans="21:22" x14ac:dyDescent="0.3">
      <c r="U901" s="28"/>
      <c r="V901" s="28"/>
    </row>
    <row r="902" spans="21:22" x14ac:dyDescent="0.3">
      <c r="U902" s="28"/>
      <c r="V902" s="28"/>
    </row>
    <row r="903" spans="21:22" x14ac:dyDescent="0.3">
      <c r="U903" s="28"/>
      <c r="V903" s="28"/>
    </row>
    <row r="904" spans="21:22" x14ac:dyDescent="0.3">
      <c r="U904" s="28"/>
      <c r="V904" s="28"/>
    </row>
    <row r="905" spans="21:22" x14ac:dyDescent="0.3">
      <c r="U905" s="28"/>
      <c r="V905" s="28"/>
    </row>
    <row r="906" spans="21:22" x14ac:dyDescent="0.3">
      <c r="U906" s="28"/>
      <c r="V906" s="28"/>
    </row>
    <row r="907" spans="21:22" x14ac:dyDescent="0.3">
      <c r="U907" s="28"/>
      <c r="V907" s="28"/>
    </row>
    <row r="908" spans="21:22" x14ac:dyDescent="0.3">
      <c r="U908" s="28"/>
      <c r="V908" s="28"/>
    </row>
    <row r="909" spans="21:22" x14ac:dyDescent="0.3">
      <c r="U909" s="28"/>
      <c r="V909" s="28"/>
    </row>
    <row r="910" spans="21:22" x14ac:dyDescent="0.3">
      <c r="U910" s="28"/>
      <c r="V910" s="28"/>
    </row>
    <row r="911" spans="21:22" x14ac:dyDescent="0.3">
      <c r="U911" s="28"/>
      <c r="V911" s="28"/>
    </row>
    <row r="912" spans="21:22" x14ac:dyDescent="0.3">
      <c r="U912" s="28"/>
      <c r="V912" s="28"/>
    </row>
    <row r="913" spans="21:22" x14ac:dyDescent="0.3">
      <c r="U913" s="28"/>
      <c r="V913" s="28"/>
    </row>
    <row r="914" spans="21:22" x14ac:dyDescent="0.3">
      <c r="U914" s="28"/>
      <c r="V914" s="28"/>
    </row>
    <row r="915" spans="21:22" x14ac:dyDescent="0.3">
      <c r="U915" s="28"/>
      <c r="V915" s="28"/>
    </row>
    <row r="916" spans="21:22" x14ac:dyDescent="0.3">
      <c r="U916" s="28"/>
      <c r="V916" s="28"/>
    </row>
    <row r="917" spans="21:22" x14ac:dyDescent="0.3">
      <c r="U917" s="28"/>
      <c r="V917" s="28"/>
    </row>
    <row r="918" spans="21:22" x14ac:dyDescent="0.3">
      <c r="U918" s="28"/>
      <c r="V918" s="28"/>
    </row>
    <row r="919" spans="21:22" x14ac:dyDescent="0.3">
      <c r="U919" s="28"/>
      <c r="V919" s="28"/>
    </row>
    <row r="920" spans="21:22" x14ac:dyDescent="0.3">
      <c r="U920" s="28"/>
      <c r="V920" s="28"/>
    </row>
    <row r="921" spans="21:22" x14ac:dyDescent="0.3">
      <c r="U921" s="28"/>
      <c r="V921" s="28"/>
    </row>
    <row r="922" spans="21:22" x14ac:dyDescent="0.3">
      <c r="U922" s="28"/>
      <c r="V922" s="28"/>
    </row>
    <row r="923" spans="21:22" x14ac:dyDescent="0.3">
      <c r="U923" s="28"/>
      <c r="V923" s="28"/>
    </row>
    <row r="924" spans="21:22" x14ac:dyDescent="0.3">
      <c r="U924" s="28"/>
      <c r="V924" s="28"/>
    </row>
    <row r="925" spans="21:22" x14ac:dyDescent="0.3">
      <c r="U925" s="28"/>
      <c r="V925" s="28"/>
    </row>
    <row r="926" spans="21:22" x14ac:dyDescent="0.3">
      <c r="U926" s="28"/>
      <c r="V926" s="28"/>
    </row>
    <row r="927" spans="21:22" x14ac:dyDescent="0.3">
      <c r="U927" s="28"/>
      <c r="V927" s="28"/>
    </row>
    <row r="928" spans="21:22" x14ac:dyDescent="0.3">
      <c r="U928" s="28"/>
      <c r="V928" s="28"/>
    </row>
    <row r="929" spans="21:22" x14ac:dyDescent="0.3">
      <c r="U929" s="28"/>
      <c r="V929" s="28"/>
    </row>
    <row r="930" spans="21:22" x14ac:dyDescent="0.3">
      <c r="U930" s="28"/>
      <c r="V930" s="28"/>
    </row>
    <row r="931" spans="21:22" x14ac:dyDescent="0.3">
      <c r="U931" s="28"/>
      <c r="V931" s="28"/>
    </row>
    <row r="932" spans="21:22" x14ac:dyDescent="0.3">
      <c r="U932" s="28"/>
      <c r="V932" s="28"/>
    </row>
    <row r="933" spans="21:22" x14ac:dyDescent="0.3">
      <c r="U933" s="28"/>
      <c r="V933" s="28"/>
    </row>
    <row r="934" spans="21:22" x14ac:dyDescent="0.3">
      <c r="U934" s="28"/>
      <c r="V934" s="28"/>
    </row>
    <row r="935" spans="21:22" x14ac:dyDescent="0.3">
      <c r="U935" s="28"/>
      <c r="V935" s="28"/>
    </row>
    <row r="936" spans="21:22" x14ac:dyDescent="0.3">
      <c r="U936" s="28"/>
      <c r="V936" s="28"/>
    </row>
    <row r="937" spans="21:22" x14ac:dyDescent="0.3">
      <c r="U937" s="28"/>
      <c r="V937" s="28"/>
    </row>
    <row r="938" spans="21:22" x14ac:dyDescent="0.3">
      <c r="U938" s="28"/>
      <c r="V938" s="28"/>
    </row>
    <row r="939" spans="21:22" x14ac:dyDescent="0.3">
      <c r="U939" s="28"/>
      <c r="V939" s="28"/>
    </row>
    <row r="940" spans="21:22" x14ac:dyDescent="0.3">
      <c r="U940" s="28"/>
      <c r="V940" s="28"/>
    </row>
    <row r="941" spans="21:22" x14ac:dyDescent="0.3">
      <c r="U941" s="28"/>
      <c r="V941" s="28"/>
    </row>
    <row r="942" spans="21:22" x14ac:dyDescent="0.3">
      <c r="U942" s="28"/>
      <c r="V942" s="28"/>
    </row>
    <row r="943" spans="21:22" x14ac:dyDescent="0.3">
      <c r="U943" s="28"/>
      <c r="V943" s="28"/>
    </row>
    <row r="944" spans="21:22" x14ac:dyDescent="0.3">
      <c r="U944" s="28"/>
      <c r="V944" s="28"/>
    </row>
    <row r="945" spans="21:22" x14ac:dyDescent="0.3">
      <c r="U945" s="28"/>
      <c r="V945" s="28"/>
    </row>
    <row r="946" spans="21:22" x14ac:dyDescent="0.3">
      <c r="U946" s="28"/>
      <c r="V946" s="28"/>
    </row>
    <row r="947" spans="21:22" x14ac:dyDescent="0.3">
      <c r="U947" s="28"/>
      <c r="V947" s="28"/>
    </row>
    <row r="948" spans="21:22" x14ac:dyDescent="0.3">
      <c r="U948" s="28"/>
      <c r="V948" s="28"/>
    </row>
    <row r="949" spans="21:22" x14ac:dyDescent="0.3">
      <c r="U949" s="28"/>
      <c r="V949" s="28"/>
    </row>
    <row r="950" spans="21:22" x14ac:dyDescent="0.3">
      <c r="U950" s="28"/>
      <c r="V950" s="28"/>
    </row>
    <row r="951" spans="21:22" x14ac:dyDescent="0.3">
      <c r="U951" s="28"/>
      <c r="V951" s="28"/>
    </row>
    <row r="952" spans="21:22" x14ac:dyDescent="0.3">
      <c r="U952" s="28"/>
      <c r="V952" s="28"/>
    </row>
    <row r="953" spans="21:22" x14ac:dyDescent="0.3">
      <c r="U953" s="28"/>
      <c r="V953" s="28"/>
    </row>
    <row r="954" spans="21:22" x14ac:dyDescent="0.3">
      <c r="U954" s="28"/>
      <c r="V954" s="28"/>
    </row>
  </sheetData>
  <conditionalFormatting sqref="A5:U5 X501:XFD950 A501:Q950 R501:U954 W501:W1017 W5:XFD500">
    <cfRule type="expression" dxfId="173" priority="4">
      <formula>MOD(ROW(),2)</formula>
    </cfRule>
  </conditionalFormatting>
  <conditionalFormatting sqref="V501:V954 V5">
    <cfRule type="expression" dxfId="172" priority="3">
      <formula>MOD(ROW(),2)</formula>
    </cfRule>
  </conditionalFormatting>
  <conditionalFormatting sqref="A6:U500">
    <cfRule type="expression" dxfId="171" priority="2">
      <formula>MOD(ROW(),2)</formula>
    </cfRule>
  </conditionalFormatting>
  <conditionalFormatting sqref="V6:V500">
    <cfRule type="expression" dxfId="170" priority="1">
      <formula>MOD(ROW(),2)</formula>
    </cfRule>
  </conditionalFormatting>
  <pageMargins left="0.7" right="0.7" top="0.75" bottom="0.75" header="0.3" footer="0.3"/>
  <pageSetup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H55"/>
  <sheetViews>
    <sheetView topLeftCell="A26" workbookViewId="0">
      <selection activeCell="I35" sqref="I35"/>
    </sheetView>
  </sheetViews>
  <sheetFormatPr defaultColWidth="11.25" defaultRowHeight="15.75" x14ac:dyDescent="0.25"/>
  <cols>
    <col min="1" max="5" width="11.25" style="2"/>
    <col min="6" max="6" width="20.75" style="2" customWidth="1"/>
    <col min="7" max="7" width="41.25" style="2" customWidth="1"/>
    <col min="8" max="8" width="40.25" style="2" customWidth="1"/>
    <col min="9" max="16384" width="11.25" style="2"/>
  </cols>
  <sheetData>
    <row r="1" spans="1:8" x14ac:dyDescent="0.25">
      <c r="A1" s="1" t="s">
        <v>1310</v>
      </c>
    </row>
    <row r="2" spans="1:8" x14ac:dyDescent="0.25">
      <c r="A2" s="2" t="s">
        <v>2</v>
      </c>
    </row>
    <row r="3" spans="1:8" x14ac:dyDescent="0.25">
      <c r="A3" s="2" t="s">
        <v>3</v>
      </c>
    </row>
    <row r="4" spans="1:8" x14ac:dyDescent="0.25">
      <c r="A4" s="2" t="s">
        <v>4</v>
      </c>
    </row>
    <row r="5" spans="1:8" x14ac:dyDescent="0.25">
      <c r="A5" s="2" t="s">
        <v>5</v>
      </c>
    </row>
    <row r="6" spans="1:8" x14ac:dyDescent="0.25">
      <c r="A6" s="2" t="s">
        <v>6</v>
      </c>
    </row>
    <row r="7" spans="1:8" x14ac:dyDescent="0.25">
      <c r="A7" s="2" t="s">
        <v>7</v>
      </c>
    </row>
    <row r="15" spans="1:8" x14ac:dyDescent="0.25">
      <c r="A15" s="1" t="s">
        <v>408</v>
      </c>
      <c r="F15" s="1" t="s">
        <v>354</v>
      </c>
    </row>
    <row r="16" spans="1:8" x14ac:dyDescent="0.25">
      <c r="A16" s="1"/>
      <c r="F16" s="6" t="s">
        <v>357</v>
      </c>
      <c r="G16" s="6" t="s">
        <v>358</v>
      </c>
      <c r="H16" s="6" t="s">
        <v>359</v>
      </c>
    </row>
    <row r="17" spans="1:8" x14ac:dyDescent="0.25">
      <c r="A17" s="1" t="s">
        <v>362</v>
      </c>
      <c r="F17" s="170" t="s">
        <v>360</v>
      </c>
      <c r="G17" s="170" t="s">
        <v>361</v>
      </c>
      <c r="H17" s="7" t="s">
        <v>362</v>
      </c>
    </row>
    <row r="18" spans="1:8" x14ac:dyDescent="0.25">
      <c r="A18" s="2" t="s">
        <v>363</v>
      </c>
      <c r="F18" s="170"/>
      <c r="G18" s="170"/>
      <c r="H18" s="8" t="s">
        <v>363</v>
      </c>
    </row>
    <row r="19" spans="1:8" x14ac:dyDescent="0.25">
      <c r="A19" s="1" t="s">
        <v>353</v>
      </c>
      <c r="F19" s="170"/>
      <c r="G19" s="170"/>
      <c r="H19" s="7" t="s">
        <v>353</v>
      </c>
    </row>
    <row r="20" spans="1:8" x14ac:dyDescent="0.25">
      <c r="A20" s="2" t="s">
        <v>364</v>
      </c>
      <c r="F20" s="170"/>
      <c r="G20" s="170"/>
      <c r="H20" s="8" t="s">
        <v>364</v>
      </c>
    </row>
    <row r="21" spans="1:8" x14ac:dyDescent="0.25">
      <c r="A21" s="2" t="s">
        <v>365</v>
      </c>
      <c r="F21" s="170"/>
      <c r="G21" s="170"/>
      <c r="H21" s="8" t="s">
        <v>365</v>
      </c>
    </row>
    <row r="22" spans="1:8" x14ac:dyDescent="0.25">
      <c r="A22" s="2" t="s">
        <v>367</v>
      </c>
      <c r="F22" s="170"/>
      <c r="G22" s="170" t="s">
        <v>366</v>
      </c>
      <c r="H22" s="8" t="s">
        <v>367</v>
      </c>
    </row>
    <row r="23" spans="1:8" x14ac:dyDescent="0.25">
      <c r="A23" s="1" t="s">
        <v>368</v>
      </c>
      <c r="F23" s="170"/>
      <c r="G23" s="170"/>
      <c r="H23" s="7" t="s">
        <v>368</v>
      </c>
    </row>
    <row r="24" spans="1:8" x14ac:dyDescent="0.25">
      <c r="A24" s="2" t="s">
        <v>369</v>
      </c>
      <c r="F24" s="170"/>
      <c r="G24" s="170"/>
      <c r="H24" s="8" t="s">
        <v>369</v>
      </c>
    </row>
    <row r="25" spans="1:8" x14ac:dyDescent="0.25">
      <c r="A25" s="1" t="s">
        <v>383</v>
      </c>
      <c r="F25" s="170"/>
      <c r="G25" s="171" t="s">
        <v>370</v>
      </c>
      <c r="H25" s="8" t="s">
        <v>355</v>
      </c>
    </row>
    <row r="26" spans="1:8" x14ac:dyDescent="0.25">
      <c r="A26" s="1" t="s">
        <v>384</v>
      </c>
      <c r="F26" s="170"/>
      <c r="G26" s="171"/>
      <c r="H26" s="8" t="s">
        <v>371</v>
      </c>
    </row>
    <row r="27" spans="1:8" x14ac:dyDescent="0.25">
      <c r="A27" s="2" t="s">
        <v>386</v>
      </c>
      <c r="F27" s="170"/>
      <c r="G27" s="171"/>
      <c r="H27" s="8" t="s">
        <v>356</v>
      </c>
    </row>
    <row r="28" spans="1:8" x14ac:dyDescent="0.25">
      <c r="A28" s="2" t="s">
        <v>387</v>
      </c>
      <c r="F28" s="172" t="s">
        <v>372</v>
      </c>
      <c r="G28" s="8" t="s">
        <v>373</v>
      </c>
      <c r="H28" s="8"/>
    </row>
    <row r="29" spans="1:8" x14ac:dyDescent="0.25">
      <c r="A29" s="2" t="s">
        <v>388</v>
      </c>
      <c r="F29" s="172"/>
      <c r="G29" s="8" t="s">
        <v>374</v>
      </c>
      <c r="H29" s="8"/>
    </row>
    <row r="30" spans="1:8" x14ac:dyDescent="0.25">
      <c r="A30" s="2" t="s">
        <v>389</v>
      </c>
      <c r="F30" s="172"/>
      <c r="G30" s="8" t="s">
        <v>375</v>
      </c>
      <c r="H30" s="8"/>
    </row>
    <row r="31" spans="1:8" x14ac:dyDescent="0.25">
      <c r="A31" s="2" t="s">
        <v>390</v>
      </c>
      <c r="F31" s="172"/>
      <c r="G31" s="8" t="s">
        <v>376</v>
      </c>
      <c r="H31" s="8"/>
    </row>
    <row r="32" spans="1:8" x14ac:dyDescent="0.25">
      <c r="A32" s="2" t="s">
        <v>391</v>
      </c>
      <c r="F32" s="172"/>
      <c r="G32" s="8" t="s">
        <v>377</v>
      </c>
      <c r="H32" s="8"/>
    </row>
    <row r="33" spans="1:8" x14ac:dyDescent="0.25">
      <c r="A33" s="1" t="s">
        <v>396</v>
      </c>
      <c r="F33" s="172"/>
      <c r="G33" s="8" t="s">
        <v>378</v>
      </c>
      <c r="H33" s="8"/>
    </row>
    <row r="34" spans="1:8" x14ac:dyDescent="0.25">
      <c r="A34" s="2" t="s">
        <v>397</v>
      </c>
      <c r="F34" s="172"/>
      <c r="G34" s="8" t="s">
        <v>379</v>
      </c>
      <c r="H34" s="8"/>
    </row>
    <row r="35" spans="1:8" x14ac:dyDescent="0.25">
      <c r="A35" s="2" t="s">
        <v>398</v>
      </c>
      <c r="F35" s="172"/>
      <c r="G35" s="8" t="s">
        <v>380</v>
      </c>
      <c r="H35" s="8"/>
    </row>
    <row r="36" spans="1:8" x14ac:dyDescent="0.25">
      <c r="A36" s="1" t="s">
        <v>402</v>
      </c>
      <c r="F36" s="173" t="s">
        <v>381</v>
      </c>
      <c r="G36" s="170" t="s">
        <v>382</v>
      </c>
      <c r="H36" s="18" t="s">
        <v>383</v>
      </c>
    </row>
    <row r="37" spans="1:8" x14ac:dyDescent="0.25">
      <c r="A37" s="1" t="s">
        <v>403</v>
      </c>
      <c r="F37" s="173"/>
      <c r="G37" s="170"/>
      <c r="H37" s="7" t="s">
        <v>384</v>
      </c>
    </row>
    <row r="38" spans="1:8" x14ac:dyDescent="0.25">
      <c r="A38" s="1" t="s">
        <v>339</v>
      </c>
      <c r="F38" s="173"/>
      <c r="G38" s="174" t="s">
        <v>385</v>
      </c>
      <c r="H38" s="8" t="s">
        <v>386</v>
      </c>
    </row>
    <row r="39" spans="1:8" x14ac:dyDescent="0.25">
      <c r="F39" s="173"/>
      <c r="G39" s="174"/>
      <c r="H39" s="7" t="s">
        <v>1191</v>
      </c>
    </row>
    <row r="40" spans="1:8" x14ac:dyDescent="0.25">
      <c r="F40" s="173"/>
      <c r="G40" s="174"/>
      <c r="H40" s="8" t="s">
        <v>388</v>
      </c>
    </row>
    <row r="41" spans="1:8" x14ac:dyDescent="0.25">
      <c r="F41" s="173"/>
      <c r="G41" s="174"/>
      <c r="H41" s="8" t="s">
        <v>389</v>
      </c>
    </row>
    <row r="42" spans="1:8" x14ac:dyDescent="0.25">
      <c r="F42" s="173"/>
      <c r="G42" s="174"/>
      <c r="H42" s="8" t="s">
        <v>390</v>
      </c>
    </row>
    <row r="43" spans="1:8" x14ac:dyDescent="0.25">
      <c r="F43" s="173"/>
      <c r="G43" s="174"/>
      <c r="H43" s="8" t="s">
        <v>391</v>
      </c>
    </row>
    <row r="44" spans="1:8" x14ac:dyDescent="0.25">
      <c r="F44" s="173"/>
      <c r="G44" s="8" t="s">
        <v>392</v>
      </c>
      <c r="H44" s="8"/>
    </row>
    <row r="45" spans="1:8" x14ac:dyDescent="0.25">
      <c r="F45" s="173"/>
      <c r="G45" s="8" t="s">
        <v>393</v>
      </c>
      <c r="H45" s="8"/>
    </row>
    <row r="46" spans="1:8" x14ac:dyDescent="0.25">
      <c r="F46" s="170" t="s">
        <v>394</v>
      </c>
      <c r="G46" s="170" t="s">
        <v>395</v>
      </c>
      <c r="H46" s="7" t="s">
        <v>396</v>
      </c>
    </row>
    <row r="47" spans="1:8" x14ac:dyDescent="0.25">
      <c r="F47" s="170"/>
      <c r="G47" s="170"/>
      <c r="H47" s="8" t="s">
        <v>397</v>
      </c>
    </row>
    <row r="48" spans="1:8" x14ac:dyDescent="0.25">
      <c r="F48" s="170"/>
      <c r="G48" s="170"/>
      <c r="H48" s="8" t="s">
        <v>398</v>
      </c>
    </row>
    <row r="49" spans="6:8" x14ac:dyDescent="0.25">
      <c r="F49" s="170"/>
      <c r="G49" s="8" t="s">
        <v>399</v>
      </c>
      <c r="H49" s="8"/>
    </row>
    <row r="50" spans="6:8" x14ac:dyDescent="0.25">
      <c r="F50" s="170"/>
      <c r="G50" s="8" t="s">
        <v>400</v>
      </c>
      <c r="H50" s="8"/>
    </row>
    <row r="51" spans="6:8" x14ac:dyDescent="0.25">
      <c r="F51" s="170"/>
      <c r="G51" s="7" t="s">
        <v>401</v>
      </c>
      <c r="H51" s="7" t="s">
        <v>402</v>
      </c>
    </row>
    <row r="52" spans="6:8" x14ac:dyDescent="0.25">
      <c r="F52" s="170"/>
      <c r="G52" s="7"/>
      <c r="H52" s="7" t="s">
        <v>403</v>
      </c>
    </row>
    <row r="53" spans="6:8" x14ac:dyDescent="0.25">
      <c r="F53" s="170"/>
      <c r="G53" s="8" t="s">
        <v>404</v>
      </c>
      <c r="H53" s="8"/>
    </row>
    <row r="54" spans="6:8" ht="30" x14ac:dyDescent="0.25">
      <c r="F54" s="9" t="s">
        <v>405</v>
      </c>
      <c r="G54" s="10" t="s">
        <v>406</v>
      </c>
      <c r="H54" s="8"/>
    </row>
    <row r="55" spans="6:8" x14ac:dyDescent="0.25">
      <c r="F55" s="8"/>
      <c r="G55" s="8" t="s">
        <v>407</v>
      </c>
      <c r="H55" s="8"/>
    </row>
  </sheetData>
  <mergeCells count="10">
    <mergeCell ref="F46:F53"/>
    <mergeCell ref="G46:G48"/>
    <mergeCell ref="F17:F27"/>
    <mergeCell ref="G17:G21"/>
    <mergeCell ref="G22:G24"/>
    <mergeCell ref="G25:G27"/>
    <mergeCell ref="F28:F35"/>
    <mergeCell ref="F36:F45"/>
    <mergeCell ref="G36:G37"/>
    <mergeCell ref="G38:G43"/>
  </mergeCells>
  <phoneticPr fontId="13" type="noConversion"/>
  <pageMargins left="0.7" right="0.7" top="0.75" bottom="0.75" header="0.3" footer="0.3"/>
  <pageSetup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J21"/>
  <sheetViews>
    <sheetView zoomScale="93" workbookViewId="0">
      <selection activeCell="D17" sqref="D17"/>
    </sheetView>
  </sheetViews>
  <sheetFormatPr defaultColWidth="8.75" defaultRowHeight="15" x14ac:dyDescent="0.25"/>
  <cols>
    <col min="1" max="1" width="67.25" style="53" customWidth="1"/>
    <col min="2" max="2" width="56.25" style="53" customWidth="1"/>
    <col min="3" max="3" width="28" style="53" customWidth="1"/>
    <col min="4" max="4" width="27.25" style="53" customWidth="1"/>
    <col min="5" max="5" width="28.5" style="53" customWidth="1"/>
    <col min="6" max="6" width="26.25" style="53" customWidth="1"/>
    <col min="7" max="7" width="27.5" style="53" customWidth="1"/>
    <col min="8" max="8" width="18.5" style="53" customWidth="1"/>
    <col min="9" max="9" width="16.5" style="53" customWidth="1"/>
    <col min="10" max="10" width="18.75" style="53" customWidth="1"/>
    <col min="11" max="16384" width="8.75" style="53"/>
  </cols>
  <sheetData>
    <row r="1" spans="1:10" s="64" customFormat="1" ht="67.5" x14ac:dyDescent="0.25">
      <c r="A1" s="70" t="s">
        <v>1309</v>
      </c>
      <c r="B1" s="71" t="s">
        <v>1308</v>
      </c>
      <c r="C1" s="70" t="s">
        <v>1312</v>
      </c>
      <c r="D1" s="70" t="s">
        <v>1313</v>
      </c>
      <c r="E1" s="70" t="s">
        <v>1314</v>
      </c>
      <c r="F1" s="46" t="s">
        <v>1317</v>
      </c>
      <c r="G1" s="47" t="s">
        <v>1316</v>
      </c>
      <c r="H1" s="48" t="s">
        <v>1307</v>
      </c>
      <c r="I1" s="49" t="s">
        <v>1311</v>
      </c>
      <c r="J1" s="50" t="s">
        <v>1306</v>
      </c>
    </row>
    <row r="2" spans="1:10" ht="23.25" x14ac:dyDescent="0.25">
      <c r="A2" s="177" t="s">
        <v>362</v>
      </c>
      <c r="B2" s="51" t="s">
        <v>1305</v>
      </c>
      <c r="C2" s="65">
        <v>17</v>
      </c>
      <c r="D2" s="65">
        <v>16</v>
      </c>
      <c r="E2" s="66">
        <f>(D2/C2)</f>
        <v>0.94117647058823528</v>
      </c>
      <c r="F2" s="54">
        <v>15</v>
      </c>
      <c r="G2" s="56">
        <f>F2/D2</f>
        <v>0.9375</v>
      </c>
      <c r="H2" s="55">
        <f>C2/D2</f>
        <v>1.0625</v>
      </c>
      <c r="I2" s="55">
        <v>2</v>
      </c>
      <c r="J2" s="57">
        <f>F2*H2*I2</f>
        <v>31.875</v>
      </c>
    </row>
    <row r="3" spans="1:10" ht="23.25" x14ac:dyDescent="0.25">
      <c r="A3" s="178"/>
      <c r="B3" s="51" t="s">
        <v>1304</v>
      </c>
      <c r="C3" s="65">
        <v>468</v>
      </c>
      <c r="D3" s="65">
        <v>166</v>
      </c>
      <c r="E3" s="66">
        <f>(D3/C3)</f>
        <v>0.35470085470085472</v>
      </c>
      <c r="F3" s="54">
        <v>0</v>
      </c>
      <c r="G3" s="56">
        <f>F3/D3</f>
        <v>0</v>
      </c>
      <c r="H3" s="55">
        <f>C3/D3</f>
        <v>2.8192771084337349</v>
      </c>
      <c r="I3" s="55">
        <v>1</v>
      </c>
      <c r="J3" s="57">
        <f t="shared" ref="J3:J13" si="0">F3*H3*I3</f>
        <v>0</v>
      </c>
    </row>
    <row r="4" spans="1:10" ht="23.25" x14ac:dyDescent="0.25">
      <c r="A4" s="177" t="s">
        <v>1303</v>
      </c>
      <c r="B4" s="51" t="s">
        <v>1302</v>
      </c>
      <c r="C4" s="65">
        <v>11939.023635</v>
      </c>
      <c r="D4" s="65">
        <v>2392.5262039999998</v>
      </c>
      <c r="E4" s="66">
        <f>(D4/C4)</f>
        <v>0.2003954659228715</v>
      </c>
      <c r="F4" s="54">
        <v>0</v>
      </c>
      <c r="G4" s="56">
        <f>F4/D4</f>
        <v>0</v>
      </c>
      <c r="H4" s="55">
        <f>C4/D4</f>
        <v>4.9901328625113779</v>
      </c>
      <c r="I4" s="55">
        <v>10</v>
      </c>
      <c r="J4" s="57">
        <f t="shared" si="0"/>
        <v>0</v>
      </c>
    </row>
    <row r="5" spans="1:10" ht="23.25" x14ac:dyDescent="0.25">
      <c r="A5" s="178"/>
      <c r="B5" s="51" t="s">
        <v>1301</v>
      </c>
      <c r="C5" s="65">
        <v>32</v>
      </c>
      <c r="D5" s="65">
        <v>21</v>
      </c>
      <c r="E5" s="66">
        <f>(D5/C5)</f>
        <v>0.65625</v>
      </c>
      <c r="F5" s="54">
        <v>1</v>
      </c>
      <c r="G5" s="56">
        <f>F5/D5</f>
        <v>4.7619047619047616E-2</v>
      </c>
      <c r="H5" s="55">
        <f>C5/D5</f>
        <v>1.5238095238095237</v>
      </c>
      <c r="I5" s="55">
        <v>4</v>
      </c>
      <c r="J5" s="57">
        <f t="shared" si="0"/>
        <v>6.0952380952380949</v>
      </c>
    </row>
    <row r="6" spans="1:10" ht="23.25" x14ac:dyDescent="0.25">
      <c r="A6" s="178"/>
      <c r="B6" s="51" t="s">
        <v>1300</v>
      </c>
      <c r="C6" s="65">
        <v>12</v>
      </c>
      <c r="D6" s="65">
        <v>12</v>
      </c>
      <c r="E6" s="66">
        <f>(D6/C6)</f>
        <v>1</v>
      </c>
      <c r="F6" s="54">
        <v>3</v>
      </c>
      <c r="G6" s="56">
        <f>F6/D6</f>
        <v>0.25</v>
      </c>
      <c r="H6" s="55">
        <f>C6/D6</f>
        <v>1</v>
      </c>
      <c r="I6" s="55">
        <v>4</v>
      </c>
      <c r="J6" s="57">
        <f t="shared" si="0"/>
        <v>12</v>
      </c>
    </row>
    <row r="7" spans="1:10" ht="23.25" x14ac:dyDescent="0.25">
      <c r="A7" s="178"/>
      <c r="B7" s="51" t="s">
        <v>1299</v>
      </c>
      <c r="C7" s="65" t="s">
        <v>1189</v>
      </c>
      <c r="D7" s="65" t="s">
        <v>1189</v>
      </c>
      <c r="E7" s="67"/>
      <c r="F7" s="54">
        <v>1</v>
      </c>
      <c r="G7" s="59"/>
      <c r="H7" s="58"/>
      <c r="I7" s="58">
        <v>10</v>
      </c>
      <c r="J7" s="58"/>
    </row>
    <row r="8" spans="1:10" ht="23.25" x14ac:dyDescent="0.25">
      <c r="A8" s="178"/>
      <c r="B8" s="51" t="s">
        <v>1298</v>
      </c>
      <c r="C8" s="65">
        <v>334</v>
      </c>
      <c r="D8" s="65">
        <v>93</v>
      </c>
      <c r="E8" s="66">
        <f t="shared" ref="E8:E13" si="1">(D8/C8)</f>
        <v>0.27844311377245506</v>
      </c>
      <c r="F8" s="54">
        <v>0</v>
      </c>
      <c r="G8" s="54">
        <v>0</v>
      </c>
      <c r="H8" s="55">
        <f t="shared" ref="H8:H13" si="2">C8/D8</f>
        <v>3.5913978494623655</v>
      </c>
      <c r="I8" s="55">
        <v>1</v>
      </c>
      <c r="J8" s="57">
        <f t="shared" si="0"/>
        <v>0</v>
      </c>
    </row>
    <row r="9" spans="1:10" ht="23.25" x14ac:dyDescent="0.25">
      <c r="A9" s="178"/>
      <c r="B9" s="51" t="s">
        <v>1297</v>
      </c>
      <c r="C9" s="65">
        <v>46</v>
      </c>
      <c r="D9" s="65">
        <v>17</v>
      </c>
      <c r="E9" s="66">
        <f t="shared" si="1"/>
        <v>0.36956521739130432</v>
      </c>
      <c r="F9" s="54">
        <v>1</v>
      </c>
      <c r="G9" s="56">
        <f>F9/D9</f>
        <v>5.8823529411764705E-2</v>
      </c>
      <c r="H9" s="55">
        <f t="shared" si="2"/>
        <v>2.7058823529411766</v>
      </c>
      <c r="I9" s="55">
        <v>1</v>
      </c>
      <c r="J9" s="57">
        <f t="shared" si="0"/>
        <v>2.7058823529411766</v>
      </c>
    </row>
    <row r="10" spans="1:10" ht="23.25" x14ac:dyDescent="0.25">
      <c r="A10" s="178"/>
      <c r="B10" s="51" t="s">
        <v>1296</v>
      </c>
      <c r="C10" s="65">
        <v>227276</v>
      </c>
      <c r="D10" s="65">
        <v>176712</v>
      </c>
      <c r="E10" s="66">
        <f t="shared" si="1"/>
        <v>0.77752160368890688</v>
      </c>
      <c r="F10" s="54">
        <v>99</v>
      </c>
      <c r="G10" s="60">
        <f>F10/D10</f>
        <v>5.6023360043460551E-4</v>
      </c>
      <c r="H10" s="55">
        <f t="shared" si="2"/>
        <v>1.2861378966906605</v>
      </c>
      <c r="I10" s="55">
        <v>1</v>
      </c>
      <c r="J10" s="57">
        <f t="shared" si="0"/>
        <v>127.32765177237539</v>
      </c>
    </row>
    <row r="11" spans="1:10" ht="23.25" x14ac:dyDescent="0.25">
      <c r="A11" s="51" t="s">
        <v>384</v>
      </c>
      <c r="B11" s="52" t="s">
        <v>1295</v>
      </c>
      <c r="C11" s="65">
        <v>1709</v>
      </c>
      <c r="D11" s="65">
        <v>851</v>
      </c>
      <c r="E11" s="66">
        <f t="shared" si="1"/>
        <v>0.49795201872440026</v>
      </c>
      <c r="F11" s="54">
        <v>186</v>
      </c>
      <c r="G11" s="56">
        <f>F11/D11</f>
        <v>0.21856639247943596</v>
      </c>
      <c r="H11" s="55">
        <f t="shared" si="2"/>
        <v>2.0082256169212691</v>
      </c>
      <c r="I11" s="55">
        <v>4</v>
      </c>
      <c r="J11" s="57">
        <f t="shared" si="0"/>
        <v>1494.1198589894243</v>
      </c>
    </row>
    <row r="12" spans="1:10" ht="23.25" x14ac:dyDescent="0.25">
      <c r="A12" s="51" t="s">
        <v>1315</v>
      </c>
      <c r="B12" s="51" t="s">
        <v>1294</v>
      </c>
      <c r="C12" s="65">
        <v>60</v>
      </c>
      <c r="D12" s="65">
        <v>22</v>
      </c>
      <c r="E12" s="66">
        <f t="shared" si="1"/>
        <v>0.36666666666666664</v>
      </c>
      <c r="F12" s="54">
        <v>19</v>
      </c>
      <c r="G12" s="56">
        <f>F12/D12</f>
        <v>0.86363636363636365</v>
      </c>
      <c r="H12" s="55">
        <f t="shared" si="2"/>
        <v>2.7272727272727271</v>
      </c>
      <c r="I12" s="55">
        <v>1</v>
      </c>
      <c r="J12" s="57">
        <f t="shared" si="0"/>
        <v>51.818181818181813</v>
      </c>
    </row>
    <row r="13" spans="1:10" ht="23.25" x14ac:dyDescent="0.25">
      <c r="A13" s="51" t="s">
        <v>401</v>
      </c>
      <c r="B13" s="51" t="s">
        <v>1293</v>
      </c>
      <c r="C13" s="65">
        <v>152</v>
      </c>
      <c r="D13" s="65">
        <v>43</v>
      </c>
      <c r="E13" s="66">
        <f t="shared" si="1"/>
        <v>0.28289473684210525</v>
      </c>
      <c r="F13" s="54">
        <v>0</v>
      </c>
      <c r="G13" s="54">
        <v>0</v>
      </c>
      <c r="H13" s="55">
        <f t="shared" si="2"/>
        <v>3.5348837209302326</v>
      </c>
      <c r="I13" s="55">
        <v>1</v>
      </c>
      <c r="J13" s="57">
        <f t="shared" si="0"/>
        <v>0</v>
      </c>
    </row>
    <row r="14" spans="1:10" ht="23.25" x14ac:dyDescent="0.25">
      <c r="A14" s="51" t="s">
        <v>1189</v>
      </c>
      <c r="B14" s="51" t="s">
        <v>339</v>
      </c>
      <c r="C14" s="65" t="s">
        <v>1189</v>
      </c>
      <c r="D14" s="65" t="s">
        <v>1189</v>
      </c>
      <c r="E14" s="67"/>
      <c r="F14" s="54">
        <v>4</v>
      </c>
      <c r="G14" s="59"/>
      <c r="H14" s="58"/>
      <c r="I14" s="58"/>
      <c r="J14" s="58"/>
    </row>
    <row r="15" spans="1:10" ht="23.25" x14ac:dyDescent="0.25">
      <c r="A15" s="175" t="s">
        <v>1292</v>
      </c>
      <c r="B15" s="176"/>
      <c r="C15" s="68">
        <f>SUM(C5:C14)</f>
        <v>229621</v>
      </c>
      <c r="D15" s="68">
        <f>SUM(D5:D14)</f>
        <v>177771</v>
      </c>
      <c r="E15" s="69">
        <f>(D15/C15)</f>
        <v>0.77419312693525422</v>
      </c>
      <c r="F15" s="47">
        <f>SUM(F2:F14)</f>
        <v>329</v>
      </c>
      <c r="G15" s="63">
        <f>F15/D15</f>
        <v>1.8506955577681399E-3</v>
      </c>
      <c r="H15" s="55">
        <f>C15/D15</f>
        <v>1.2916673698184744</v>
      </c>
      <c r="I15" s="55"/>
      <c r="J15" s="57">
        <f>SUM(J2:J13)</f>
        <v>1725.9418130281608</v>
      </c>
    </row>
    <row r="16" spans="1:10" x14ac:dyDescent="0.25">
      <c r="A16" s="43"/>
      <c r="B16" s="61"/>
      <c r="J16" s="62"/>
    </row>
    <row r="17" spans="1:10" ht="31.5" x14ac:dyDescent="0.25">
      <c r="A17" s="42" t="s">
        <v>1291</v>
      </c>
      <c r="B17" s="41">
        <v>5943.75</v>
      </c>
      <c r="D17" s="40"/>
      <c r="E17" s="74"/>
      <c r="F17" s="72" t="s">
        <v>1318</v>
      </c>
      <c r="G17" s="73">
        <v>63000</v>
      </c>
      <c r="H17" s="74"/>
      <c r="I17" s="74"/>
      <c r="J17" s="75">
        <f>J15/F15*G17</f>
        <v>330499.49611177552</v>
      </c>
    </row>
    <row r="18" spans="1:10" ht="31.5" x14ac:dyDescent="0.25">
      <c r="A18" s="42" t="s">
        <v>1290</v>
      </c>
      <c r="B18" s="41">
        <v>163696</v>
      </c>
      <c r="D18" s="40"/>
      <c r="E18" s="74"/>
      <c r="F18" s="74" t="s">
        <v>1319</v>
      </c>
      <c r="G18" s="74"/>
      <c r="H18" s="74"/>
      <c r="I18" s="74"/>
      <c r="J18" s="73">
        <v>178882</v>
      </c>
    </row>
    <row r="19" spans="1:10" ht="31.5" x14ac:dyDescent="0.25">
      <c r="A19" s="42" t="s">
        <v>1289</v>
      </c>
      <c r="B19" s="41">
        <f>(B17/B18)*100</f>
        <v>3.6309683804124719</v>
      </c>
      <c r="D19" s="40"/>
    </row>
    <row r="21" spans="1:10" x14ac:dyDescent="0.25">
      <c r="F21" s="142">
        <f>SUM(F4:F10)</f>
        <v>105</v>
      </c>
    </row>
  </sheetData>
  <mergeCells count="3">
    <mergeCell ref="A15:B15"/>
    <mergeCell ref="A4:A10"/>
    <mergeCell ref="A2:A3"/>
  </mergeCells>
  <pageMargins left="0.7" right="0.7" top="0.75" bottom="0.75" header="0.3" footer="0.3"/>
  <pageSetup orientation="portrait" horizontalDpi="1200" verticalDpi="1200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4:X113"/>
  <sheetViews>
    <sheetView topLeftCell="A23" zoomScale="74" zoomScaleNormal="74" zoomScalePageLayoutView="74" workbookViewId="0">
      <selection activeCell="C55" sqref="C55"/>
    </sheetView>
  </sheetViews>
  <sheetFormatPr defaultColWidth="8.75" defaultRowHeight="15.75" x14ac:dyDescent="0.25"/>
  <cols>
    <col min="1" max="1" width="2.75" style="14" customWidth="1"/>
    <col min="2" max="2" width="45.25" style="14" customWidth="1"/>
    <col min="3" max="3" width="24.75" style="14" customWidth="1"/>
    <col min="4" max="4" width="21" style="14" customWidth="1"/>
    <col min="5" max="5" width="13.75" style="14" customWidth="1"/>
    <col min="6" max="16384" width="8.75" style="14"/>
  </cols>
  <sheetData>
    <row r="4" spans="2:4" x14ac:dyDescent="0.25">
      <c r="C4" s="16" t="s">
        <v>1192</v>
      </c>
    </row>
    <row r="5" spans="2:4" ht="20.25" x14ac:dyDescent="0.3">
      <c r="B5" s="31" t="s">
        <v>352</v>
      </c>
      <c r="C5" s="34" t="s">
        <v>1287</v>
      </c>
      <c r="D5" s="35" t="s">
        <v>1026</v>
      </c>
    </row>
    <row r="6" spans="2:4" ht="20.25" x14ac:dyDescent="0.3">
      <c r="B6" s="33" t="s">
        <v>362</v>
      </c>
      <c r="C6" s="36">
        <f>COUNTIF('Fall 2016 sources for report'!G$2:G$330,B6)</f>
        <v>15</v>
      </c>
      <c r="D6" s="38">
        <f t="shared" ref="D6:D12" si="0">C6/$C$12</f>
        <v>4.5592705167173252E-2</v>
      </c>
    </row>
    <row r="7" spans="2:4" ht="20.25" x14ac:dyDescent="0.3">
      <c r="B7" s="33" t="s">
        <v>368</v>
      </c>
      <c r="C7" s="36">
        <f>COUNTIF('Fall 2016 sources for report'!G$2:G$330,B7)</f>
        <v>105</v>
      </c>
      <c r="D7" s="38">
        <f t="shared" si="0"/>
        <v>0.31914893617021278</v>
      </c>
    </row>
    <row r="8" spans="2:4" ht="20.25" x14ac:dyDescent="0.3">
      <c r="B8" s="33" t="s">
        <v>384</v>
      </c>
      <c r="C8" s="36">
        <f>COUNTIF('Fall 2016 sources for report'!G$2:G$330,B8)</f>
        <v>186</v>
      </c>
      <c r="D8" s="38">
        <f t="shared" si="0"/>
        <v>0.56534954407294835</v>
      </c>
    </row>
    <row r="9" spans="2:4" ht="20.25" x14ac:dyDescent="0.3">
      <c r="B9" s="33" t="s">
        <v>396</v>
      </c>
      <c r="C9" s="36">
        <f>COUNTIF('Fall 2016 sources for report'!G$2:G$330,B9)</f>
        <v>19</v>
      </c>
      <c r="D9" s="38">
        <f t="shared" si="0"/>
        <v>5.7750759878419454E-2</v>
      </c>
    </row>
    <row r="10" spans="2:4" ht="20.25" x14ac:dyDescent="0.3">
      <c r="B10" s="33" t="s">
        <v>1193</v>
      </c>
      <c r="C10" s="36">
        <f>COUNTIF('Fall 2016 sources for report'!G$2:G$330,B10)</f>
        <v>0</v>
      </c>
      <c r="D10" s="38">
        <f t="shared" si="0"/>
        <v>0</v>
      </c>
    </row>
    <row r="11" spans="2:4" ht="20.25" x14ac:dyDescent="0.3">
      <c r="B11" s="33" t="s">
        <v>339</v>
      </c>
      <c r="C11" s="36">
        <f>COUNTIF('Fall 2016 sources for report'!G$2:G$330,B11)</f>
        <v>4</v>
      </c>
      <c r="D11" s="38">
        <f t="shared" si="0"/>
        <v>1.2158054711246201E-2</v>
      </c>
    </row>
    <row r="12" spans="2:4" ht="20.25" x14ac:dyDescent="0.3">
      <c r="B12" s="32" t="s">
        <v>1186</v>
      </c>
      <c r="C12" s="35">
        <f>SUM(C6:C11)</f>
        <v>329</v>
      </c>
      <c r="D12" s="37">
        <f t="shared" si="0"/>
        <v>1</v>
      </c>
    </row>
    <row r="13" spans="2:4" x14ac:dyDescent="0.25">
      <c r="B13" s="16"/>
      <c r="C13" s="16"/>
      <c r="D13" s="17"/>
    </row>
    <row r="14" spans="2:4" x14ac:dyDescent="0.25">
      <c r="B14" s="16"/>
      <c r="C14" s="16"/>
      <c r="D14" s="17"/>
    </row>
    <row r="15" spans="2:4" x14ac:dyDescent="0.25">
      <c r="C15" s="16"/>
    </row>
    <row r="16" spans="2:4" ht="18" x14ac:dyDescent="0.25">
      <c r="B16" s="13"/>
    </row>
    <row r="17" spans="2:24" x14ac:dyDescent="0.25">
      <c r="D17" s="15"/>
    </row>
    <row r="18" spans="2:24" x14ac:dyDescent="0.25">
      <c r="D18" s="15"/>
    </row>
    <row r="19" spans="2:24" x14ac:dyDescent="0.25">
      <c r="D19" s="15"/>
    </row>
    <row r="20" spans="2:24" x14ac:dyDescent="0.25">
      <c r="D20" s="15"/>
    </row>
    <row r="21" spans="2:24" x14ac:dyDescent="0.25">
      <c r="D21" s="15"/>
    </row>
    <row r="22" spans="2:24" x14ac:dyDescent="0.25">
      <c r="D22" s="1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</row>
    <row r="23" spans="2:24" x14ac:dyDescent="0.25">
      <c r="D23" s="15"/>
      <c r="I23" s="44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</row>
    <row r="24" spans="2:24" x14ac:dyDescent="0.25">
      <c r="D24" s="1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</row>
    <row r="25" spans="2:24" x14ac:dyDescent="0.25">
      <c r="B25" s="16"/>
      <c r="C25" s="16"/>
      <c r="D25" s="17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</row>
    <row r="26" spans="2:24" x14ac:dyDescent="0.25">
      <c r="B26" s="16"/>
      <c r="C26" s="16"/>
      <c r="D26" s="17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</row>
    <row r="27" spans="2:24" x14ac:dyDescent="0.25">
      <c r="B27" s="16"/>
      <c r="C27" s="16"/>
      <c r="D27" s="17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</row>
    <row r="28" spans="2:24" x14ac:dyDescent="0.25">
      <c r="B28" s="16"/>
      <c r="C28" s="16"/>
      <c r="D28" s="17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</row>
    <row r="29" spans="2:24" x14ac:dyDescent="0.25">
      <c r="B29" s="16"/>
      <c r="C29" s="16"/>
      <c r="D29" s="17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</row>
    <row r="30" spans="2:24" x14ac:dyDescent="0.25">
      <c r="B30" s="16"/>
      <c r="C30" s="16"/>
      <c r="D30" s="17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</row>
    <row r="31" spans="2:24" ht="20.25" x14ac:dyDescent="0.3">
      <c r="B31" s="31" t="s">
        <v>1197</v>
      </c>
      <c r="C31" s="34" t="s">
        <v>1288</v>
      </c>
      <c r="D31" s="34" t="s">
        <v>1286</v>
      </c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</row>
    <row r="32" spans="2:24" ht="20.25" x14ac:dyDescent="0.3">
      <c r="B32" s="33" t="s">
        <v>1184</v>
      </c>
      <c r="C32" s="36">
        <f>COUNTIF('Fall 2016 sources for report'!E$2:E$331,B32)</f>
        <v>3</v>
      </c>
      <c r="D32" s="38">
        <f t="shared" ref="D32:D53" si="1">C32/$C$12</f>
        <v>9.11854103343465E-3</v>
      </c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</row>
    <row r="33" spans="2:24" ht="20.25" x14ac:dyDescent="0.3">
      <c r="B33" s="33" t="s">
        <v>1032</v>
      </c>
      <c r="C33" s="36">
        <f>COUNTIF('Fall 2016 sources for report'!E$2:E$331,B33)</f>
        <v>176</v>
      </c>
      <c r="D33" s="38">
        <f t="shared" si="1"/>
        <v>0.53495440729483279</v>
      </c>
      <c r="H33" s="44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</row>
    <row r="34" spans="2:24" ht="20.25" x14ac:dyDescent="0.3">
      <c r="B34" s="33" t="s">
        <v>1031</v>
      </c>
      <c r="C34" s="36">
        <f>COUNTIF('Fall 2016 sources for report'!E$2:E$331,B34)</f>
        <v>4</v>
      </c>
      <c r="D34" s="38">
        <f t="shared" si="1"/>
        <v>1.2158054711246201E-2</v>
      </c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</row>
    <row r="35" spans="2:24" ht="20.25" x14ac:dyDescent="0.3">
      <c r="B35" s="33" t="s">
        <v>446</v>
      </c>
      <c r="C35" s="36">
        <f>COUNTIF('Fall 2016 sources for report'!E$2:E$331,B35)</f>
        <v>3</v>
      </c>
      <c r="D35" s="38">
        <f t="shared" si="1"/>
        <v>9.11854103343465E-3</v>
      </c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</row>
    <row r="36" spans="2:24" ht="20.25" x14ac:dyDescent="0.3">
      <c r="B36" s="33" t="s">
        <v>348</v>
      </c>
      <c r="C36" s="36">
        <f>COUNTIF('Fall 2016 sources for report'!E$2:E$331,B36)</f>
        <v>1</v>
      </c>
      <c r="D36" s="38">
        <f t="shared" si="1"/>
        <v>3.0395136778115501E-3</v>
      </c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</row>
    <row r="37" spans="2:24" ht="20.25" x14ac:dyDescent="0.3">
      <c r="B37" s="33" t="s">
        <v>923</v>
      </c>
      <c r="C37" s="36">
        <f>COUNTIF('Fall 2016 sources for report'!E$2:E$331,B37)</f>
        <v>1</v>
      </c>
      <c r="D37" s="38">
        <f t="shared" si="1"/>
        <v>3.0395136778115501E-3</v>
      </c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</row>
    <row r="38" spans="2:24" ht="20.25" x14ac:dyDescent="0.3">
      <c r="B38" s="33" t="s">
        <v>1270</v>
      </c>
      <c r="C38" s="36">
        <f>COUNTIF('Fall 2016 sources for report'!E$2:E$331,B38)</f>
        <v>0</v>
      </c>
      <c r="D38" s="38">
        <f t="shared" si="1"/>
        <v>0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</row>
    <row r="39" spans="2:24" ht="20.25" x14ac:dyDescent="0.3">
      <c r="B39" s="33" t="s">
        <v>409</v>
      </c>
      <c r="C39" s="36">
        <f>COUNTIF('Fall 2016 sources for report'!E$2:E$331,B39)</f>
        <v>3</v>
      </c>
      <c r="D39" s="38">
        <f t="shared" si="1"/>
        <v>9.11854103343465E-3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</row>
    <row r="40" spans="2:24" ht="20.25" x14ac:dyDescent="0.3">
      <c r="B40" s="33" t="s">
        <v>195</v>
      </c>
      <c r="C40" s="36">
        <f>COUNTIF('Fall 2016 sources for report'!E$2:E$331,B40)</f>
        <v>19</v>
      </c>
      <c r="D40" s="38">
        <f t="shared" si="1"/>
        <v>5.7750759878419454E-2</v>
      </c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</row>
    <row r="41" spans="2:24" ht="20.25" x14ac:dyDescent="0.3">
      <c r="B41" s="33" t="s">
        <v>818</v>
      </c>
      <c r="C41" s="36">
        <f>COUNTIF('Fall 2016 sources for report'!E$2:E$331,B41)</f>
        <v>2</v>
      </c>
      <c r="D41" s="38">
        <f t="shared" si="1"/>
        <v>6.0790273556231003E-3</v>
      </c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</row>
    <row r="42" spans="2:24" ht="20.25" x14ac:dyDescent="0.3">
      <c r="B42" s="33" t="s">
        <v>421</v>
      </c>
      <c r="C42" s="36">
        <f>COUNTIF('Fall 2016 sources for report'!E$2:E$331,B42)</f>
        <v>2</v>
      </c>
      <c r="D42" s="38">
        <f t="shared" si="1"/>
        <v>6.0790273556231003E-3</v>
      </c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</row>
    <row r="43" spans="2:24" ht="20.25" x14ac:dyDescent="0.3">
      <c r="B43" s="33" t="s">
        <v>1198</v>
      </c>
      <c r="C43" s="36">
        <f>COUNTIF('Fall 2016 sources for report'!E$2:E$331,B43)</f>
        <v>10</v>
      </c>
      <c r="D43" s="38">
        <f t="shared" si="1"/>
        <v>3.0395136778115502E-2</v>
      </c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</row>
    <row r="44" spans="2:24" ht="20.25" x14ac:dyDescent="0.3">
      <c r="B44" s="33" t="s">
        <v>427</v>
      </c>
      <c r="C44" s="36">
        <f>COUNTIF('Fall 2016 sources for report'!E$2:E$331,B44)</f>
        <v>33</v>
      </c>
      <c r="D44" s="38">
        <f t="shared" si="1"/>
        <v>0.10030395136778116</v>
      </c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</row>
    <row r="45" spans="2:24" ht="20.25" x14ac:dyDescent="0.3">
      <c r="B45" s="33" t="s">
        <v>811</v>
      </c>
      <c r="C45" s="36">
        <f>COUNTIF('Fall 2016 sources for report'!E$2:E$331,B45)</f>
        <v>3</v>
      </c>
      <c r="D45" s="38">
        <f t="shared" si="1"/>
        <v>9.11854103343465E-3</v>
      </c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</row>
    <row r="46" spans="2:24" ht="20.25" x14ac:dyDescent="0.3">
      <c r="B46" s="33" t="s">
        <v>426</v>
      </c>
      <c r="C46" s="36">
        <f>COUNTIF('Fall 2016 sources for report'!E$2:E$331,B46)</f>
        <v>19</v>
      </c>
      <c r="D46" s="38">
        <f t="shared" si="1"/>
        <v>5.7750759878419454E-2</v>
      </c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</row>
    <row r="47" spans="2:24" ht="20.25" x14ac:dyDescent="0.3">
      <c r="B47" s="33" t="s">
        <v>415</v>
      </c>
      <c r="C47" s="36">
        <f>COUNTIF('Fall 2016 sources for report'!E$2:E$331,B47)</f>
        <v>28</v>
      </c>
      <c r="D47" s="38">
        <f t="shared" si="1"/>
        <v>8.5106382978723402E-2</v>
      </c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</row>
    <row r="48" spans="2:24" ht="20.25" x14ac:dyDescent="0.3">
      <c r="B48" s="33" t="s">
        <v>420</v>
      </c>
      <c r="C48" s="36">
        <f>COUNTIF('Fall 2016 sources for report'!E$2:E$331,B48)</f>
        <v>1</v>
      </c>
      <c r="D48" s="38">
        <f t="shared" si="1"/>
        <v>3.0395136778115501E-3</v>
      </c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</row>
    <row r="49" spans="2:21" ht="20.25" x14ac:dyDescent="0.3">
      <c r="B49" s="33" t="s">
        <v>448</v>
      </c>
      <c r="C49" s="36">
        <f>COUNTIF('Fall 2016 sources for report'!E$2:E$331,B49)</f>
        <v>3</v>
      </c>
      <c r="D49" s="38">
        <f t="shared" si="1"/>
        <v>9.11854103343465E-3</v>
      </c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</row>
    <row r="50" spans="2:21" ht="20.25" x14ac:dyDescent="0.3">
      <c r="B50" s="33" t="s">
        <v>340</v>
      </c>
      <c r="C50" s="36">
        <f>COUNTIF('Fall 2016 sources for report'!E$2:E$331,B50)</f>
        <v>14</v>
      </c>
      <c r="D50" s="38">
        <f t="shared" si="1"/>
        <v>4.2553191489361701E-2</v>
      </c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</row>
    <row r="51" spans="2:21" ht="20.25" x14ac:dyDescent="0.3">
      <c r="B51" s="33" t="s">
        <v>339</v>
      </c>
      <c r="C51" s="36">
        <f>COUNTIF('Fall 2016 sources for report'!E$2:E$331,B51)</f>
        <v>4</v>
      </c>
      <c r="D51" s="38">
        <f t="shared" si="1"/>
        <v>1.2158054711246201E-2</v>
      </c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</row>
    <row r="52" spans="2:21" ht="20.25" x14ac:dyDescent="0.3">
      <c r="B52" s="33" t="s">
        <v>447</v>
      </c>
      <c r="C52" s="36">
        <f>COUNTIF('Fall 2016 sources for report'!E$2:E$331,B52)</f>
        <v>0</v>
      </c>
      <c r="D52" s="38">
        <f t="shared" si="1"/>
        <v>0</v>
      </c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</row>
    <row r="53" spans="2:21" ht="20.25" x14ac:dyDescent="0.3">
      <c r="B53" s="32" t="s">
        <v>1186</v>
      </c>
      <c r="C53" s="36">
        <f>SUM(C32:C52)</f>
        <v>329</v>
      </c>
      <c r="D53" s="39">
        <f t="shared" si="1"/>
        <v>1</v>
      </c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</row>
    <row r="54" spans="2:21" x14ac:dyDescent="0.25"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</row>
    <row r="55" spans="2:21" x14ac:dyDescent="0.25"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</row>
    <row r="56" spans="2:21" x14ac:dyDescent="0.25">
      <c r="B56"/>
      <c r="C56"/>
      <c r="D56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</row>
    <row r="57" spans="2:21" x14ac:dyDescent="0.25">
      <c r="B57"/>
      <c r="C57"/>
      <c r="D57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</row>
    <row r="58" spans="2:21" x14ac:dyDescent="0.25">
      <c r="B58"/>
      <c r="C58"/>
      <c r="D58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</row>
    <row r="59" spans="2:21" x14ac:dyDescent="0.25">
      <c r="B59"/>
      <c r="C59"/>
      <c r="D59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</row>
    <row r="60" spans="2:21" x14ac:dyDescent="0.25">
      <c r="B60"/>
      <c r="C60"/>
      <c r="D60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</row>
    <row r="61" spans="2:21" x14ac:dyDescent="0.25">
      <c r="B61"/>
      <c r="C61"/>
      <c r="D61"/>
      <c r="H61" s="45"/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</row>
    <row r="62" spans="2:21" x14ac:dyDescent="0.25">
      <c r="B62"/>
      <c r="C62"/>
      <c r="D62"/>
      <c r="H62" s="45"/>
      <c r="I62" s="45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5"/>
    </row>
    <row r="63" spans="2:21" x14ac:dyDescent="0.25">
      <c r="B63"/>
      <c r="C63"/>
      <c r="D63"/>
      <c r="H63" s="45"/>
      <c r="I63" s="45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45"/>
      <c r="U63" s="45"/>
    </row>
    <row r="64" spans="2:21" x14ac:dyDescent="0.25">
      <c r="B64"/>
      <c r="C64"/>
      <c r="D64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</row>
    <row r="65" spans="2:21" x14ac:dyDescent="0.25">
      <c r="B65"/>
      <c r="C65"/>
      <c r="D6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</row>
    <row r="66" spans="2:21" x14ac:dyDescent="0.25">
      <c r="B66" s="16"/>
      <c r="C66" s="16"/>
      <c r="D66" s="17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</row>
    <row r="67" spans="2:21" x14ac:dyDescent="0.25"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</row>
    <row r="68" spans="2:21" x14ac:dyDescent="0.25"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</row>
    <row r="70" spans="2:21" x14ac:dyDescent="0.25">
      <c r="B70" s="44"/>
      <c r="C70" s="45"/>
      <c r="D70" s="45"/>
      <c r="E70" s="45"/>
      <c r="F70" s="45"/>
    </row>
    <row r="71" spans="2:21" x14ac:dyDescent="0.25">
      <c r="B71" s="45"/>
      <c r="C71" s="45"/>
      <c r="D71" s="45"/>
      <c r="E71" s="45"/>
      <c r="F71" s="45"/>
    </row>
    <row r="72" spans="2:21" x14ac:dyDescent="0.25">
      <c r="B72" s="45"/>
      <c r="C72" s="45"/>
      <c r="D72" s="45"/>
      <c r="E72" s="45"/>
      <c r="F72" s="45"/>
    </row>
    <row r="73" spans="2:21" x14ac:dyDescent="0.25">
      <c r="B73" s="45"/>
      <c r="C73" s="45"/>
      <c r="D73" s="45"/>
      <c r="E73" s="45"/>
      <c r="F73" s="45"/>
    </row>
    <row r="74" spans="2:21" x14ac:dyDescent="0.25">
      <c r="B74" s="45"/>
      <c r="C74" s="45"/>
      <c r="D74" s="45"/>
      <c r="E74" s="45"/>
      <c r="F74" s="45"/>
    </row>
    <row r="75" spans="2:21" x14ac:dyDescent="0.25">
      <c r="B75" s="45"/>
      <c r="C75" s="45"/>
      <c r="D75" s="45"/>
      <c r="E75" s="45"/>
      <c r="F75" s="45"/>
    </row>
    <row r="76" spans="2:21" x14ac:dyDescent="0.25">
      <c r="B76" s="45"/>
      <c r="C76" s="45"/>
      <c r="D76" s="45"/>
      <c r="E76" s="45"/>
      <c r="F76" s="45"/>
    </row>
    <row r="77" spans="2:21" x14ac:dyDescent="0.25">
      <c r="B77" s="45"/>
      <c r="C77" s="45"/>
      <c r="D77" s="45"/>
      <c r="E77" s="45"/>
      <c r="F77" s="45"/>
    </row>
    <row r="78" spans="2:21" x14ac:dyDescent="0.25">
      <c r="B78" s="45"/>
      <c r="C78" s="45"/>
      <c r="D78" s="45"/>
      <c r="E78" s="45"/>
      <c r="F78" s="45"/>
    </row>
    <row r="79" spans="2:21" x14ac:dyDescent="0.25">
      <c r="B79" s="45"/>
      <c r="C79" s="45"/>
      <c r="D79" s="45"/>
      <c r="E79" s="45"/>
      <c r="F79" s="45"/>
    </row>
    <row r="80" spans="2:21" x14ac:dyDescent="0.25">
      <c r="B80" s="45"/>
      <c r="C80" s="45"/>
      <c r="D80" s="45"/>
      <c r="E80" s="45"/>
      <c r="F80" s="45"/>
    </row>
    <row r="81" spans="2:6" x14ac:dyDescent="0.25">
      <c r="B81" s="45"/>
      <c r="C81" s="45"/>
      <c r="D81" s="45"/>
      <c r="E81" s="45"/>
      <c r="F81" s="45"/>
    </row>
    <row r="82" spans="2:6" x14ac:dyDescent="0.25">
      <c r="B82" s="45"/>
      <c r="C82" s="45"/>
      <c r="D82" s="45"/>
      <c r="E82" s="45"/>
      <c r="F82" s="45"/>
    </row>
    <row r="83" spans="2:6" x14ac:dyDescent="0.25">
      <c r="B83" s="45"/>
      <c r="C83" s="45"/>
      <c r="D83" s="45"/>
      <c r="E83" s="45"/>
      <c r="F83" s="45"/>
    </row>
    <row r="84" spans="2:6" x14ac:dyDescent="0.25">
      <c r="B84" s="45"/>
      <c r="C84" s="45"/>
      <c r="D84" s="45"/>
      <c r="E84" s="45"/>
      <c r="F84" s="45"/>
    </row>
    <row r="85" spans="2:6" x14ac:dyDescent="0.25">
      <c r="B85" s="45"/>
      <c r="C85" s="45"/>
      <c r="D85" s="45"/>
      <c r="E85" s="45"/>
      <c r="F85" s="45"/>
    </row>
    <row r="86" spans="2:6" x14ac:dyDescent="0.25">
      <c r="B86" s="45"/>
      <c r="C86" s="45"/>
      <c r="D86" s="45"/>
      <c r="E86" s="45"/>
      <c r="F86" s="45"/>
    </row>
    <row r="87" spans="2:6" x14ac:dyDescent="0.25">
      <c r="B87" s="45"/>
      <c r="C87" s="45"/>
      <c r="D87" s="45"/>
      <c r="E87" s="45"/>
      <c r="F87" s="45"/>
    </row>
    <row r="88" spans="2:6" x14ac:dyDescent="0.25">
      <c r="B88" s="45"/>
      <c r="C88" s="45"/>
      <c r="D88" s="45"/>
      <c r="E88" s="45"/>
      <c r="F88" s="45"/>
    </row>
    <row r="89" spans="2:6" x14ac:dyDescent="0.25">
      <c r="B89" s="45"/>
      <c r="C89" s="45"/>
      <c r="D89" s="45"/>
      <c r="E89" s="45"/>
      <c r="F89" s="45"/>
    </row>
    <row r="90" spans="2:6" x14ac:dyDescent="0.25">
      <c r="B90" s="45"/>
      <c r="C90" s="45"/>
      <c r="D90" s="45"/>
      <c r="E90" s="45"/>
      <c r="F90" s="45"/>
    </row>
    <row r="91" spans="2:6" x14ac:dyDescent="0.25">
      <c r="B91" s="45"/>
      <c r="C91" s="45"/>
      <c r="D91" s="45"/>
      <c r="E91" s="45"/>
      <c r="F91" s="45"/>
    </row>
    <row r="92" spans="2:6" x14ac:dyDescent="0.25">
      <c r="B92" s="45"/>
      <c r="C92" s="45"/>
      <c r="D92" s="45"/>
      <c r="E92" s="45"/>
      <c r="F92" s="45"/>
    </row>
    <row r="93" spans="2:6" x14ac:dyDescent="0.25">
      <c r="B93" s="45"/>
      <c r="C93" s="45"/>
      <c r="D93" s="45"/>
      <c r="E93" s="45"/>
      <c r="F93" s="45"/>
    </row>
    <row r="94" spans="2:6" x14ac:dyDescent="0.25">
      <c r="B94" s="45"/>
      <c r="C94" s="45"/>
      <c r="D94" s="45"/>
      <c r="E94" s="45"/>
      <c r="F94" s="45"/>
    </row>
    <row r="95" spans="2:6" x14ac:dyDescent="0.25">
      <c r="B95" s="45"/>
      <c r="C95" s="45"/>
      <c r="D95" s="45"/>
      <c r="E95" s="45"/>
      <c r="F95" s="45"/>
    </row>
    <row r="96" spans="2:6" x14ac:dyDescent="0.25">
      <c r="B96" s="45"/>
      <c r="C96" s="45"/>
      <c r="D96" s="45"/>
      <c r="E96" s="45"/>
      <c r="F96" s="45"/>
    </row>
    <row r="97" spans="2:6" x14ac:dyDescent="0.25">
      <c r="B97" s="45"/>
      <c r="C97" s="45"/>
      <c r="D97" s="45"/>
      <c r="E97" s="45"/>
      <c r="F97" s="45"/>
    </row>
    <row r="98" spans="2:6" x14ac:dyDescent="0.25">
      <c r="B98" s="45"/>
      <c r="C98" s="45"/>
      <c r="D98" s="45"/>
      <c r="E98" s="45"/>
      <c r="F98" s="45"/>
    </row>
    <row r="99" spans="2:6" x14ac:dyDescent="0.25">
      <c r="B99" s="45"/>
      <c r="C99" s="45"/>
      <c r="D99" s="45"/>
      <c r="E99" s="45"/>
      <c r="F99" s="45"/>
    </row>
    <row r="100" spans="2:6" x14ac:dyDescent="0.25">
      <c r="B100" s="45"/>
      <c r="C100" s="45"/>
      <c r="D100" s="45"/>
      <c r="E100" s="45"/>
      <c r="F100" s="45"/>
    </row>
    <row r="101" spans="2:6" x14ac:dyDescent="0.25">
      <c r="B101" s="45"/>
      <c r="C101" s="45"/>
      <c r="D101" s="45"/>
      <c r="E101" s="45"/>
      <c r="F101" s="45"/>
    </row>
    <row r="102" spans="2:6" x14ac:dyDescent="0.25">
      <c r="B102" s="45"/>
      <c r="C102" s="45"/>
      <c r="D102" s="45"/>
      <c r="E102" s="45"/>
      <c r="F102" s="45"/>
    </row>
    <row r="103" spans="2:6" x14ac:dyDescent="0.25">
      <c r="B103" s="45"/>
      <c r="C103" s="45"/>
      <c r="D103" s="45"/>
      <c r="E103" s="45"/>
      <c r="F103" s="45"/>
    </row>
    <row r="104" spans="2:6" x14ac:dyDescent="0.25">
      <c r="B104" s="45"/>
      <c r="C104" s="45"/>
      <c r="D104" s="45"/>
      <c r="E104" s="45"/>
      <c r="F104" s="45"/>
    </row>
    <row r="105" spans="2:6" x14ac:dyDescent="0.25">
      <c r="B105" s="45"/>
      <c r="C105" s="45"/>
      <c r="D105" s="45"/>
      <c r="E105" s="45"/>
      <c r="F105" s="45"/>
    </row>
    <row r="106" spans="2:6" x14ac:dyDescent="0.25">
      <c r="B106" s="45"/>
      <c r="C106" s="45"/>
      <c r="D106" s="45"/>
      <c r="E106" s="45"/>
      <c r="F106" s="45"/>
    </row>
    <row r="107" spans="2:6" x14ac:dyDescent="0.25">
      <c r="B107" s="45"/>
      <c r="C107" s="45"/>
      <c r="D107" s="45"/>
      <c r="E107" s="45"/>
      <c r="F107" s="45"/>
    </row>
    <row r="108" spans="2:6" x14ac:dyDescent="0.25">
      <c r="B108" s="45"/>
      <c r="C108" s="45"/>
      <c r="D108" s="45"/>
      <c r="E108" s="45"/>
      <c r="F108" s="45"/>
    </row>
    <row r="109" spans="2:6" x14ac:dyDescent="0.25">
      <c r="B109" s="45"/>
      <c r="C109" s="45"/>
      <c r="D109" s="45"/>
      <c r="E109" s="45"/>
      <c r="F109" s="45"/>
    </row>
    <row r="110" spans="2:6" x14ac:dyDescent="0.25">
      <c r="B110" s="45"/>
      <c r="C110" s="45"/>
      <c r="D110" s="45"/>
      <c r="E110" s="45"/>
      <c r="F110" s="45"/>
    </row>
    <row r="111" spans="2:6" x14ac:dyDescent="0.25">
      <c r="B111" s="45"/>
      <c r="C111" s="45"/>
      <c r="D111" s="45"/>
      <c r="E111" s="45"/>
      <c r="F111" s="45"/>
    </row>
    <row r="112" spans="2:6" x14ac:dyDescent="0.25">
      <c r="B112" s="45"/>
      <c r="C112" s="45"/>
      <c r="D112" s="45"/>
      <c r="E112" s="45"/>
      <c r="F112" s="45"/>
    </row>
    <row r="113" spans="2:6" x14ac:dyDescent="0.25">
      <c r="B113" s="45"/>
      <c r="C113" s="45"/>
      <c r="D113" s="45"/>
      <c r="E113" s="45"/>
      <c r="F113" s="45"/>
    </row>
  </sheetData>
  <pageMargins left="0.7" right="0.7" top="0.75" bottom="0.75" header="0.3" footer="0.3"/>
  <pageSetup orientation="portrait"/>
  <ignoredErrors>
    <ignoredError sqref="C32:C52" emptyCellReference="1"/>
  </ignoredErrors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J358"/>
  <sheetViews>
    <sheetView zoomScale="50" zoomScaleNormal="43" zoomScalePageLayoutView="43" workbookViewId="0">
      <selection activeCell="C2" sqref="C2"/>
    </sheetView>
  </sheetViews>
  <sheetFormatPr defaultColWidth="19.25" defaultRowHeight="36" x14ac:dyDescent="0.55000000000000004"/>
  <cols>
    <col min="1" max="1" width="34.5" style="160" bestFit="1" customWidth="1"/>
    <col min="2" max="2" width="43.75" style="161" bestFit="1" customWidth="1"/>
    <col min="3" max="3" width="47.25" style="161" bestFit="1" customWidth="1"/>
    <col min="4" max="4" width="56.25" style="162" bestFit="1" customWidth="1"/>
    <col min="5" max="5" width="59.5" style="162" bestFit="1" customWidth="1"/>
    <col min="6" max="6" width="91.75" style="162" bestFit="1" customWidth="1"/>
    <col min="7" max="7" width="68.75" style="162" bestFit="1" customWidth="1"/>
    <col min="8" max="8" width="33.5" style="163" bestFit="1" customWidth="1"/>
    <col min="9" max="9" width="26.5" style="162" customWidth="1"/>
    <col min="10" max="10" width="42.25" style="162" customWidth="1"/>
    <col min="11" max="16384" width="19.25" style="162"/>
  </cols>
  <sheetData>
    <row r="1" spans="1:10" s="145" customFormat="1" ht="72" x14ac:dyDescent="0.55000000000000004">
      <c r="A1" s="143" t="s">
        <v>1271</v>
      </c>
      <c r="B1" s="144" t="s">
        <v>1277</v>
      </c>
      <c r="C1" s="144" t="s">
        <v>1278</v>
      </c>
      <c r="D1" s="143" t="s">
        <v>1272</v>
      </c>
      <c r="E1" s="143" t="s">
        <v>1276</v>
      </c>
      <c r="F1" s="143" t="s">
        <v>1273</v>
      </c>
      <c r="G1" s="143" t="s">
        <v>352</v>
      </c>
      <c r="H1" s="143" t="s">
        <v>1268</v>
      </c>
      <c r="I1" s="143" t="s">
        <v>1269</v>
      </c>
      <c r="J1" s="143" t="s">
        <v>1275</v>
      </c>
    </row>
    <row r="2" spans="1:10" s="153" customFormat="1" x14ac:dyDescent="0.55000000000000004">
      <c r="A2" s="146" t="s">
        <v>551</v>
      </c>
      <c r="B2" s="147">
        <v>34.447049999999997</v>
      </c>
      <c r="C2" s="147">
        <v>-118.588342</v>
      </c>
      <c r="D2" s="148" t="s">
        <v>212</v>
      </c>
      <c r="E2" s="149" t="s">
        <v>409</v>
      </c>
      <c r="F2" s="149" t="s">
        <v>1274</v>
      </c>
      <c r="G2" s="149" t="s">
        <v>368</v>
      </c>
      <c r="H2" s="150" t="s">
        <v>505</v>
      </c>
      <c r="I2" s="151">
        <v>26.734678938696824</v>
      </c>
      <c r="J2" s="152">
        <v>366.1903606022824</v>
      </c>
    </row>
    <row r="3" spans="1:10" s="153" customFormat="1" x14ac:dyDescent="0.55000000000000004">
      <c r="A3" s="146" t="s">
        <v>552</v>
      </c>
      <c r="B3" s="147">
        <v>33.905999999999999</v>
      </c>
      <c r="C3" s="147">
        <v>-118.4063</v>
      </c>
      <c r="D3" s="148" t="s">
        <v>178</v>
      </c>
      <c r="E3" s="149" t="s">
        <v>340</v>
      </c>
      <c r="F3" s="149" t="s">
        <v>349</v>
      </c>
      <c r="G3" s="149" t="s">
        <v>362</v>
      </c>
      <c r="H3" s="150" t="s">
        <v>337</v>
      </c>
      <c r="I3" s="151">
        <v>2.1572067535000001</v>
      </c>
      <c r="J3" s="152">
        <v>484.78151780000002</v>
      </c>
    </row>
    <row r="4" spans="1:10" s="153" customFormat="1" x14ac:dyDescent="0.55000000000000004">
      <c r="A4" s="146" t="s">
        <v>553</v>
      </c>
      <c r="B4" s="147">
        <v>33.905431</v>
      </c>
      <c r="C4" s="147">
        <v>-118.406435</v>
      </c>
      <c r="D4" s="148" t="s">
        <v>178</v>
      </c>
      <c r="E4" s="149" t="s">
        <v>340</v>
      </c>
      <c r="F4" s="149" t="s">
        <v>349</v>
      </c>
      <c r="G4" s="149" t="s">
        <v>362</v>
      </c>
      <c r="H4" s="150" t="s">
        <v>337</v>
      </c>
      <c r="I4" s="151">
        <v>2.15379677457</v>
      </c>
      <c r="J4" s="152">
        <v>484.78151780000002</v>
      </c>
    </row>
    <row r="5" spans="1:10" s="153" customFormat="1" x14ac:dyDescent="0.55000000000000004">
      <c r="A5" s="146" t="s">
        <v>554</v>
      </c>
      <c r="B5" s="147">
        <v>33.905982999999999</v>
      </c>
      <c r="C5" s="147">
        <v>-118.40348899999999</v>
      </c>
      <c r="D5" s="148" t="s">
        <v>178</v>
      </c>
      <c r="E5" s="149" t="s">
        <v>340</v>
      </c>
      <c r="F5" s="149" t="s">
        <v>349</v>
      </c>
      <c r="G5" s="149" t="s">
        <v>362</v>
      </c>
      <c r="H5" s="150" t="s">
        <v>337</v>
      </c>
      <c r="I5" s="151">
        <v>2.1901900351500001</v>
      </c>
      <c r="J5" s="152">
        <v>484.78151780000002</v>
      </c>
    </row>
    <row r="6" spans="1:10" s="153" customFormat="1" ht="72" x14ac:dyDescent="0.55000000000000004">
      <c r="A6" s="146" t="s">
        <v>555</v>
      </c>
      <c r="B6" s="147">
        <v>33.78245699</v>
      </c>
      <c r="C6" s="147">
        <v>-118.32809626</v>
      </c>
      <c r="D6" s="148" t="s">
        <v>1027</v>
      </c>
      <c r="E6" s="149" t="s">
        <v>195</v>
      </c>
      <c r="F6" s="149" t="s">
        <v>410</v>
      </c>
      <c r="G6" s="149" t="s">
        <v>396</v>
      </c>
      <c r="H6" s="150" t="s">
        <v>337</v>
      </c>
      <c r="I6" s="151">
        <v>0.46199782378999998</v>
      </c>
      <c r="J6" s="152">
        <v>83.965707285799994</v>
      </c>
    </row>
    <row r="7" spans="1:10" s="153" customFormat="1" x14ac:dyDescent="0.55000000000000004">
      <c r="A7" s="146" t="s">
        <v>556</v>
      </c>
      <c r="B7" s="147">
        <v>33.776957000000003</v>
      </c>
      <c r="C7" s="147">
        <v>-118.28704</v>
      </c>
      <c r="D7" s="148" t="s">
        <v>184</v>
      </c>
      <c r="E7" s="149" t="s">
        <v>340</v>
      </c>
      <c r="F7" s="149" t="s">
        <v>1033</v>
      </c>
      <c r="G7" s="149" t="s">
        <v>362</v>
      </c>
      <c r="H7" s="150" t="s">
        <v>337</v>
      </c>
      <c r="I7" s="151">
        <v>8.6696936516099998E-2</v>
      </c>
      <c r="J7" s="152">
        <v>23.469128658700001</v>
      </c>
    </row>
    <row r="8" spans="1:10" s="153" customFormat="1" x14ac:dyDescent="0.55000000000000004">
      <c r="A8" s="146" t="s">
        <v>557</v>
      </c>
      <c r="B8" s="147">
        <v>33.772601109999997</v>
      </c>
      <c r="C8" s="147">
        <v>-118.28643146</v>
      </c>
      <c r="D8" s="148" t="s">
        <v>184</v>
      </c>
      <c r="E8" s="149" t="s">
        <v>340</v>
      </c>
      <c r="F8" s="149" t="s">
        <v>1033</v>
      </c>
      <c r="G8" s="149" t="s">
        <v>362</v>
      </c>
      <c r="H8" s="150" t="s">
        <v>337</v>
      </c>
      <c r="I8" s="151">
        <v>0.233736125519</v>
      </c>
      <c r="J8" s="152">
        <v>28.8561951754</v>
      </c>
    </row>
    <row r="9" spans="1:10" s="153" customFormat="1" x14ac:dyDescent="0.55000000000000004">
      <c r="A9" s="146" t="s">
        <v>558</v>
      </c>
      <c r="B9" s="147">
        <v>33.770829059999997</v>
      </c>
      <c r="C9" s="147">
        <v>-118.29289712000001</v>
      </c>
      <c r="D9" s="148" t="s">
        <v>184</v>
      </c>
      <c r="E9" s="149" t="s">
        <v>340</v>
      </c>
      <c r="F9" s="149" t="s">
        <v>1033</v>
      </c>
      <c r="G9" s="149" t="s">
        <v>362</v>
      </c>
      <c r="H9" s="150" t="s">
        <v>337</v>
      </c>
      <c r="I9" s="151">
        <v>1.1721898394200001</v>
      </c>
      <c r="J9" s="152">
        <v>467.45968810199997</v>
      </c>
    </row>
    <row r="10" spans="1:10" s="153" customFormat="1" x14ac:dyDescent="0.55000000000000004">
      <c r="A10" s="146" t="s">
        <v>559</v>
      </c>
      <c r="B10" s="147">
        <v>33.804667999999999</v>
      </c>
      <c r="C10" s="147">
        <v>-118.243853</v>
      </c>
      <c r="D10" s="148" t="s">
        <v>188</v>
      </c>
      <c r="E10" s="149" t="s">
        <v>340</v>
      </c>
      <c r="F10" s="149" t="s">
        <v>1034</v>
      </c>
      <c r="G10" s="149" t="s">
        <v>362</v>
      </c>
      <c r="H10" s="150" t="s">
        <v>337</v>
      </c>
      <c r="I10" s="151">
        <v>1.2147851965900001</v>
      </c>
      <c r="J10" s="152">
        <v>129.004263495</v>
      </c>
    </row>
    <row r="11" spans="1:10" s="153" customFormat="1" x14ac:dyDescent="0.55000000000000004">
      <c r="A11" s="146" t="s">
        <v>560</v>
      </c>
      <c r="B11" s="147">
        <v>33.815809999999999</v>
      </c>
      <c r="C11" s="147">
        <v>-118.246889</v>
      </c>
      <c r="D11" s="148" t="s">
        <v>188</v>
      </c>
      <c r="E11" s="149" t="s">
        <v>340</v>
      </c>
      <c r="F11" s="149" t="s">
        <v>1034</v>
      </c>
      <c r="G11" s="149" t="s">
        <v>362</v>
      </c>
      <c r="H11" s="150" t="s">
        <v>337</v>
      </c>
      <c r="I11" s="151">
        <v>1.74680121196</v>
      </c>
      <c r="J11" s="152">
        <v>499.44347027499998</v>
      </c>
    </row>
    <row r="12" spans="1:10" s="153" customFormat="1" x14ac:dyDescent="0.55000000000000004">
      <c r="A12" s="146" t="s">
        <v>561</v>
      </c>
      <c r="B12" s="147">
        <v>33.972726000000002</v>
      </c>
      <c r="C12" s="147">
        <v>-117.69993700000001</v>
      </c>
      <c r="D12" s="148" t="s">
        <v>191</v>
      </c>
      <c r="E12" s="149" t="s">
        <v>348</v>
      </c>
      <c r="F12" s="149" t="s">
        <v>411</v>
      </c>
      <c r="G12" s="149" t="s">
        <v>368</v>
      </c>
      <c r="H12" s="150" t="s">
        <v>1022</v>
      </c>
      <c r="I12" s="151">
        <v>7.4708613632666676</v>
      </c>
      <c r="J12" s="152">
        <v>293.295001195</v>
      </c>
    </row>
    <row r="13" spans="1:10" s="153" customFormat="1" ht="72" x14ac:dyDescent="0.55000000000000004">
      <c r="A13" s="146" t="s">
        <v>562</v>
      </c>
      <c r="B13" s="147">
        <v>34.594797999999997</v>
      </c>
      <c r="C13" s="147">
        <v>-117.26763800000001</v>
      </c>
      <c r="D13" s="148" t="s">
        <v>193</v>
      </c>
      <c r="E13" s="149" t="s">
        <v>195</v>
      </c>
      <c r="F13" s="149" t="s">
        <v>433</v>
      </c>
      <c r="G13" s="149" t="s">
        <v>396</v>
      </c>
      <c r="H13" s="150" t="s">
        <v>337</v>
      </c>
      <c r="I13" s="151">
        <v>0.157756475732</v>
      </c>
      <c r="J13" s="152">
        <v>78.449984066300004</v>
      </c>
    </row>
    <row r="14" spans="1:10" s="153" customFormat="1" x14ac:dyDescent="0.55000000000000004">
      <c r="A14" s="146" t="s">
        <v>563</v>
      </c>
      <c r="B14" s="147">
        <v>34.779864000000003</v>
      </c>
      <c r="C14" s="147">
        <v>-116.594275</v>
      </c>
      <c r="D14" s="148" t="s">
        <v>196</v>
      </c>
      <c r="E14" s="149" t="s">
        <v>446</v>
      </c>
      <c r="F14" s="149" t="s">
        <v>412</v>
      </c>
      <c r="G14" s="149" t="s">
        <v>368</v>
      </c>
      <c r="H14" s="150" t="s">
        <v>337</v>
      </c>
      <c r="I14" s="151">
        <v>2.6732588363200001</v>
      </c>
      <c r="J14" s="152">
        <v>168.15159826799999</v>
      </c>
    </row>
    <row r="15" spans="1:10" s="153" customFormat="1" x14ac:dyDescent="0.55000000000000004">
      <c r="A15" s="146" t="s">
        <v>564</v>
      </c>
      <c r="B15" s="147">
        <v>35.185084000000003</v>
      </c>
      <c r="C15" s="147">
        <v>-119.10205500000001</v>
      </c>
      <c r="D15" s="148" t="s">
        <v>1166</v>
      </c>
      <c r="E15" s="149" t="s">
        <v>1032</v>
      </c>
      <c r="F15" s="149" t="s">
        <v>1028</v>
      </c>
      <c r="G15" s="149" t="s">
        <v>384</v>
      </c>
      <c r="H15" s="150" t="s">
        <v>337</v>
      </c>
      <c r="I15" s="151">
        <v>0.34561209706599999</v>
      </c>
      <c r="J15" s="152">
        <v>52.280493494200002</v>
      </c>
    </row>
    <row r="16" spans="1:10" s="153" customFormat="1" x14ac:dyDescent="0.55000000000000004">
      <c r="A16" s="146" t="s">
        <v>565</v>
      </c>
      <c r="B16" s="147">
        <v>35.200662000000001</v>
      </c>
      <c r="C16" s="147">
        <v>-119.05234799999999</v>
      </c>
      <c r="D16" s="148" t="s">
        <v>1166</v>
      </c>
      <c r="E16" s="149" t="s">
        <v>1032</v>
      </c>
      <c r="F16" s="149" t="s">
        <v>1058</v>
      </c>
      <c r="G16" s="149" t="s">
        <v>384</v>
      </c>
      <c r="H16" s="150" t="s">
        <v>505</v>
      </c>
      <c r="I16" s="151">
        <v>7.0103268753699997</v>
      </c>
      <c r="J16" s="152">
        <v>376.71659138749999</v>
      </c>
    </row>
    <row r="17" spans="1:10" s="153" customFormat="1" x14ac:dyDescent="0.55000000000000004">
      <c r="A17" s="146" t="s">
        <v>566</v>
      </c>
      <c r="B17" s="147">
        <v>35.213923000000001</v>
      </c>
      <c r="C17" s="147">
        <v>-118.987962</v>
      </c>
      <c r="D17" s="148" t="s">
        <v>1166</v>
      </c>
      <c r="E17" s="149" t="s">
        <v>1032</v>
      </c>
      <c r="F17" s="149" t="s">
        <v>1029</v>
      </c>
      <c r="G17" s="149" t="s">
        <v>384</v>
      </c>
      <c r="H17" s="150" t="s">
        <v>337</v>
      </c>
      <c r="I17" s="151">
        <v>0.14810170419499999</v>
      </c>
      <c r="J17" s="152">
        <v>16.909760495099999</v>
      </c>
    </row>
    <row r="18" spans="1:10" s="153" customFormat="1" x14ac:dyDescent="0.55000000000000004">
      <c r="A18" s="146" t="s">
        <v>567</v>
      </c>
      <c r="B18" s="147">
        <v>35.175012000000002</v>
      </c>
      <c r="C18" s="147">
        <v>-119.12432099999999</v>
      </c>
      <c r="D18" s="148" t="s">
        <v>1166</v>
      </c>
      <c r="E18" s="149" t="s">
        <v>1032</v>
      </c>
      <c r="F18" s="149" t="s">
        <v>434</v>
      </c>
      <c r="G18" s="149" t="s">
        <v>384</v>
      </c>
      <c r="H18" s="150" t="s">
        <v>337</v>
      </c>
      <c r="I18" s="151">
        <v>0.64451675955200005</v>
      </c>
      <c r="J18" s="152">
        <v>140.28328482000001</v>
      </c>
    </row>
    <row r="19" spans="1:10" s="153" customFormat="1" x14ac:dyDescent="0.55000000000000004">
      <c r="A19" s="146" t="s">
        <v>568</v>
      </c>
      <c r="B19" s="147">
        <v>35.177401000000003</v>
      </c>
      <c r="C19" s="147">
        <v>-119.121911</v>
      </c>
      <c r="D19" s="148" t="s">
        <v>1166</v>
      </c>
      <c r="E19" s="149" t="s">
        <v>1032</v>
      </c>
      <c r="F19" s="149" t="s">
        <v>434</v>
      </c>
      <c r="G19" s="149" t="s">
        <v>384</v>
      </c>
      <c r="H19" s="150" t="s">
        <v>337</v>
      </c>
      <c r="I19" s="151">
        <v>0.16079984791599999</v>
      </c>
      <c r="J19" s="152">
        <v>18.569060288599999</v>
      </c>
    </row>
    <row r="20" spans="1:10" s="153" customFormat="1" x14ac:dyDescent="0.55000000000000004">
      <c r="A20" s="146" t="s">
        <v>569</v>
      </c>
      <c r="B20" s="147">
        <v>35.185952</v>
      </c>
      <c r="C20" s="147">
        <v>-119.103418</v>
      </c>
      <c r="D20" s="148" t="s">
        <v>1166</v>
      </c>
      <c r="E20" s="149" t="s">
        <v>1032</v>
      </c>
      <c r="F20" s="149" t="s">
        <v>1028</v>
      </c>
      <c r="G20" s="149" t="s">
        <v>384</v>
      </c>
      <c r="H20" s="150" t="s">
        <v>337</v>
      </c>
      <c r="I20" s="151">
        <v>0.23174693901099999</v>
      </c>
      <c r="J20" s="152">
        <v>33.065087327900002</v>
      </c>
    </row>
    <row r="21" spans="1:10" s="153" customFormat="1" x14ac:dyDescent="0.55000000000000004">
      <c r="A21" s="146" t="s">
        <v>570</v>
      </c>
      <c r="B21" s="147">
        <v>35.204009999999997</v>
      </c>
      <c r="C21" s="147">
        <v>-119.08110600000001</v>
      </c>
      <c r="D21" s="148" t="s">
        <v>1166</v>
      </c>
      <c r="E21" s="149" t="s">
        <v>1032</v>
      </c>
      <c r="F21" s="149" t="s">
        <v>1059</v>
      </c>
      <c r="G21" s="149" t="s">
        <v>384</v>
      </c>
      <c r="H21" s="150" t="s">
        <v>337</v>
      </c>
      <c r="I21" s="151">
        <v>3.8402746599199999</v>
      </c>
      <c r="J21" s="152">
        <v>485.41876766399997</v>
      </c>
    </row>
    <row r="22" spans="1:10" s="153" customFormat="1" x14ac:dyDescent="0.55000000000000004">
      <c r="A22" s="146" t="s">
        <v>571</v>
      </c>
      <c r="B22" s="147">
        <v>35.203946999999999</v>
      </c>
      <c r="C22" s="147">
        <v>-119.198909</v>
      </c>
      <c r="D22" s="148" t="s">
        <v>1166</v>
      </c>
      <c r="E22" s="149" t="s">
        <v>1032</v>
      </c>
      <c r="F22" s="149" t="s">
        <v>1030</v>
      </c>
      <c r="G22" s="149" t="s">
        <v>384</v>
      </c>
      <c r="H22" s="150" t="s">
        <v>337</v>
      </c>
      <c r="I22" s="151">
        <v>5.0733218384000001</v>
      </c>
      <c r="J22" s="152">
        <v>355.04575761400002</v>
      </c>
    </row>
    <row r="23" spans="1:10" s="153" customFormat="1" x14ac:dyDescent="0.55000000000000004">
      <c r="A23" s="146" t="s">
        <v>572</v>
      </c>
      <c r="B23" s="147">
        <v>35.214329999999997</v>
      </c>
      <c r="C23" s="147">
        <v>-119.207404</v>
      </c>
      <c r="D23" s="148" t="s">
        <v>1166</v>
      </c>
      <c r="E23" s="149" t="s">
        <v>1032</v>
      </c>
      <c r="F23" s="149" t="s">
        <v>435</v>
      </c>
      <c r="G23" s="149" t="s">
        <v>384</v>
      </c>
      <c r="H23" s="150" t="s">
        <v>337</v>
      </c>
      <c r="I23" s="151">
        <v>0.57553415373000005</v>
      </c>
      <c r="J23" s="152">
        <v>55.782613778799998</v>
      </c>
    </row>
    <row r="24" spans="1:10" s="153" customFormat="1" x14ac:dyDescent="0.55000000000000004">
      <c r="A24" s="146" t="s">
        <v>573</v>
      </c>
      <c r="B24" s="147">
        <v>35.214247999999998</v>
      </c>
      <c r="C24" s="147">
        <v>-119.209689</v>
      </c>
      <c r="D24" s="148" t="s">
        <v>1166</v>
      </c>
      <c r="E24" s="149" t="s">
        <v>1032</v>
      </c>
      <c r="F24" s="149" t="s">
        <v>1060</v>
      </c>
      <c r="G24" s="149" t="s">
        <v>384</v>
      </c>
      <c r="H24" s="150" t="s">
        <v>337</v>
      </c>
      <c r="I24" s="151">
        <v>0.213639652357</v>
      </c>
      <c r="J24" s="152">
        <v>16.909760495099999</v>
      </c>
    </row>
    <row r="25" spans="1:10" s="153" customFormat="1" x14ac:dyDescent="0.55000000000000004">
      <c r="A25" s="146" t="s">
        <v>574</v>
      </c>
      <c r="B25" s="147">
        <v>35.202446999999999</v>
      </c>
      <c r="C25" s="147">
        <v>-119.198758</v>
      </c>
      <c r="D25" s="148" t="s">
        <v>1166</v>
      </c>
      <c r="E25" s="149" t="s">
        <v>1032</v>
      </c>
      <c r="F25" s="149" t="s">
        <v>1030</v>
      </c>
      <c r="G25" s="149" t="s">
        <v>384</v>
      </c>
      <c r="H25" s="150" t="s">
        <v>337</v>
      </c>
      <c r="I25" s="151">
        <v>8.3686974700499999</v>
      </c>
      <c r="J25" s="152">
        <v>247.928800263</v>
      </c>
    </row>
    <row r="26" spans="1:10" s="153" customFormat="1" x14ac:dyDescent="0.55000000000000004">
      <c r="A26" s="146" t="s">
        <v>575</v>
      </c>
      <c r="B26" s="147">
        <v>35.251413999999997</v>
      </c>
      <c r="C26" s="147">
        <v>-119.157174</v>
      </c>
      <c r="D26" s="148" t="s">
        <v>1166</v>
      </c>
      <c r="E26" s="149" t="s">
        <v>1032</v>
      </c>
      <c r="F26" s="149" t="s">
        <v>1030</v>
      </c>
      <c r="G26" s="149" t="s">
        <v>384</v>
      </c>
      <c r="H26" s="150" t="s">
        <v>337</v>
      </c>
      <c r="I26" s="151">
        <v>4.3574654660199998</v>
      </c>
      <c r="J26" s="152">
        <v>464.36235850899999</v>
      </c>
    </row>
    <row r="27" spans="1:10" s="153" customFormat="1" x14ac:dyDescent="0.55000000000000004">
      <c r="A27" s="146" t="s">
        <v>576</v>
      </c>
      <c r="B27" s="147">
        <v>35.957973000000003</v>
      </c>
      <c r="C27" s="147">
        <v>-119.231588</v>
      </c>
      <c r="D27" s="148" t="s">
        <v>1167</v>
      </c>
      <c r="E27" s="149" t="s">
        <v>1032</v>
      </c>
      <c r="F27" s="149" t="s">
        <v>1061</v>
      </c>
      <c r="G27" s="149" t="s">
        <v>384</v>
      </c>
      <c r="H27" s="150" t="s">
        <v>337</v>
      </c>
      <c r="I27" s="151">
        <v>1.58526332397</v>
      </c>
      <c r="J27" s="152">
        <v>277.77148881800002</v>
      </c>
    </row>
    <row r="28" spans="1:10" s="153" customFormat="1" x14ac:dyDescent="0.55000000000000004">
      <c r="A28" s="146" t="s">
        <v>577</v>
      </c>
      <c r="B28" s="147">
        <v>36.000466000000003</v>
      </c>
      <c r="C28" s="147">
        <v>-119.50093200000001</v>
      </c>
      <c r="D28" s="148" t="s">
        <v>1167</v>
      </c>
      <c r="E28" s="149" t="s">
        <v>1032</v>
      </c>
      <c r="F28" s="149" t="s">
        <v>1190</v>
      </c>
      <c r="G28" s="149" t="s">
        <v>384</v>
      </c>
      <c r="H28" s="150" t="s">
        <v>337</v>
      </c>
      <c r="I28" s="151">
        <v>0.91203922871499998</v>
      </c>
      <c r="J28" s="152">
        <v>158.40454538899999</v>
      </c>
    </row>
    <row r="29" spans="1:10" s="153" customFormat="1" x14ac:dyDescent="0.55000000000000004">
      <c r="A29" s="146" t="s">
        <v>578</v>
      </c>
      <c r="B29" s="147">
        <v>35.990879999999997</v>
      </c>
      <c r="C29" s="147">
        <v>-119.491941</v>
      </c>
      <c r="D29" s="148" t="s">
        <v>1167</v>
      </c>
      <c r="E29" s="149" t="s">
        <v>1184</v>
      </c>
      <c r="F29" s="149" t="s">
        <v>1184</v>
      </c>
      <c r="G29" s="149" t="s">
        <v>384</v>
      </c>
      <c r="H29" s="150" t="s">
        <v>337</v>
      </c>
      <c r="I29" s="151">
        <v>0.13077877555</v>
      </c>
      <c r="J29" s="152">
        <v>16.1554944214</v>
      </c>
    </row>
    <row r="30" spans="1:10" s="153" customFormat="1" x14ac:dyDescent="0.55000000000000004">
      <c r="A30" s="146" t="s">
        <v>579</v>
      </c>
      <c r="B30" s="147">
        <v>36.018492999999999</v>
      </c>
      <c r="C30" s="147">
        <v>-119.41682299999999</v>
      </c>
      <c r="D30" s="148" t="s">
        <v>1168</v>
      </c>
      <c r="E30" s="149" t="s">
        <v>1032</v>
      </c>
      <c r="F30" s="149" t="s">
        <v>1062</v>
      </c>
      <c r="G30" s="149" t="s">
        <v>384</v>
      </c>
      <c r="H30" s="150" t="s">
        <v>505</v>
      </c>
      <c r="I30" s="151">
        <v>4.2536910453329995</v>
      </c>
      <c r="J30" s="152">
        <v>327.98721577649997</v>
      </c>
    </row>
    <row r="31" spans="1:10" s="153" customFormat="1" x14ac:dyDescent="0.55000000000000004">
      <c r="A31" s="146" t="s">
        <v>580</v>
      </c>
      <c r="B31" s="147">
        <v>36.044477999999998</v>
      </c>
      <c r="C31" s="147">
        <v>-119.21684</v>
      </c>
      <c r="D31" s="148" t="s">
        <v>1169</v>
      </c>
      <c r="E31" s="149" t="s">
        <v>1032</v>
      </c>
      <c r="F31" s="149" t="s">
        <v>1063</v>
      </c>
      <c r="G31" s="149" t="s">
        <v>384</v>
      </c>
      <c r="H31" s="154" t="s">
        <v>337</v>
      </c>
      <c r="I31" s="151">
        <v>29</v>
      </c>
      <c r="J31" s="152" t="s">
        <v>1189</v>
      </c>
    </row>
    <row r="32" spans="1:10" s="153" customFormat="1" x14ac:dyDescent="0.55000000000000004">
      <c r="A32" s="146" t="s">
        <v>581</v>
      </c>
      <c r="B32" s="147">
        <v>36.093493000000002</v>
      </c>
      <c r="C32" s="147">
        <v>-119.339671</v>
      </c>
      <c r="D32" s="148" t="s">
        <v>1168</v>
      </c>
      <c r="E32" s="149" t="s">
        <v>1032</v>
      </c>
      <c r="F32" s="149" t="s">
        <v>1064</v>
      </c>
      <c r="G32" s="149" t="s">
        <v>384</v>
      </c>
      <c r="H32" s="150" t="s">
        <v>337</v>
      </c>
      <c r="I32" s="151">
        <v>2.8234716262699999</v>
      </c>
      <c r="J32" s="152">
        <v>496.38896039299999</v>
      </c>
    </row>
    <row r="33" spans="1:10" s="153" customFormat="1" x14ac:dyDescent="0.55000000000000004">
      <c r="A33" s="146" t="s">
        <v>582</v>
      </c>
      <c r="B33" s="147">
        <v>36.081249999999997</v>
      </c>
      <c r="C33" s="147">
        <v>-119.421266</v>
      </c>
      <c r="D33" s="148" t="s">
        <v>1169</v>
      </c>
      <c r="E33" s="149" t="s">
        <v>1032</v>
      </c>
      <c r="F33" s="149" t="s">
        <v>1065</v>
      </c>
      <c r="G33" s="149" t="s">
        <v>384</v>
      </c>
      <c r="H33" s="150" t="s">
        <v>337</v>
      </c>
      <c r="I33" s="151">
        <v>21.734301798000001</v>
      </c>
      <c r="J33" s="152">
        <v>490.33254022099999</v>
      </c>
    </row>
    <row r="34" spans="1:10" s="153" customFormat="1" x14ac:dyDescent="0.55000000000000004">
      <c r="A34" s="146" t="s">
        <v>583</v>
      </c>
      <c r="B34" s="147">
        <v>36.073672000000002</v>
      </c>
      <c r="C34" s="147">
        <v>-119.44069</v>
      </c>
      <c r="D34" s="148" t="s">
        <v>1169</v>
      </c>
      <c r="E34" s="149" t="s">
        <v>1031</v>
      </c>
      <c r="F34" s="149" t="s">
        <v>1066</v>
      </c>
      <c r="G34" s="149" t="s">
        <v>384</v>
      </c>
      <c r="H34" s="150" t="s">
        <v>505</v>
      </c>
      <c r="I34" s="151">
        <v>14.508301156733333</v>
      </c>
      <c r="J34" s="152">
        <v>453.962270316</v>
      </c>
    </row>
    <row r="35" spans="1:10" s="153" customFormat="1" x14ac:dyDescent="0.55000000000000004">
      <c r="A35" s="146" t="s">
        <v>584</v>
      </c>
      <c r="B35" s="147">
        <v>37.986497999999997</v>
      </c>
      <c r="C35" s="147">
        <v>-121.473553</v>
      </c>
      <c r="D35" s="149" t="s">
        <v>1053</v>
      </c>
      <c r="E35" s="149" t="s">
        <v>409</v>
      </c>
      <c r="F35" s="149" t="s">
        <v>1053</v>
      </c>
      <c r="G35" s="149" t="s">
        <v>368</v>
      </c>
      <c r="H35" s="150" t="s">
        <v>337</v>
      </c>
      <c r="I35" s="151">
        <v>12.4024033882</v>
      </c>
      <c r="J35" s="152">
        <v>489.80863610199998</v>
      </c>
    </row>
    <row r="36" spans="1:10" s="153" customFormat="1" x14ac:dyDescent="0.55000000000000004">
      <c r="A36" s="146" t="s">
        <v>585</v>
      </c>
      <c r="B36" s="147">
        <v>36.078623999999998</v>
      </c>
      <c r="C36" s="147">
        <v>-119.441585</v>
      </c>
      <c r="D36" s="148" t="s">
        <v>1169</v>
      </c>
      <c r="E36" s="149" t="s">
        <v>1032</v>
      </c>
      <c r="F36" s="149" t="s">
        <v>1066</v>
      </c>
      <c r="G36" s="149" t="s">
        <v>384</v>
      </c>
      <c r="H36" s="150" t="s">
        <v>337</v>
      </c>
      <c r="I36" s="151">
        <v>8.4172470280899994</v>
      </c>
      <c r="J36" s="152">
        <v>488.62255371600003</v>
      </c>
    </row>
    <row r="37" spans="1:10" s="153" customFormat="1" x14ac:dyDescent="0.55000000000000004">
      <c r="A37" s="146" t="s">
        <v>586</v>
      </c>
      <c r="B37" s="147">
        <v>36.103274999999996</v>
      </c>
      <c r="C37" s="147">
        <v>-119.373515</v>
      </c>
      <c r="D37" s="148" t="s">
        <v>1169</v>
      </c>
      <c r="E37" s="149" t="s">
        <v>1032</v>
      </c>
      <c r="F37" s="149" t="s">
        <v>1067</v>
      </c>
      <c r="G37" s="149" t="s">
        <v>384</v>
      </c>
      <c r="H37" s="150" t="s">
        <v>337</v>
      </c>
      <c r="I37" s="151">
        <v>13.510960925399999</v>
      </c>
      <c r="J37" s="152">
        <v>498.036143267</v>
      </c>
    </row>
    <row r="38" spans="1:10" s="153" customFormat="1" x14ac:dyDescent="0.55000000000000004">
      <c r="A38" s="146" t="s">
        <v>587</v>
      </c>
      <c r="B38" s="147">
        <v>36.101627999999998</v>
      </c>
      <c r="C38" s="147">
        <v>-119.417665</v>
      </c>
      <c r="D38" s="148" t="s">
        <v>1169</v>
      </c>
      <c r="E38" s="149" t="s">
        <v>1032</v>
      </c>
      <c r="F38" s="149" t="s">
        <v>1068</v>
      </c>
      <c r="G38" s="149" t="s">
        <v>384</v>
      </c>
      <c r="H38" s="150" t="s">
        <v>337</v>
      </c>
      <c r="I38" s="151">
        <v>0.34559470228900002</v>
      </c>
      <c r="J38" s="152">
        <v>120.598507453</v>
      </c>
    </row>
    <row r="39" spans="1:10" s="153" customFormat="1" x14ac:dyDescent="0.55000000000000004">
      <c r="A39" s="146" t="s">
        <v>588</v>
      </c>
      <c r="B39" s="147">
        <v>36.147357999999997</v>
      </c>
      <c r="C39" s="147">
        <v>-119.49951900000001</v>
      </c>
      <c r="D39" s="148" t="s">
        <v>1167</v>
      </c>
      <c r="E39" s="149" t="s">
        <v>1032</v>
      </c>
      <c r="F39" s="149" t="s">
        <v>1069</v>
      </c>
      <c r="G39" s="149" t="s">
        <v>384</v>
      </c>
      <c r="H39" s="150" t="s">
        <v>337</v>
      </c>
      <c r="I39" s="151">
        <v>176.99481916400001</v>
      </c>
      <c r="J39" s="152">
        <v>497.321827391</v>
      </c>
    </row>
    <row r="40" spans="1:10" s="153" customFormat="1" x14ac:dyDescent="0.55000000000000004">
      <c r="A40" s="146" t="s">
        <v>589</v>
      </c>
      <c r="B40" s="147">
        <v>36.141361000000003</v>
      </c>
      <c r="C40" s="147">
        <v>-119.53598</v>
      </c>
      <c r="D40" s="148" t="s">
        <v>1167</v>
      </c>
      <c r="E40" s="149" t="s">
        <v>1032</v>
      </c>
      <c r="F40" s="149" t="s">
        <v>1070</v>
      </c>
      <c r="G40" s="149" t="s">
        <v>384</v>
      </c>
      <c r="H40" s="150" t="s">
        <v>337</v>
      </c>
      <c r="I40" s="151">
        <v>142.86904498000001</v>
      </c>
      <c r="J40" s="152">
        <v>497.321827391</v>
      </c>
    </row>
    <row r="41" spans="1:10" s="153" customFormat="1" x14ac:dyDescent="0.55000000000000004">
      <c r="A41" s="146" t="s">
        <v>590</v>
      </c>
      <c r="B41" s="147">
        <v>36.215831690000002</v>
      </c>
      <c r="C41" s="147">
        <v>-119.16591520999999</v>
      </c>
      <c r="D41" s="148" t="s">
        <v>1170</v>
      </c>
      <c r="E41" s="149" t="s">
        <v>1032</v>
      </c>
      <c r="F41" s="149" t="s">
        <v>1071</v>
      </c>
      <c r="G41" s="149" t="s">
        <v>384</v>
      </c>
      <c r="H41" s="150" t="s">
        <v>337</v>
      </c>
      <c r="I41" s="151">
        <v>0.122547836974</v>
      </c>
      <c r="J41" s="152">
        <v>13.416407865</v>
      </c>
    </row>
    <row r="42" spans="1:10" s="153" customFormat="1" x14ac:dyDescent="0.55000000000000004">
      <c r="A42" s="146" t="s">
        <v>591</v>
      </c>
      <c r="B42" s="147">
        <v>36.203220819999999</v>
      </c>
      <c r="C42" s="147">
        <v>-119.19107612000001</v>
      </c>
      <c r="D42" s="148" t="s">
        <v>1170</v>
      </c>
      <c r="E42" s="149" t="s">
        <v>1032</v>
      </c>
      <c r="F42" s="149" t="s">
        <v>1190</v>
      </c>
      <c r="G42" s="149" t="s">
        <v>384</v>
      </c>
      <c r="H42" s="150" t="s">
        <v>337</v>
      </c>
      <c r="I42" s="151">
        <v>8.9860467240199998E-2</v>
      </c>
      <c r="J42" s="152">
        <v>9.48683298051</v>
      </c>
    </row>
    <row r="43" spans="1:10" s="153" customFormat="1" x14ac:dyDescent="0.55000000000000004">
      <c r="A43" s="146" t="s">
        <v>592</v>
      </c>
      <c r="B43" s="147">
        <v>36.165297180000003</v>
      </c>
      <c r="C43" s="147">
        <v>-119.53785381</v>
      </c>
      <c r="D43" s="148" t="s">
        <v>1167</v>
      </c>
      <c r="E43" s="149" t="s">
        <v>1032</v>
      </c>
      <c r="F43" s="149" t="s">
        <v>1190</v>
      </c>
      <c r="G43" s="149" t="s">
        <v>384</v>
      </c>
      <c r="H43" s="150" t="s">
        <v>337</v>
      </c>
      <c r="I43" s="151">
        <v>30.770526475699999</v>
      </c>
      <c r="J43" s="152">
        <v>488.48439074300001</v>
      </c>
    </row>
    <row r="44" spans="1:10" s="153" customFormat="1" x14ac:dyDescent="0.55000000000000004">
      <c r="A44" s="146" t="s">
        <v>593</v>
      </c>
      <c r="B44" s="147">
        <v>36.227986119999997</v>
      </c>
      <c r="C44" s="147">
        <v>-119.18032026</v>
      </c>
      <c r="D44" s="148" t="s">
        <v>1170</v>
      </c>
      <c r="E44" s="149" t="s">
        <v>1031</v>
      </c>
      <c r="F44" s="149" t="s">
        <v>437</v>
      </c>
      <c r="G44" s="149" t="s">
        <v>384</v>
      </c>
      <c r="H44" s="154" t="s">
        <v>337</v>
      </c>
      <c r="I44" s="151" t="s">
        <v>1189</v>
      </c>
      <c r="J44" s="151" t="s">
        <v>1189</v>
      </c>
    </row>
    <row r="45" spans="1:10" s="153" customFormat="1" x14ac:dyDescent="0.55000000000000004">
      <c r="A45" s="146" t="s">
        <v>594</v>
      </c>
      <c r="B45" s="147">
        <v>36.163991430000003</v>
      </c>
      <c r="C45" s="147">
        <v>-119.69249349</v>
      </c>
      <c r="D45" s="148" t="s">
        <v>1171</v>
      </c>
      <c r="E45" s="149" t="s">
        <v>1032</v>
      </c>
      <c r="F45" s="149" t="s">
        <v>1190</v>
      </c>
      <c r="G45" s="149" t="s">
        <v>384</v>
      </c>
      <c r="H45" s="154" t="s">
        <v>337</v>
      </c>
      <c r="I45" s="151">
        <v>4.4992437586200001E-2</v>
      </c>
      <c r="J45" s="151" t="s">
        <v>1189</v>
      </c>
    </row>
    <row r="46" spans="1:10" s="153" customFormat="1" x14ac:dyDescent="0.55000000000000004">
      <c r="A46" s="146" t="s">
        <v>595</v>
      </c>
      <c r="B46" s="147">
        <v>36.182383000000002</v>
      </c>
      <c r="C46" s="147">
        <v>-119.659077</v>
      </c>
      <c r="D46" s="148" t="s">
        <v>1171</v>
      </c>
      <c r="E46" s="149" t="s">
        <v>1032</v>
      </c>
      <c r="F46" s="149" t="s">
        <v>1072</v>
      </c>
      <c r="G46" s="149" t="s">
        <v>384</v>
      </c>
      <c r="H46" s="150" t="s">
        <v>337</v>
      </c>
      <c r="I46" s="151">
        <v>0.90654722973699997</v>
      </c>
      <c r="J46" s="152">
        <v>184.567060983</v>
      </c>
    </row>
    <row r="47" spans="1:10" s="153" customFormat="1" x14ac:dyDescent="0.55000000000000004">
      <c r="A47" s="146" t="s">
        <v>596</v>
      </c>
      <c r="B47" s="147">
        <v>36.192615000000004</v>
      </c>
      <c r="C47" s="147">
        <v>-119.531047</v>
      </c>
      <c r="D47" s="148" t="s">
        <v>1171</v>
      </c>
      <c r="E47" s="149" t="s">
        <v>1032</v>
      </c>
      <c r="F47" s="149" t="s">
        <v>1073</v>
      </c>
      <c r="G47" s="149" t="s">
        <v>384</v>
      </c>
      <c r="H47" s="150" t="s">
        <v>337</v>
      </c>
      <c r="I47" s="151">
        <v>80.501200291800004</v>
      </c>
      <c r="J47" s="152">
        <v>490.06632204200002</v>
      </c>
    </row>
    <row r="48" spans="1:10" s="153" customFormat="1" x14ac:dyDescent="0.55000000000000004">
      <c r="A48" s="146" t="s">
        <v>597</v>
      </c>
      <c r="B48" s="147">
        <v>36.164541</v>
      </c>
      <c r="C48" s="147">
        <v>-119.69238900000001</v>
      </c>
      <c r="D48" s="148" t="s">
        <v>1171</v>
      </c>
      <c r="E48" s="149" t="s">
        <v>1032</v>
      </c>
      <c r="F48" s="149" t="s">
        <v>1190</v>
      </c>
      <c r="G48" s="149" t="s">
        <v>384</v>
      </c>
      <c r="H48" s="150" t="s">
        <v>337</v>
      </c>
      <c r="I48" s="151">
        <v>0.15389078296700001</v>
      </c>
      <c r="J48" s="152">
        <v>19.209372712299999</v>
      </c>
    </row>
    <row r="49" spans="1:10" s="153" customFormat="1" x14ac:dyDescent="0.55000000000000004">
      <c r="A49" s="146" t="s">
        <v>598</v>
      </c>
      <c r="B49" s="147">
        <v>36.189115000000001</v>
      </c>
      <c r="C49" s="147">
        <v>-119.606686</v>
      </c>
      <c r="D49" s="148" t="s">
        <v>1171</v>
      </c>
      <c r="E49" s="149" t="s">
        <v>1032</v>
      </c>
      <c r="F49" s="149" t="s">
        <v>1074</v>
      </c>
      <c r="G49" s="149" t="s">
        <v>384</v>
      </c>
      <c r="H49" s="150" t="s">
        <v>337</v>
      </c>
      <c r="I49" s="151">
        <v>1.27488546632</v>
      </c>
      <c r="J49" s="152">
        <v>221.35040094799999</v>
      </c>
    </row>
    <row r="50" spans="1:10" s="153" customFormat="1" x14ac:dyDescent="0.55000000000000004">
      <c r="A50" s="146" t="s">
        <v>599</v>
      </c>
      <c r="B50" s="147">
        <v>36.194111999999997</v>
      </c>
      <c r="C50" s="147">
        <v>-119.56100000000001</v>
      </c>
      <c r="D50" s="148" t="s">
        <v>1171</v>
      </c>
      <c r="E50" s="149" t="s">
        <v>1032</v>
      </c>
      <c r="F50" s="149" t="s">
        <v>1190</v>
      </c>
      <c r="G50" s="149" t="s">
        <v>384</v>
      </c>
      <c r="H50" s="150" t="s">
        <v>337</v>
      </c>
      <c r="I50" s="151">
        <v>2.2340369080200002</v>
      </c>
      <c r="J50" s="152">
        <v>189.97368238799999</v>
      </c>
    </row>
    <row r="51" spans="1:10" s="153" customFormat="1" x14ac:dyDescent="0.55000000000000004">
      <c r="A51" s="146" t="s">
        <v>601</v>
      </c>
      <c r="B51" s="147">
        <v>36.192641000000002</v>
      </c>
      <c r="C51" s="147">
        <v>-119.53300400000001</v>
      </c>
      <c r="D51" s="148" t="s">
        <v>1171</v>
      </c>
      <c r="E51" s="149" t="s">
        <v>1032</v>
      </c>
      <c r="F51" s="149" t="s">
        <v>1073</v>
      </c>
      <c r="G51" s="149" t="s">
        <v>384</v>
      </c>
      <c r="H51" s="150" t="s">
        <v>337</v>
      </c>
      <c r="I51" s="151">
        <v>74.659745340699999</v>
      </c>
      <c r="J51" s="152">
        <v>490.06632204200002</v>
      </c>
    </row>
    <row r="52" spans="1:10" s="153" customFormat="1" x14ac:dyDescent="0.55000000000000004">
      <c r="A52" s="146" t="s">
        <v>600</v>
      </c>
      <c r="B52" s="147">
        <v>36.205483999999998</v>
      </c>
      <c r="C52" s="147">
        <v>-119.53237300000001</v>
      </c>
      <c r="D52" s="148" t="s">
        <v>1171</v>
      </c>
      <c r="E52" s="149" t="s">
        <v>1032</v>
      </c>
      <c r="F52" s="149" t="s">
        <v>1075</v>
      </c>
      <c r="G52" s="149" t="s">
        <v>384</v>
      </c>
      <c r="H52" s="150" t="s">
        <v>337</v>
      </c>
      <c r="I52" s="151">
        <v>20.717827247900001</v>
      </c>
      <c r="J52" s="152">
        <v>469.57427527499999</v>
      </c>
    </row>
    <row r="53" spans="1:10" s="153" customFormat="1" x14ac:dyDescent="0.55000000000000004">
      <c r="A53" s="146" t="s">
        <v>602</v>
      </c>
      <c r="B53" s="147">
        <v>36.199680000000001</v>
      </c>
      <c r="C53" s="147">
        <v>-119.596795</v>
      </c>
      <c r="D53" s="148" t="s">
        <v>1171</v>
      </c>
      <c r="E53" s="149" t="s">
        <v>1032</v>
      </c>
      <c r="F53" s="149" t="s">
        <v>1076</v>
      </c>
      <c r="G53" s="149" t="s">
        <v>384</v>
      </c>
      <c r="H53" s="150" t="s">
        <v>337</v>
      </c>
      <c r="I53" s="151">
        <v>1.46167598711</v>
      </c>
      <c r="J53" s="152">
        <v>270.74896121699999</v>
      </c>
    </row>
    <row r="54" spans="1:10" s="153" customFormat="1" x14ac:dyDescent="0.55000000000000004">
      <c r="A54" s="146" t="s">
        <v>603</v>
      </c>
      <c r="B54" s="147">
        <v>36.197837999999997</v>
      </c>
      <c r="C54" s="147">
        <v>-119.638796</v>
      </c>
      <c r="D54" s="148" t="s">
        <v>1171</v>
      </c>
      <c r="E54" s="149" t="s">
        <v>1032</v>
      </c>
      <c r="F54" s="149" t="s">
        <v>1190</v>
      </c>
      <c r="G54" s="149" t="s">
        <v>384</v>
      </c>
      <c r="H54" s="154" t="s">
        <v>337</v>
      </c>
      <c r="I54" s="151" t="s">
        <v>1189</v>
      </c>
      <c r="J54" s="151" t="s">
        <v>1189</v>
      </c>
    </row>
    <row r="55" spans="1:10" s="153" customFormat="1" x14ac:dyDescent="0.55000000000000004">
      <c r="A55" s="146" t="s">
        <v>604</v>
      </c>
      <c r="B55" s="147">
        <v>36.207186</v>
      </c>
      <c r="C55" s="147">
        <v>-119.69637899999999</v>
      </c>
      <c r="D55" s="148" t="s">
        <v>1171</v>
      </c>
      <c r="E55" s="149" t="s">
        <v>1032</v>
      </c>
      <c r="F55" s="149" t="s">
        <v>1190</v>
      </c>
      <c r="G55" s="149" t="s">
        <v>384</v>
      </c>
      <c r="H55" s="154" t="s">
        <v>337</v>
      </c>
      <c r="I55" s="151" t="s">
        <v>1189</v>
      </c>
      <c r="J55" s="151" t="s">
        <v>1189</v>
      </c>
    </row>
    <row r="56" spans="1:10" s="153" customFormat="1" x14ac:dyDescent="0.55000000000000004">
      <c r="A56" s="146" t="s">
        <v>605</v>
      </c>
      <c r="B56" s="147">
        <v>36.196885000000002</v>
      </c>
      <c r="C56" s="147">
        <v>-119.68447399999999</v>
      </c>
      <c r="D56" s="148" t="s">
        <v>1171</v>
      </c>
      <c r="E56" s="149" t="s">
        <v>1032</v>
      </c>
      <c r="F56" s="149" t="s">
        <v>1190</v>
      </c>
      <c r="G56" s="149" t="s">
        <v>384</v>
      </c>
      <c r="H56" s="150" t="s">
        <v>337</v>
      </c>
      <c r="I56" s="151">
        <v>0.123628480826</v>
      </c>
      <c r="J56" s="152">
        <v>30.5941170816</v>
      </c>
    </row>
    <row r="57" spans="1:10" s="153" customFormat="1" x14ac:dyDescent="0.55000000000000004">
      <c r="A57" s="146" t="s">
        <v>606</v>
      </c>
      <c r="B57" s="147">
        <v>36.215859000000002</v>
      </c>
      <c r="C57" s="147">
        <v>-119.607587</v>
      </c>
      <c r="D57" s="148" t="s">
        <v>1171</v>
      </c>
      <c r="E57" s="149" t="s">
        <v>1032</v>
      </c>
      <c r="F57" s="149" t="s">
        <v>1077</v>
      </c>
      <c r="G57" s="149" t="s">
        <v>384</v>
      </c>
      <c r="H57" s="150" t="s">
        <v>337</v>
      </c>
      <c r="I57" s="151">
        <v>1.1558694359799999</v>
      </c>
      <c r="J57" s="152">
        <v>208.06249061299999</v>
      </c>
    </row>
    <row r="58" spans="1:10" s="153" customFormat="1" x14ac:dyDescent="0.55000000000000004">
      <c r="A58" s="146" t="s">
        <v>607</v>
      </c>
      <c r="B58" s="147">
        <v>36.265770000000003</v>
      </c>
      <c r="C58" s="147">
        <v>-119.40552099999999</v>
      </c>
      <c r="D58" s="148" t="s">
        <v>1167</v>
      </c>
      <c r="E58" s="149" t="s">
        <v>1032</v>
      </c>
      <c r="F58" s="149" t="s">
        <v>1078</v>
      </c>
      <c r="G58" s="149" t="s">
        <v>384</v>
      </c>
      <c r="H58" s="150" t="s">
        <v>337</v>
      </c>
      <c r="I58" s="151">
        <v>0.84283477161099996</v>
      </c>
      <c r="J58" s="152">
        <v>180.42449944500001</v>
      </c>
    </row>
    <row r="59" spans="1:10" s="153" customFormat="1" x14ac:dyDescent="0.55000000000000004">
      <c r="A59" s="146" t="s">
        <v>608</v>
      </c>
      <c r="B59" s="147">
        <v>36.248562</v>
      </c>
      <c r="C59" s="147">
        <v>-119.498216</v>
      </c>
      <c r="D59" s="148" t="s">
        <v>1167</v>
      </c>
      <c r="E59" s="149" t="s">
        <v>1032</v>
      </c>
      <c r="F59" s="149" t="s">
        <v>1190</v>
      </c>
      <c r="G59" s="149" t="s">
        <v>384</v>
      </c>
      <c r="H59" s="150" t="s">
        <v>337</v>
      </c>
      <c r="I59" s="151">
        <v>2.4655388877700002</v>
      </c>
      <c r="J59" s="152">
        <v>152.97058540800001</v>
      </c>
    </row>
    <row r="60" spans="1:10" s="153" customFormat="1" x14ac:dyDescent="0.55000000000000004">
      <c r="A60" s="146" t="s">
        <v>609</v>
      </c>
      <c r="B60" s="147">
        <v>36.229968</v>
      </c>
      <c r="C60" s="147">
        <v>-119.61322199999999</v>
      </c>
      <c r="D60" s="148" t="s">
        <v>1167</v>
      </c>
      <c r="E60" s="149" t="s">
        <v>1032</v>
      </c>
      <c r="F60" s="149" t="s">
        <v>1190</v>
      </c>
      <c r="G60" s="149" t="s">
        <v>384</v>
      </c>
      <c r="H60" s="150" t="s">
        <v>337</v>
      </c>
      <c r="I60" s="151">
        <v>7.1987847732399999</v>
      </c>
      <c r="J60" s="152">
        <v>370.47267105700001</v>
      </c>
    </row>
    <row r="61" spans="1:10" s="153" customFormat="1" x14ac:dyDescent="0.55000000000000004">
      <c r="A61" s="146" t="s">
        <v>610</v>
      </c>
      <c r="B61" s="147">
        <v>36.220377999999997</v>
      </c>
      <c r="C61" s="147">
        <v>-119.621134</v>
      </c>
      <c r="D61" s="148" t="s">
        <v>1167</v>
      </c>
      <c r="E61" s="149" t="s">
        <v>1032</v>
      </c>
      <c r="F61" s="149" t="s">
        <v>1079</v>
      </c>
      <c r="G61" s="149" t="s">
        <v>384</v>
      </c>
      <c r="H61" s="154" t="s">
        <v>337</v>
      </c>
      <c r="I61" s="151" t="s">
        <v>1189</v>
      </c>
      <c r="J61" s="151" t="s">
        <v>1189</v>
      </c>
    </row>
    <row r="62" spans="1:10" s="153" customFormat="1" x14ac:dyDescent="0.55000000000000004">
      <c r="A62" s="146" t="s">
        <v>611</v>
      </c>
      <c r="B62" s="147">
        <v>36.221189000000003</v>
      </c>
      <c r="C62" s="147">
        <v>-119.685542</v>
      </c>
      <c r="D62" s="148" t="s">
        <v>1167</v>
      </c>
      <c r="E62" s="149" t="s">
        <v>1032</v>
      </c>
      <c r="F62" s="149" t="s">
        <v>1080</v>
      </c>
      <c r="G62" s="149" t="s">
        <v>384</v>
      </c>
      <c r="H62" s="154" t="s">
        <v>337</v>
      </c>
      <c r="I62" s="151" t="s">
        <v>1189</v>
      </c>
      <c r="J62" s="151" t="s">
        <v>1189</v>
      </c>
    </row>
    <row r="63" spans="1:10" s="153" customFormat="1" x14ac:dyDescent="0.55000000000000004">
      <c r="A63" s="146" t="s">
        <v>612</v>
      </c>
      <c r="B63" s="147">
        <v>36.242215999999999</v>
      </c>
      <c r="C63" s="147">
        <v>-119.54894400000001</v>
      </c>
      <c r="D63" s="148" t="s">
        <v>1167</v>
      </c>
      <c r="E63" s="149" t="s">
        <v>1032</v>
      </c>
      <c r="F63" s="149" t="s">
        <v>1081</v>
      </c>
      <c r="G63" s="149" t="s">
        <v>384</v>
      </c>
      <c r="H63" s="150" t="s">
        <v>337</v>
      </c>
      <c r="I63" s="151">
        <v>8.9162169024300006E-2</v>
      </c>
      <c r="J63" s="152">
        <v>10.8166538264</v>
      </c>
    </row>
    <row r="64" spans="1:10" s="153" customFormat="1" x14ac:dyDescent="0.55000000000000004">
      <c r="A64" s="146" t="s">
        <v>613</v>
      </c>
      <c r="B64" s="147">
        <v>36.243980000000001</v>
      </c>
      <c r="C64" s="147">
        <v>-119.57482</v>
      </c>
      <c r="D64" s="148" t="s">
        <v>1167</v>
      </c>
      <c r="E64" s="149" t="s">
        <v>1032</v>
      </c>
      <c r="F64" s="149" t="s">
        <v>1082</v>
      </c>
      <c r="G64" s="149" t="s">
        <v>384</v>
      </c>
      <c r="H64" s="150" t="s">
        <v>337</v>
      </c>
      <c r="I64" s="151">
        <v>3.1043011750999998</v>
      </c>
      <c r="J64" s="152">
        <v>312.12978070000003</v>
      </c>
    </row>
    <row r="65" spans="1:10" s="153" customFormat="1" x14ac:dyDescent="0.55000000000000004">
      <c r="A65" s="146" t="s">
        <v>614</v>
      </c>
      <c r="B65" s="147">
        <v>36.265687</v>
      </c>
      <c r="C65" s="147">
        <v>-119.404776</v>
      </c>
      <c r="D65" s="148" t="s">
        <v>1167</v>
      </c>
      <c r="E65" s="149" t="s">
        <v>1032</v>
      </c>
      <c r="F65" s="149" t="s">
        <v>1078</v>
      </c>
      <c r="G65" s="149" t="s">
        <v>384</v>
      </c>
      <c r="H65" s="150" t="s">
        <v>337</v>
      </c>
      <c r="I65" s="151">
        <v>19.841768698799999</v>
      </c>
      <c r="J65" s="152">
        <v>487.11908195000001</v>
      </c>
    </row>
    <row r="66" spans="1:10" s="153" customFormat="1" x14ac:dyDescent="0.55000000000000004">
      <c r="A66" s="146" t="s">
        <v>615</v>
      </c>
      <c r="B66" s="147">
        <v>36.276057000000002</v>
      </c>
      <c r="C66" s="147">
        <v>-119.452203</v>
      </c>
      <c r="D66" s="148" t="s">
        <v>1167</v>
      </c>
      <c r="E66" s="149" t="s">
        <v>1032</v>
      </c>
      <c r="F66" s="149" t="s">
        <v>1083</v>
      </c>
      <c r="G66" s="149" t="s">
        <v>384</v>
      </c>
      <c r="H66" s="150" t="s">
        <v>337</v>
      </c>
      <c r="I66" s="151">
        <v>53.6202542447</v>
      </c>
      <c r="J66" s="152">
        <v>498.62310415799999</v>
      </c>
    </row>
    <row r="67" spans="1:10" s="153" customFormat="1" x14ac:dyDescent="0.55000000000000004">
      <c r="A67" s="146" t="s">
        <v>616</v>
      </c>
      <c r="B67" s="147">
        <v>36.262286000000003</v>
      </c>
      <c r="C67" s="147">
        <v>-119.627813</v>
      </c>
      <c r="D67" s="148" t="s">
        <v>1167</v>
      </c>
      <c r="E67" s="149" t="s">
        <v>1032</v>
      </c>
      <c r="F67" s="149" t="s">
        <v>1084</v>
      </c>
      <c r="G67" s="149" t="s">
        <v>384</v>
      </c>
      <c r="H67" s="150" t="s">
        <v>337</v>
      </c>
      <c r="I67" s="151">
        <v>8.9550628159199999</v>
      </c>
      <c r="J67" s="152">
        <v>490.58026866199998</v>
      </c>
    </row>
    <row r="68" spans="1:10" s="153" customFormat="1" x14ac:dyDescent="0.55000000000000004">
      <c r="A68" s="146" t="s">
        <v>617</v>
      </c>
      <c r="B68" s="147">
        <v>36.257328999999999</v>
      </c>
      <c r="C68" s="147">
        <v>-119.604838</v>
      </c>
      <c r="D68" s="148" t="s">
        <v>1167</v>
      </c>
      <c r="E68" s="149" t="s">
        <v>1032</v>
      </c>
      <c r="F68" s="149" t="s">
        <v>1085</v>
      </c>
      <c r="G68" s="149" t="s">
        <v>384</v>
      </c>
      <c r="H68" s="150" t="s">
        <v>337</v>
      </c>
      <c r="I68" s="151">
        <v>1.1791735268200001</v>
      </c>
      <c r="J68" s="152">
        <v>138.71553625999999</v>
      </c>
    </row>
    <row r="69" spans="1:10" s="153" customFormat="1" x14ac:dyDescent="0.55000000000000004">
      <c r="A69" s="146" t="s">
        <v>618</v>
      </c>
      <c r="B69" s="147">
        <v>36.277026999999997</v>
      </c>
      <c r="C69" s="147">
        <v>-119.533298</v>
      </c>
      <c r="D69" s="148" t="s">
        <v>1167</v>
      </c>
      <c r="E69" s="149" t="s">
        <v>1032</v>
      </c>
      <c r="F69" s="149" t="s">
        <v>1086</v>
      </c>
      <c r="G69" s="149" t="s">
        <v>384</v>
      </c>
      <c r="H69" s="150" t="s">
        <v>337</v>
      </c>
      <c r="I69" s="151">
        <v>2.3730767536899999</v>
      </c>
      <c r="J69" s="152">
        <v>198.86176103</v>
      </c>
    </row>
    <row r="70" spans="1:10" s="153" customFormat="1" x14ac:dyDescent="0.55000000000000004">
      <c r="A70" s="146" t="s">
        <v>619</v>
      </c>
      <c r="B70" s="147">
        <v>34.385725000000001</v>
      </c>
      <c r="C70" s="147">
        <v>-118.49670500000001</v>
      </c>
      <c r="D70" s="148" t="s">
        <v>252</v>
      </c>
      <c r="E70" s="149" t="s">
        <v>426</v>
      </c>
      <c r="F70" s="148" t="s">
        <v>252</v>
      </c>
      <c r="G70" s="149" t="s">
        <v>368</v>
      </c>
      <c r="H70" s="150" t="s">
        <v>337</v>
      </c>
      <c r="I70" s="151">
        <v>1.1116076726499999</v>
      </c>
      <c r="J70" s="152">
        <v>304.84504260400001</v>
      </c>
    </row>
    <row r="71" spans="1:10" s="153" customFormat="1" x14ac:dyDescent="0.55000000000000004">
      <c r="A71" s="146" t="s">
        <v>620</v>
      </c>
      <c r="B71" s="147">
        <v>36.352435</v>
      </c>
      <c r="C71" s="147">
        <v>-119.49664</v>
      </c>
      <c r="D71" s="148" t="s">
        <v>1171</v>
      </c>
      <c r="E71" s="149" t="s">
        <v>1032</v>
      </c>
      <c r="F71" s="149" t="s">
        <v>1087</v>
      </c>
      <c r="G71" s="149" t="s">
        <v>384</v>
      </c>
      <c r="H71" s="150" t="s">
        <v>337</v>
      </c>
      <c r="I71" s="151">
        <v>0.36076874611900001</v>
      </c>
      <c r="J71" s="152">
        <v>62.4679117628</v>
      </c>
    </row>
    <row r="72" spans="1:10" s="153" customFormat="1" x14ac:dyDescent="0.55000000000000004">
      <c r="A72" s="146" t="s">
        <v>621</v>
      </c>
      <c r="B72" s="147">
        <v>34.447442000000002</v>
      </c>
      <c r="C72" s="147">
        <v>-118.58673</v>
      </c>
      <c r="D72" s="148" t="s">
        <v>212</v>
      </c>
      <c r="E72" s="149" t="s">
        <v>446</v>
      </c>
      <c r="F72" s="149" t="s">
        <v>413</v>
      </c>
      <c r="G72" s="149" t="s">
        <v>368</v>
      </c>
      <c r="H72" s="150" t="s">
        <v>505</v>
      </c>
      <c r="I72" s="151">
        <v>54.369130833582496</v>
      </c>
      <c r="J72" s="152">
        <v>448.73020402275</v>
      </c>
    </row>
    <row r="73" spans="1:10" s="153" customFormat="1" x14ac:dyDescent="0.55000000000000004">
      <c r="A73" s="146" t="s">
        <v>622</v>
      </c>
      <c r="B73" s="147">
        <v>36.499389000000001</v>
      </c>
      <c r="C73" s="147">
        <v>-119.617507</v>
      </c>
      <c r="D73" s="148" t="s">
        <v>1172</v>
      </c>
      <c r="E73" s="149" t="s">
        <v>448</v>
      </c>
      <c r="F73" s="149" t="s">
        <v>1195</v>
      </c>
      <c r="G73" s="149" t="s">
        <v>339</v>
      </c>
      <c r="H73" s="150" t="s">
        <v>337</v>
      </c>
      <c r="I73" s="151">
        <v>78.844898301399994</v>
      </c>
      <c r="J73" s="152">
        <v>467.12418049199999</v>
      </c>
    </row>
    <row r="74" spans="1:10" s="153" customFormat="1" x14ac:dyDescent="0.55000000000000004">
      <c r="A74" s="146" t="s">
        <v>623</v>
      </c>
      <c r="B74" s="147">
        <v>36.413786999999999</v>
      </c>
      <c r="C74" s="147">
        <v>-119.86512999999999</v>
      </c>
      <c r="D74" s="148" t="s">
        <v>1173</v>
      </c>
      <c r="E74" s="149" t="s">
        <v>1032</v>
      </c>
      <c r="F74" s="149" t="s">
        <v>1088</v>
      </c>
      <c r="G74" s="149" t="s">
        <v>384</v>
      </c>
      <c r="H74" s="150" t="s">
        <v>337</v>
      </c>
      <c r="I74" s="151">
        <v>0.78290923265699996</v>
      </c>
      <c r="J74" s="152">
        <v>118.37651794200001</v>
      </c>
    </row>
    <row r="75" spans="1:10" s="153" customFormat="1" x14ac:dyDescent="0.55000000000000004">
      <c r="A75" s="146" t="s">
        <v>624</v>
      </c>
      <c r="B75" s="147">
        <v>35.166556999999997</v>
      </c>
      <c r="C75" s="147">
        <v>-119.101862</v>
      </c>
      <c r="D75" s="148" t="s">
        <v>1165</v>
      </c>
      <c r="E75" s="149" t="s">
        <v>1031</v>
      </c>
      <c r="F75" s="149" t="s">
        <v>1057</v>
      </c>
      <c r="G75" s="149" t="s">
        <v>384</v>
      </c>
      <c r="H75" s="150" t="s">
        <v>337</v>
      </c>
      <c r="I75" s="151">
        <v>83.114763238500004</v>
      </c>
      <c r="J75" s="152">
        <v>456.15786740999999</v>
      </c>
    </row>
    <row r="76" spans="1:10" s="153" customFormat="1" x14ac:dyDescent="0.55000000000000004">
      <c r="A76" s="146" t="s">
        <v>625</v>
      </c>
      <c r="B76" s="147">
        <v>36.169995</v>
      </c>
      <c r="C76" s="147">
        <v>-119.275469</v>
      </c>
      <c r="D76" s="148" t="s">
        <v>1170</v>
      </c>
      <c r="E76" s="149" t="s">
        <v>1032</v>
      </c>
      <c r="F76" s="149" t="s">
        <v>1089</v>
      </c>
      <c r="G76" s="149" t="s">
        <v>384</v>
      </c>
      <c r="H76" s="150" t="s">
        <v>337</v>
      </c>
      <c r="I76" s="151">
        <v>2.56095364876</v>
      </c>
      <c r="J76" s="152">
        <v>493.43972276300002</v>
      </c>
    </row>
    <row r="77" spans="1:10" s="153" customFormat="1" x14ac:dyDescent="0.55000000000000004">
      <c r="A77" s="146" t="s">
        <v>626</v>
      </c>
      <c r="B77" s="147">
        <v>34.407964999999997</v>
      </c>
      <c r="C77" s="147">
        <v>-118.99313600000001</v>
      </c>
      <c r="D77" s="148" t="s">
        <v>267</v>
      </c>
      <c r="E77" s="149" t="s">
        <v>195</v>
      </c>
      <c r="F77" s="149" t="s">
        <v>268</v>
      </c>
      <c r="G77" s="149" t="s">
        <v>396</v>
      </c>
      <c r="H77" s="150" t="s">
        <v>337</v>
      </c>
      <c r="I77" s="151">
        <v>53.184080897800001</v>
      </c>
      <c r="J77" s="152">
        <v>493.70845648</v>
      </c>
    </row>
    <row r="78" spans="1:10" s="153" customFormat="1" x14ac:dyDescent="0.55000000000000004">
      <c r="A78" s="146" t="s">
        <v>627</v>
      </c>
      <c r="B78" s="147">
        <v>34.482998000000002</v>
      </c>
      <c r="C78" s="147">
        <v>-120.12417499999999</v>
      </c>
      <c r="D78" s="148" t="s">
        <v>271</v>
      </c>
      <c r="E78" s="149" t="s">
        <v>195</v>
      </c>
      <c r="F78" s="149" t="s">
        <v>272</v>
      </c>
      <c r="G78" s="149" t="s">
        <v>396</v>
      </c>
      <c r="H78" s="150" t="s">
        <v>337</v>
      </c>
      <c r="I78" s="151">
        <v>40.478057788199997</v>
      </c>
      <c r="J78" s="152">
        <v>498.77875856899999</v>
      </c>
    </row>
    <row r="79" spans="1:10" s="153" customFormat="1" x14ac:dyDescent="0.55000000000000004">
      <c r="A79" s="146" t="s">
        <v>628</v>
      </c>
      <c r="B79" s="147">
        <v>33.856181999999997</v>
      </c>
      <c r="C79" s="147">
        <v>-117.080339</v>
      </c>
      <c r="D79" s="148" t="s">
        <v>1174</v>
      </c>
      <c r="E79" s="149" t="s">
        <v>1032</v>
      </c>
      <c r="F79" s="149" t="s">
        <v>1090</v>
      </c>
      <c r="G79" s="149" t="s">
        <v>384</v>
      </c>
      <c r="H79" s="150" t="s">
        <v>505</v>
      </c>
      <c r="I79" s="151">
        <v>1.55624466646</v>
      </c>
      <c r="J79" s="152">
        <v>321.40208462300001</v>
      </c>
    </row>
    <row r="80" spans="1:10" s="153" customFormat="1" x14ac:dyDescent="0.55000000000000004">
      <c r="A80" s="146" t="s">
        <v>629</v>
      </c>
      <c r="B80" s="147">
        <v>34.002080139999997</v>
      </c>
      <c r="C80" s="147">
        <v>-117.61635319</v>
      </c>
      <c r="D80" s="148" t="s">
        <v>192</v>
      </c>
      <c r="E80" s="149" t="s">
        <v>339</v>
      </c>
      <c r="F80" s="149" t="s">
        <v>439</v>
      </c>
      <c r="G80" s="149" t="s">
        <v>384</v>
      </c>
      <c r="H80" s="150" t="s">
        <v>337</v>
      </c>
      <c r="I80" s="151">
        <v>7.1626201746999998</v>
      </c>
      <c r="J80" s="152">
        <v>292.33956283700002</v>
      </c>
    </row>
    <row r="81" spans="1:10" s="153" customFormat="1" x14ac:dyDescent="0.55000000000000004">
      <c r="A81" s="146" t="s">
        <v>630</v>
      </c>
      <c r="B81" s="147">
        <v>36.724309849999997</v>
      </c>
      <c r="C81" s="147">
        <v>-120.23389400000001</v>
      </c>
      <c r="D81" s="148" t="s">
        <v>1175</v>
      </c>
      <c r="E81" s="149" t="s">
        <v>1032</v>
      </c>
      <c r="F81" s="149" t="s">
        <v>1190</v>
      </c>
      <c r="G81" s="149" t="s">
        <v>384</v>
      </c>
      <c r="H81" s="150" t="s">
        <v>505</v>
      </c>
      <c r="I81" s="151">
        <v>4.9533837535399998</v>
      </c>
      <c r="J81" s="152">
        <v>477.03752472899998</v>
      </c>
    </row>
    <row r="82" spans="1:10" s="153" customFormat="1" x14ac:dyDescent="0.55000000000000004">
      <c r="A82" s="146" t="s">
        <v>631</v>
      </c>
      <c r="B82" s="147">
        <v>34.380504139999999</v>
      </c>
      <c r="C82" s="147">
        <v>-118.49821540000001</v>
      </c>
      <c r="D82" s="148" t="s">
        <v>278</v>
      </c>
      <c r="E82" s="149" t="s">
        <v>339</v>
      </c>
      <c r="F82" s="149" t="s">
        <v>414</v>
      </c>
      <c r="G82" s="149" t="s">
        <v>339</v>
      </c>
      <c r="H82" s="150" t="s">
        <v>505</v>
      </c>
      <c r="I82" s="151">
        <v>14.067161905800001</v>
      </c>
      <c r="J82" s="152">
        <v>491.54786135199998</v>
      </c>
    </row>
    <row r="83" spans="1:10" s="153" customFormat="1" x14ac:dyDescent="0.55000000000000004">
      <c r="A83" s="146" t="s">
        <v>632</v>
      </c>
      <c r="B83" s="147">
        <v>34.385157079999999</v>
      </c>
      <c r="C83" s="147">
        <v>-118.49631712</v>
      </c>
      <c r="D83" s="148" t="s">
        <v>278</v>
      </c>
      <c r="E83" s="149" t="s">
        <v>426</v>
      </c>
      <c r="F83" s="149" t="s">
        <v>280</v>
      </c>
      <c r="G83" s="149" t="s">
        <v>368</v>
      </c>
      <c r="H83" s="150" t="s">
        <v>337</v>
      </c>
      <c r="I83" s="151">
        <v>0.137878422625</v>
      </c>
      <c r="J83" s="152">
        <v>18.341210429</v>
      </c>
    </row>
    <row r="84" spans="1:10" s="153" customFormat="1" x14ac:dyDescent="0.55000000000000004">
      <c r="A84" s="146" t="s">
        <v>633</v>
      </c>
      <c r="B84" s="147">
        <v>38.04231377</v>
      </c>
      <c r="C84" s="147">
        <v>-122.25229956</v>
      </c>
      <c r="D84" s="148" t="s">
        <v>282</v>
      </c>
      <c r="E84" s="149" t="s">
        <v>340</v>
      </c>
      <c r="F84" s="149" t="s">
        <v>440</v>
      </c>
      <c r="G84" s="149" t="s">
        <v>362</v>
      </c>
      <c r="H84" s="150" t="s">
        <v>337</v>
      </c>
      <c r="I84" s="151">
        <v>35.122408702000001</v>
      </c>
      <c r="J84" s="152">
        <v>401.37508642199998</v>
      </c>
    </row>
    <row r="85" spans="1:10" s="153" customFormat="1" x14ac:dyDescent="0.55000000000000004">
      <c r="A85" s="146" t="s">
        <v>634</v>
      </c>
      <c r="B85" s="147">
        <v>37.936822999999997</v>
      </c>
      <c r="C85" s="147">
        <v>-122.404355</v>
      </c>
      <c r="D85" s="148" t="s">
        <v>284</v>
      </c>
      <c r="E85" s="149" t="s">
        <v>340</v>
      </c>
      <c r="F85" s="149" t="s">
        <v>349</v>
      </c>
      <c r="G85" s="149" t="s">
        <v>362</v>
      </c>
      <c r="H85" s="150" t="s">
        <v>337</v>
      </c>
      <c r="I85" s="151">
        <v>37.4009475987</v>
      </c>
      <c r="J85" s="152">
        <v>496.577899226</v>
      </c>
    </row>
    <row r="86" spans="1:10" s="153" customFormat="1" x14ac:dyDescent="0.55000000000000004">
      <c r="A86" s="146" t="s">
        <v>635</v>
      </c>
      <c r="B86" s="147">
        <v>37.949579999999997</v>
      </c>
      <c r="C86" s="147">
        <v>-122.396728</v>
      </c>
      <c r="D86" s="148" t="s">
        <v>284</v>
      </c>
      <c r="E86" s="149" t="s">
        <v>340</v>
      </c>
      <c r="F86" s="149" t="s">
        <v>349</v>
      </c>
      <c r="G86" s="149" t="s">
        <v>362</v>
      </c>
      <c r="H86" s="150" t="s">
        <v>337</v>
      </c>
      <c r="I86" s="151">
        <v>233.84316754700001</v>
      </c>
      <c r="J86" s="152">
        <v>496.577899226</v>
      </c>
    </row>
    <row r="87" spans="1:10" s="153" customFormat="1" x14ac:dyDescent="0.55000000000000004">
      <c r="A87" s="146" t="s">
        <v>636</v>
      </c>
      <c r="B87" s="147">
        <v>33.940664159999997</v>
      </c>
      <c r="C87" s="147">
        <v>-117.83168125</v>
      </c>
      <c r="D87" s="148" t="s">
        <v>351</v>
      </c>
      <c r="E87" s="149" t="s">
        <v>195</v>
      </c>
      <c r="F87" s="149" t="s">
        <v>350</v>
      </c>
      <c r="G87" s="149" t="s">
        <v>396</v>
      </c>
      <c r="H87" s="150" t="s">
        <v>505</v>
      </c>
      <c r="I87" s="151">
        <v>4.9597820320599997</v>
      </c>
      <c r="J87" s="152">
        <v>276.11122282600002</v>
      </c>
    </row>
    <row r="88" spans="1:10" s="153" customFormat="1" x14ac:dyDescent="0.55000000000000004">
      <c r="A88" s="146" t="s">
        <v>637</v>
      </c>
      <c r="B88" s="147">
        <v>33.941785320000001</v>
      </c>
      <c r="C88" s="147">
        <v>-117.83705732999999</v>
      </c>
      <c r="D88" s="148" t="s">
        <v>351</v>
      </c>
      <c r="E88" s="149" t="s">
        <v>195</v>
      </c>
      <c r="F88" s="149" t="s">
        <v>350</v>
      </c>
      <c r="G88" s="149" t="s">
        <v>396</v>
      </c>
      <c r="H88" s="150" t="s">
        <v>337</v>
      </c>
      <c r="I88" s="151">
        <v>0.28267787024399998</v>
      </c>
      <c r="J88" s="152">
        <v>26.936406590299999</v>
      </c>
    </row>
    <row r="89" spans="1:10" s="153" customFormat="1" x14ac:dyDescent="0.55000000000000004">
      <c r="A89" s="146" t="s">
        <v>638</v>
      </c>
      <c r="B89" s="147">
        <v>33.99498414</v>
      </c>
      <c r="C89" s="147">
        <v>-118.15208498</v>
      </c>
      <c r="D89" s="148" t="s">
        <v>290</v>
      </c>
      <c r="E89" s="149" t="s">
        <v>923</v>
      </c>
      <c r="F89" s="149" t="s">
        <v>923</v>
      </c>
      <c r="G89" s="149" t="s">
        <v>368</v>
      </c>
      <c r="H89" s="150" t="s">
        <v>337</v>
      </c>
      <c r="I89" s="151">
        <v>12.216893391199999</v>
      </c>
      <c r="J89" s="152">
        <v>494.76346874000001</v>
      </c>
    </row>
    <row r="90" spans="1:10" s="153" customFormat="1" x14ac:dyDescent="0.55000000000000004">
      <c r="A90" s="146" t="s">
        <v>639</v>
      </c>
      <c r="B90" s="147">
        <v>34.001603000000003</v>
      </c>
      <c r="C90" s="147">
        <v>-118.369336</v>
      </c>
      <c r="D90" s="148" t="s">
        <v>292</v>
      </c>
      <c r="E90" s="149" t="s">
        <v>415</v>
      </c>
      <c r="F90" s="149" t="s">
        <v>416</v>
      </c>
      <c r="G90" s="149" t="s">
        <v>368</v>
      </c>
      <c r="H90" s="150" t="s">
        <v>337</v>
      </c>
      <c r="I90" s="151">
        <v>0.54213751666200005</v>
      </c>
      <c r="J90" s="152">
        <v>49.015303732600003</v>
      </c>
    </row>
    <row r="91" spans="1:10" s="153" customFormat="1" x14ac:dyDescent="0.55000000000000004">
      <c r="A91" s="146" t="s">
        <v>640</v>
      </c>
      <c r="B91" s="147">
        <v>36.163795</v>
      </c>
      <c r="C91" s="147">
        <v>-120.395219</v>
      </c>
      <c r="D91" s="148" t="s">
        <v>417</v>
      </c>
      <c r="E91" s="149" t="s">
        <v>1198</v>
      </c>
      <c r="F91" s="149" t="s">
        <v>419</v>
      </c>
      <c r="G91" s="149" t="s">
        <v>368</v>
      </c>
      <c r="H91" s="150" t="s">
        <v>337</v>
      </c>
      <c r="I91" s="151">
        <v>0.79792894423000005</v>
      </c>
      <c r="J91" s="152">
        <v>41.677331968300003</v>
      </c>
    </row>
    <row r="92" spans="1:10" s="153" customFormat="1" x14ac:dyDescent="0.55000000000000004">
      <c r="A92" s="146" t="s">
        <v>641</v>
      </c>
      <c r="B92" s="147">
        <v>36.208987999999998</v>
      </c>
      <c r="C92" s="147">
        <v>-120.393118</v>
      </c>
      <c r="D92" s="148" t="s">
        <v>417</v>
      </c>
      <c r="E92" s="149" t="s">
        <v>420</v>
      </c>
      <c r="F92" s="149" t="s">
        <v>419</v>
      </c>
      <c r="G92" s="149" t="s">
        <v>368</v>
      </c>
      <c r="H92" s="154" t="s">
        <v>337</v>
      </c>
      <c r="I92" s="151" t="s">
        <v>1189</v>
      </c>
      <c r="J92" s="151" t="s">
        <v>1189</v>
      </c>
    </row>
    <row r="93" spans="1:10" s="153" customFormat="1" x14ac:dyDescent="0.55000000000000004">
      <c r="A93" s="146" t="s">
        <v>642</v>
      </c>
      <c r="B93" s="147">
        <v>35.445982000000001</v>
      </c>
      <c r="C93" s="147">
        <v>-119.014973</v>
      </c>
      <c r="D93" s="148" t="s">
        <v>425</v>
      </c>
      <c r="E93" s="149" t="s">
        <v>421</v>
      </c>
      <c r="F93" s="149" t="s">
        <v>422</v>
      </c>
      <c r="G93" s="149" t="s">
        <v>368</v>
      </c>
      <c r="H93" s="150" t="s">
        <v>337</v>
      </c>
      <c r="I93" s="151">
        <v>0.25889405515000002</v>
      </c>
      <c r="J93" s="152">
        <v>25.4558441227</v>
      </c>
    </row>
    <row r="94" spans="1:10" s="153" customFormat="1" x14ac:dyDescent="0.55000000000000004">
      <c r="A94" s="146" t="s">
        <v>643</v>
      </c>
      <c r="B94" s="147">
        <v>35.470789000000003</v>
      </c>
      <c r="C94" s="147">
        <v>-119.03938599999999</v>
      </c>
      <c r="D94" s="148" t="s">
        <v>425</v>
      </c>
      <c r="E94" s="149" t="s">
        <v>415</v>
      </c>
      <c r="F94" s="149" t="s">
        <v>422</v>
      </c>
      <c r="G94" s="149" t="s">
        <v>368</v>
      </c>
      <c r="H94" s="150" t="s">
        <v>337</v>
      </c>
      <c r="I94" s="151">
        <v>4.5968922656000002</v>
      </c>
      <c r="J94" s="152">
        <v>249.01807163300001</v>
      </c>
    </row>
    <row r="95" spans="1:10" s="153" customFormat="1" x14ac:dyDescent="0.55000000000000004">
      <c r="A95" s="146" t="s">
        <v>644</v>
      </c>
      <c r="B95" s="147">
        <v>35.473159000000003</v>
      </c>
      <c r="C95" s="147">
        <v>-119.057839</v>
      </c>
      <c r="D95" s="148" t="s">
        <v>425</v>
      </c>
      <c r="E95" s="149" t="s">
        <v>426</v>
      </c>
      <c r="F95" s="149" t="s">
        <v>422</v>
      </c>
      <c r="G95" s="149" t="s">
        <v>368</v>
      </c>
      <c r="H95" s="150" t="s">
        <v>337</v>
      </c>
      <c r="I95" s="151">
        <v>5.1180952687300003</v>
      </c>
      <c r="J95" s="152">
        <v>408.99144245299999</v>
      </c>
    </row>
    <row r="96" spans="1:10" s="153" customFormat="1" x14ac:dyDescent="0.55000000000000004">
      <c r="A96" s="146" t="s">
        <v>645</v>
      </c>
      <c r="B96" s="147">
        <v>35.482906</v>
      </c>
      <c r="C96" s="147">
        <v>-119.057563</v>
      </c>
      <c r="D96" s="148" t="s">
        <v>425</v>
      </c>
      <c r="E96" s="149" t="s">
        <v>421</v>
      </c>
      <c r="F96" s="149" t="s">
        <v>422</v>
      </c>
      <c r="G96" s="149" t="s">
        <v>368</v>
      </c>
      <c r="H96" s="154" t="s">
        <v>337</v>
      </c>
      <c r="I96" s="151">
        <v>0.71899226913199998</v>
      </c>
      <c r="J96" s="152">
        <v>60</v>
      </c>
    </row>
    <row r="97" spans="1:10" s="153" customFormat="1" x14ac:dyDescent="0.55000000000000004">
      <c r="A97" s="146" t="s">
        <v>646</v>
      </c>
      <c r="B97" s="147">
        <v>35.487149000000002</v>
      </c>
      <c r="C97" s="147">
        <v>-119.06515</v>
      </c>
      <c r="D97" s="148" t="s">
        <v>425</v>
      </c>
      <c r="E97" s="149" t="s">
        <v>427</v>
      </c>
      <c r="F97" s="149" t="s">
        <v>422</v>
      </c>
      <c r="G97" s="149" t="s">
        <v>368</v>
      </c>
      <c r="H97" s="154" t="s">
        <v>337</v>
      </c>
      <c r="I97" s="151">
        <v>0.71332475310200005</v>
      </c>
      <c r="J97" s="152">
        <v>60</v>
      </c>
    </row>
    <row r="98" spans="1:10" s="153" customFormat="1" x14ac:dyDescent="0.55000000000000004">
      <c r="A98" s="146" t="s">
        <v>647</v>
      </c>
      <c r="B98" s="147">
        <v>35.498936</v>
      </c>
      <c r="C98" s="147">
        <v>-119.069191</v>
      </c>
      <c r="D98" s="148" t="s">
        <v>425</v>
      </c>
      <c r="E98" s="149" t="s">
        <v>415</v>
      </c>
      <c r="F98" s="149" t="s">
        <v>422</v>
      </c>
      <c r="G98" s="149" t="s">
        <v>368</v>
      </c>
      <c r="H98" s="150" t="s">
        <v>337</v>
      </c>
      <c r="I98" s="151">
        <v>0.21797665767400001</v>
      </c>
      <c r="J98" s="152">
        <v>57.706152185000001</v>
      </c>
    </row>
    <row r="99" spans="1:10" s="153" customFormat="1" x14ac:dyDescent="0.55000000000000004">
      <c r="A99" s="155" t="s">
        <v>648</v>
      </c>
      <c r="B99" s="156">
        <v>35.498964000000001</v>
      </c>
      <c r="C99" s="156">
        <v>-119.07213400000001</v>
      </c>
      <c r="D99" s="149" t="s">
        <v>422</v>
      </c>
      <c r="E99" s="149" t="s">
        <v>427</v>
      </c>
      <c r="F99" s="149" t="s">
        <v>1279</v>
      </c>
      <c r="G99" s="149" t="s">
        <v>368</v>
      </c>
      <c r="H99" s="150" t="s">
        <v>505</v>
      </c>
      <c r="I99" s="151">
        <v>0.2209228738215</v>
      </c>
      <c r="J99" s="152">
        <v>113.4536080055</v>
      </c>
    </row>
    <row r="100" spans="1:10" s="153" customFormat="1" x14ac:dyDescent="0.55000000000000004">
      <c r="A100" s="146" t="s">
        <v>649</v>
      </c>
      <c r="B100" s="147">
        <v>35.506075000000003</v>
      </c>
      <c r="C100" s="147">
        <v>-119.07411399999999</v>
      </c>
      <c r="D100" s="148" t="s">
        <v>425</v>
      </c>
      <c r="E100" s="149" t="s">
        <v>415</v>
      </c>
      <c r="F100" s="149" t="s">
        <v>422</v>
      </c>
      <c r="G100" s="149" t="s">
        <v>368</v>
      </c>
      <c r="H100" s="150" t="s">
        <v>505</v>
      </c>
      <c r="I100" s="151">
        <v>0.27382188934500001</v>
      </c>
      <c r="J100" s="152">
        <v>61.479192104966671</v>
      </c>
    </row>
    <row r="101" spans="1:10" s="153" customFormat="1" x14ac:dyDescent="0.55000000000000004">
      <c r="A101" s="146" t="s">
        <v>650</v>
      </c>
      <c r="B101" s="147">
        <v>35.507478999999996</v>
      </c>
      <c r="C101" s="147">
        <v>-119.074209</v>
      </c>
      <c r="D101" s="148" t="s">
        <v>425</v>
      </c>
      <c r="E101" s="149" t="s">
        <v>427</v>
      </c>
      <c r="F101" s="149" t="s">
        <v>422</v>
      </c>
      <c r="G101" s="149" t="s">
        <v>368</v>
      </c>
      <c r="H101" s="150" t="s">
        <v>505</v>
      </c>
      <c r="I101" s="151">
        <v>0.24945099343317501</v>
      </c>
      <c r="J101" s="152">
        <v>68.671439151000001</v>
      </c>
    </row>
    <row r="102" spans="1:10" s="153" customFormat="1" x14ac:dyDescent="0.55000000000000004">
      <c r="A102" s="146" t="s">
        <v>651</v>
      </c>
      <c r="B102" s="147">
        <v>35.347555</v>
      </c>
      <c r="C102" s="147">
        <v>-119.662763</v>
      </c>
      <c r="D102" s="148" t="s">
        <v>428</v>
      </c>
      <c r="E102" s="149" t="s">
        <v>1198</v>
      </c>
      <c r="F102" s="149" t="s">
        <v>429</v>
      </c>
      <c r="G102" s="149" t="s">
        <v>368</v>
      </c>
      <c r="H102" s="150" t="s">
        <v>337</v>
      </c>
      <c r="I102" s="151">
        <v>12.765344667700001</v>
      </c>
      <c r="J102" s="152">
        <v>499.52477415999999</v>
      </c>
    </row>
    <row r="103" spans="1:10" s="153" customFormat="1" x14ac:dyDescent="0.55000000000000004">
      <c r="A103" s="146" t="s">
        <v>652</v>
      </c>
      <c r="B103" s="147">
        <v>35.238213999999999</v>
      </c>
      <c r="C103" s="147">
        <v>-119.59142300000001</v>
      </c>
      <c r="D103" s="148" t="s">
        <v>424</v>
      </c>
      <c r="E103" s="149" t="s">
        <v>1198</v>
      </c>
      <c r="F103" s="149" t="s">
        <v>423</v>
      </c>
      <c r="G103" s="149" t="s">
        <v>368</v>
      </c>
      <c r="H103" s="150" t="s">
        <v>505</v>
      </c>
      <c r="I103" s="151">
        <v>11.935537320109999</v>
      </c>
      <c r="J103" s="152">
        <v>317.90697455550003</v>
      </c>
    </row>
    <row r="104" spans="1:10" s="153" customFormat="1" x14ac:dyDescent="0.55000000000000004">
      <c r="A104" s="146" t="s">
        <v>653</v>
      </c>
      <c r="B104" s="147">
        <v>35.364280999999998</v>
      </c>
      <c r="C104" s="147">
        <v>-119.670179</v>
      </c>
      <c r="D104" s="148" t="s">
        <v>428</v>
      </c>
      <c r="E104" s="149" t="s">
        <v>415</v>
      </c>
      <c r="F104" s="149" t="s">
        <v>429</v>
      </c>
      <c r="G104" s="149" t="s">
        <v>368</v>
      </c>
      <c r="H104" s="150" t="s">
        <v>337</v>
      </c>
      <c r="I104" s="151">
        <v>1.60890864395</v>
      </c>
      <c r="J104" s="152">
        <v>141.509716981</v>
      </c>
    </row>
    <row r="105" spans="1:10" s="153" customFormat="1" x14ac:dyDescent="0.55000000000000004">
      <c r="A105" s="146" t="s">
        <v>654</v>
      </c>
      <c r="B105" s="147">
        <v>35.480494999999998</v>
      </c>
      <c r="C105" s="147">
        <v>-119.743093</v>
      </c>
      <c r="D105" s="148" t="s">
        <v>428</v>
      </c>
      <c r="E105" s="149" t="s">
        <v>415</v>
      </c>
      <c r="F105" s="149" t="s">
        <v>429</v>
      </c>
      <c r="G105" s="149" t="s">
        <v>368</v>
      </c>
      <c r="H105" s="150" t="s">
        <v>337</v>
      </c>
      <c r="I105" s="151">
        <v>13.0129750804</v>
      </c>
      <c r="J105" s="152">
        <v>497.93674297000001</v>
      </c>
    </row>
    <row r="106" spans="1:10" s="153" customFormat="1" x14ac:dyDescent="0.55000000000000004">
      <c r="A106" s="146" t="s">
        <v>655</v>
      </c>
      <c r="B106" s="147">
        <v>35.529159999999997</v>
      </c>
      <c r="C106" s="147">
        <v>-119.769459</v>
      </c>
      <c r="D106" s="148" t="s">
        <v>428</v>
      </c>
      <c r="E106" s="149" t="s">
        <v>1198</v>
      </c>
      <c r="F106" s="149" t="s">
        <v>429</v>
      </c>
      <c r="G106" s="149" t="s">
        <v>368</v>
      </c>
      <c r="H106" s="154" t="s">
        <v>337</v>
      </c>
      <c r="I106" s="151">
        <v>19</v>
      </c>
      <c r="J106" s="151" t="s">
        <v>1189</v>
      </c>
    </row>
    <row r="107" spans="1:10" s="153" customFormat="1" x14ac:dyDescent="0.55000000000000004">
      <c r="A107" s="146" t="s">
        <v>656</v>
      </c>
      <c r="B107" s="147">
        <v>35.227173999999998</v>
      </c>
      <c r="C107" s="147">
        <v>-119.578357</v>
      </c>
      <c r="D107" s="148" t="s">
        <v>424</v>
      </c>
      <c r="E107" s="149" t="s">
        <v>415</v>
      </c>
      <c r="F107" s="149" t="s">
        <v>423</v>
      </c>
      <c r="G107" s="149" t="s">
        <v>368</v>
      </c>
      <c r="H107" s="150" t="s">
        <v>337</v>
      </c>
      <c r="I107" s="151">
        <v>0.52294575981799996</v>
      </c>
      <c r="J107" s="152">
        <v>24.992999019700001</v>
      </c>
    </row>
    <row r="108" spans="1:10" s="153" customFormat="1" x14ac:dyDescent="0.55000000000000004">
      <c r="A108" s="146" t="s">
        <v>657</v>
      </c>
      <c r="B108" s="147">
        <v>35.247999999999998</v>
      </c>
      <c r="C108" s="147">
        <v>-119.58078999999999</v>
      </c>
      <c r="D108" s="148" t="s">
        <v>424</v>
      </c>
      <c r="E108" s="149" t="s">
        <v>1198</v>
      </c>
      <c r="F108" s="149" t="s">
        <v>423</v>
      </c>
      <c r="G108" s="149" t="s">
        <v>368</v>
      </c>
      <c r="H108" s="150" t="s">
        <v>337</v>
      </c>
      <c r="I108" s="151">
        <v>19.531060258899998</v>
      </c>
      <c r="J108" s="152">
        <v>474.3</v>
      </c>
    </row>
    <row r="109" spans="1:10" s="153" customFormat="1" x14ac:dyDescent="0.55000000000000004">
      <c r="A109" s="146" t="s">
        <v>658</v>
      </c>
      <c r="B109" s="147">
        <v>35.253588999999998</v>
      </c>
      <c r="C109" s="147">
        <v>-119.586534</v>
      </c>
      <c r="D109" s="148" t="s">
        <v>424</v>
      </c>
      <c r="E109" s="149" t="s">
        <v>1198</v>
      </c>
      <c r="F109" s="149" t="s">
        <v>423</v>
      </c>
      <c r="G109" s="149" t="s">
        <v>368</v>
      </c>
      <c r="H109" s="150" t="s">
        <v>337</v>
      </c>
      <c r="I109" s="151">
        <v>57.552922261399999</v>
      </c>
      <c r="J109" s="152">
        <v>474.3</v>
      </c>
    </row>
    <row r="110" spans="1:10" s="153" customFormat="1" x14ac:dyDescent="0.55000000000000004">
      <c r="A110" s="146" t="s">
        <v>659</v>
      </c>
      <c r="B110" s="147">
        <v>35.341929</v>
      </c>
      <c r="C110" s="147">
        <v>-119.64609799999999</v>
      </c>
      <c r="D110" s="148" t="s">
        <v>428</v>
      </c>
      <c r="E110" s="149" t="s">
        <v>1198</v>
      </c>
      <c r="F110" s="149" t="s">
        <v>429</v>
      </c>
      <c r="G110" s="149" t="s">
        <v>368</v>
      </c>
      <c r="H110" s="150" t="s">
        <v>337</v>
      </c>
      <c r="I110" s="151">
        <v>4.3108393074900002</v>
      </c>
      <c r="J110" s="152">
        <v>160.393173171</v>
      </c>
    </row>
    <row r="111" spans="1:10" s="153" customFormat="1" x14ac:dyDescent="0.55000000000000004">
      <c r="A111" s="146" t="s">
        <v>660</v>
      </c>
      <c r="B111" s="147">
        <v>35.429546000000002</v>
      </c>
      <c r="C111" s="147">
        <v>-119.690223</v>
      </c>
      <c r="D111" s="148" t="s">
        <v>428</v>
      </c>
      <c r="E111" s="149" t="s">
        <v>415</v>
      </c>
      <c r="F111" s="149" t="s">
        <v>429</v>
      </c>
      <c r="G111" s="149" t="s">
        <v>368</v>
      </c>
      <c r="H111" s="150" t="s">
        <v>337</v>
      </c>
      <c r="I111" s="151">
        <v>1.46612505242</v>
      </c>
      <c r="J111" s="152">
        <v>71.569057559800001</v>
      </c>
    </row>
    <row r="112" spans="1:10" s="153" customFormat="1" x14ac:dyDescent="0.55000000000000004">
      <c r="A112" s="146" t="s">
        <v>661</v>
      </c>
      <c r="B112" s="147">
        <v>35.123596999999997</v>
      </c>
      <c r="C112" s="147">
        <v>-119.499066</v>
      </c>
      <c r="D112" s="148" t="s">
        <v>424</v>
      </c>
      <c r="E112" s="149" t="s">
        <v>426</v>
      </c>
      <c r="F112" s="149" t="s">
        <v>423</v>
      </c>
      <c r="G112" s="149" t="s">
        <v>368</v>
      </c>
      <c r="H112" s="150" t="s">
        <v>337</v>
      </c>
      <c r="I112" s="151">
        <v>0.64999749744299995</v>
      </c>
      <c r="J112" s="152">
        <v>74.873292968900003</v>
      </c>
    </row>
    <row r="113" spans="1:10" s="153" customFormat="1" x14ac:dyDescent="0.55000000000000004">
      <c r="A113" s="146" t="s">
        <v>662</v>
      </c>
      <c r="B113" s="147">
        <v>35.115049999999997</v>
      </c>
      <c r="C113" s="147">
        <v>-119.466999</v>
      </c>
      <c r="D113" s="148" t="s">
        <v>424</v>
      </c>
      <c r="E113" s="149" t="s">
        <v>1198</v>
      </c>
      <c r="F113" s="149" t="s">
        <v>423</v>
      </c>
      <c r="G113" s="149" t="s">
        <v>368</v>
      </c>
      <c r="H113" s="150" t="s">
        <v>505</v>
      </c>
      <c r="I113" s="151">
        <v>0.317511559464</v>
      </c>
      <c r="J113" s="152">
        <v>27.246461610600001</v>
      </c>
    </row>
    <row r="114" spans="1:10" s="153" customFormat="1" x14ac:dyDescent="0.55000000000000004">
      <c r="A114" s="146" t="s">
        <v>663</v>
      </c>
      <c r="B114" s="147">
        <v>35.041223000000002</v>
      </c>
      <c r="C114" s="147">
        <v>-119.38412</v>
      </c>
      <c r="D114" s="148" t="s">
        <v>424</v>
      </c>
      <c r="E114" s="149" t="s">
        <v>426</v>
      </c>
      <c r="F114" s="149" t="s">
        <v>423</v>
      </c>
      <c r="G114" s="149" t="s">
        <v>368</v>
      </c>
      <c r="H114" s="150" t="s">
        <v>337</v>
      </c>
      <c r="I114" s="151">
        <v>0.27181980432899999</v>
      </c>
      <c r="J114" s="152">
        <v>38.374210089599998</v>
      </c>
    </row>
    <row r="115" spans="1:10" s="153" customFormat="1" x14ac:dyDescent="0.55000000000000004">
      <c r="A115" s="146" t="s">
        <v>664</v>
      </c>
      <c r="B115" s="147">
        <v>35.027050000000003</v>
      </c>
      <c r="C115" s="147">
        <v>-119.332893</v>
      </c>
      <c r="D115" s="148" t="s">
        <v>424</v>
      </c>
      <c r="E115" s="149" t="s">
        <v>426</v>
      </c>
      <c r="F115" s="149" t="s">
        <v>423</v>
      </c>
      <c r="G115" s="149" t="s">
        <v>368</v>
      </c>
      <c r="H115" s="150" t="s">
        <v>337</v>
      </c>
      <c r="I115" s="151">
        <v>7.4559358879900006E-2</v>
      </c>
      <c r="J115" s="152">
        <v>11.544695751700001</v>
      </c>
    </row>
    <row r="116" spans="1:10" s="153" customFormat="1" x14ac:dyDescent="0.55000000000000004">
      <c r="A116" s="146" t="s">
        <v>665</v>
      </c>
      <c r="B116" s="147">
        <v>35.061529</v>
      </c>
      <c r="C116" s="147">
        <v>-119.390888</v>
      </c>
      <c r="D116" s="148" t="s">
        <v>424</v>
      </c>
      <c r="E116" s="149" t="s">
        <v>415</v>
      </c>
      <c r="F116" s="149" t="s">
        <v>423</v>
      </c>
      <c r="G116" s="149" t="s">
        <v>368</v>
      </c>
      <c r="H116" s="150" t="s">
        <v>337</v>
      </c>
      <c r="I116" s="151">
        <v>0.220481115393</v>
      </c>
      <c r="J116" s="152">
        <v>31.304951684999999</v>
      </c>
    </row>
    <row r="117" spans="1:10" s="153" customFormat="1" x14ac:dyDescent="0.55000000000000004">
      <c r="A117" s="146" t="s">
        <v>666</v>
      </c>
      <c r="B117" s="147">
        <v>35.03322</v>
      </c>
      <c r="C117" s="147">
        <v>-119.343751</v>
      </c>
      <c r="D117" s="148" t="s">
        <v>424</v>
      </c>
      <c r="E117" s="149" t="s">
        <v>426</v>
      </c>
      <c r="F117" s="149" t="s">
        <v>423</v>
      </c>
      <c r="G117" s="149" t="s">
        <v>368</v>
      </c>
      <c r="H117" s="150" t="s">
        <v>337</v>
      </c>
      <c r="I117" s="151">
        <v>0.43518004193900001</v>
      </c>
      <c r="J117" s="152">
        <v>45.235384379899997</v>
      </c>
    </row>
    <row r="118" spans="1:10" s="153" customFormat="1" x14ac:dyDescent="0.55000000000000004">
      <c r="A118" s="146" t="s">
        <v>667</v>
      </c>
      <c r="B118" s="147">
        <v>35.045861000000002</v>
      </c>
      <c r="C118" s="147">
        <v>-119.349694</v>
      </c>
      <c r="D118" s="148" t="s">
        <v>1176</v>
      </c>
      <c r="E118" s="149" t="s">
        <v>1032</v>
      </c>
      <c r="F118" s="149" t="s">
        <v>1190</v>
      </c>
      <c r="G118" s="149" t="s">
        <v>384</v>
      </c>
      <c r="H118" s="150" t="s">
        <v>337</v>
      </c>
      <c r="I118" s="151">
        <v>0.33885865472299997</v>
      </c>
      <c r="J118" s="152">
        <v>43.737398185099998</v>
      </c>
    </row>
    <row r="119" spans="1:10" s="153" customFormat="1" x14ac:dyDescent="0.55000000000000004">
      <c r="A119" s="146" t="s">
        <v>668</v>
      </c>
      <c r="B119" s="147">
        <v>35.132539999999999</v>
      </c>
      <c r="C119" s="147">
        <v>-119.48661800000001</v>
      </c>
      <c r="D119" s="148" t="s">
        <v>424</v>
      </c>
      <c r="E119" s="149" t="s">
        <v>427</v>
      </c>
      <c r="F119" s="149" t="s">
        <v>423</v>
      </c>
      <c r="G119" s="149" t="s">
        <v>368</v>
      </c>
      <c r="H119" s="150" t="s">
        <v>337</v>
      </c>
      <c r="I119" s="151">
        <v>0.37886941293300003</v>
      </c>
      <c r="J119" s="152">
        <v>41.341504568700003</v>
      </c>
    </row>
    <row r="120" spans="1:10" s="153" customFormat="1" x14ac:dyDescent="0.55000000000000004">
      <c r="A120" s="146" t="s">
        <v>669</v>
      </c>
      <c r="B120" s="147">
        <v>35.130904000000001</v>
      </c>
      <c r="C120" s="147">
        <v>-119.486498</v>
      </c>
      <c r="D120" s="148" t="s">
        <v>424</v>
      </c>
      <c r="E120" s="149" t="s">
        <v>415</v>
      </c>
      <c r="F120" s="149" t="s">
        <v>423</v>
      </c>
      <c r="G120" s="149" t="s">
        <v>368</v>
      </c>
      <c r="H120" s="150" t="s">
        <v>337</v>
      </c>
      <c r="I120" s="151">
        <v>0.21718613058299999</v>
      </c>
      <c r="J120" s="152">
        <v>123.486031599</v>
      </c>
    </row>
    <row r="121" spans="1:10" s="153" customFormat="1" x14ac:dyDescent="0.55000000000000004">
      <c r="A121" s="146" t="s">
        <v>670</v>
      </c>
      <c r="B121" s="147">
        <v>33.779429</v>
      </c>
      <c r="C121" s="147">
        <v>-118.235061</v>
      </c>
      <c r="D121" s="148" t="s">
        <v>188</v>
      </c>
      <c r="E121" s="149" t="s">
        <v>340</v>
      </c>
      <c r="F121" s="149" t="s">
        <v>442</v>
      </c>
      <c r="G121" s="149" t="s">
        <v>362</v>
      </c>
      <c r="H121" s="150" t="s">
        <v>337</v>
      </c>
      <c r="I121" s="151">
        <v>8.6712539913099995</v>
      </c>
      <c r="J121" s="152">
        <v>490.26462242299999</v>
      </c>
    </row>
    <row r="122" spans="1:10" s="153" customFormat="1" x14ac:dyDescent="0.55000000000000004">
      <c r="A122" s="146" t="s">
        <v>671</v>
      </c>
      <c r="B122" s="147">
        <v>33.816222000000003</v>
      </c>
      <c r="C122" s="147">
        <v>-118.23569500000001</v>
      </c>
      <c r="D122" s="148" t="s">
        <v>188</v>
      </c>
      <c r="E122" s="149" t="s">
        <v>340</v>
      </c>
      <c r="F122" s="149" t="s">
        <v>445</v>
      </c>
      <c r="G122" s="149" t="s">
        <v>362</v>
      </c>
      <c r="H122" s="150" t="s">
        <v>337</v>
      </c>
      <c r="I122" s="151">
        <v>2.2359199735800002</v>
      </c>
      <c r="J122" s="152">
        <v>481.26022067100001</v>
      </c>
    </row>
    <row r="123" spans="1:10" s="153" customFormat="1" x14ac:dyDescent="0.55000000000000004">
      <c r="A123" s="146" t="s">
        <v>672</v>
      </c>
      <c r="B123" s="147">
        <v>34.330657000000002</v>
      </c>
      <c r="C123" s="147">
        <v>-118.51342200000001</v>
      </c>
      <c r="D123" s="148" t="s">
        <v>432</v>
      </c>
      <c r="E123" s="149" t="s">
        <v>195</v>
      </c>
      <c r="F123" s="149" t="s">
        <v>175</v>
      </c>
      <c r="G123" s="149" t="s">
        <v>396</v>
      </c>
      <c r="H123" s="150" t="s">
        <v>337</v>
      </c>
      <c r="I123" s="151">
        <v>11.815273400400001</v>
      </c>
      <c r="J123" s="152">
        <v>470.57757065099997</v>
      </c>
    </row>
    <row r="124" spans="1:10" s="153" customFormat="1" x14ac:dyDescent="0.55000000000000004">
      <c r="A124" s="146" t="s">
        <v>673</v>
      </c>
      <c r="B124" s="147">
        <v>35.215094999999998</v>
      </c>
      <c r="C124" s="147">
        <v>-119.212564</v>
      </c>
      <c r="D124" s="148" t="s">
        <v>1166</v>
      </c>
      <c r="E124" s="149" t="s">
        <v>1032</v>
      </c>
      <c r="F124" s="149" t="s">
        <v>1060</v>
      </c>
      <c r="G124" s="149" t="s">
        <v>384</v>
      </c>
      <c r="H124" s="150" t="s">
        <v>337</v>
      </c>
      <c r="I124" s="151">
        <v>8.38409587741E-2</v>
      </c>
      <c r="J124" s="152">
        <v>10.4560986988</v>
      </c>
    </row>
    <row r="125" spans="1:10" s="153" customFormat="1" x14ac:dyDescent="0.55000000000000004">
      <c r="A125" s="146" t="s">
        <v>674</v>
      </c>
      <c r="B125" s="147">
        <v>35.21481</v>
      </c>
      <c r="C125" s="147">
        <v>-119.21081100000001</v>
      </c>
      <c r="D125" s="148" t="s">
        <v>1166</v>
      </c>
      <c r="E125" s="149" t="s">
        <v>1032</v>
      </c>
      <c r="F125" s="149" t="s">
        <v>1060</v>
      </c>
      <c r="G125" s="149" t="s">
        <v>384</v>
      </c>
      <c r="H125" s="150" t="s">
        <v>337</v>
      </c>
      <c r="I125" s="151">
        <v>0.36276400089299998</v>
      </c>
      <c r="J125" s="152">
        <v>38.907582808500003</v>
      </c>
    </row>
    <row r="126" spans="1:10" s="153" customFormat="1" x14ac:dyDescent="0.55000000000000004">
      <c r="A126" s="146" t="s">
        <v>675</v>
      </c>
      <c r="B126" s="147">
        <v>35.243761999999997</v>
      </c>
      <c r="C126" s="147">
        <v>-119.157387</v>
      </c>
      <c r="D126" s="148" t="s">
        <v>1166</v>
      </c>
      <c r="E126" s="149" t="s">
        <v>1032</v>
      </c>
      <c r="F126" s="149" t="s">
        <v>1091</v>
      </c>
      <c r="G126" s="149" t="s">
        <v>384</v>
      </c>
      <c r="H126" s="150" t="s">
        <v>337</v>
      </c>
      <c r="I126" s="151">
        <v>0.54677034076300002</v>
      </c>
      <c r="J126" s="152">
        <v>35.871018942900001</v>
      </c>
    </row>
    <row r="127" spans="1:10" s="153" customFormat="1" x14ac:dyDescent="0.55000000000000004">
      <c r="A127" s="146" t="s">
        <v>676</v>
      </c>
      <c r="B127" s="147">
        <v>35.246299999999998</v>
      </c>
      <c r="C127" s="147">
        <v>-119.140383</v>
      </c>
      <c r="D127" s="148" t="s">
        <v>1166</v>
      </c>
      <c r="E127" s="149" t="s">
        <v>1032</v>
      </c>
      <c r="F127" s="149" t="s">
        <v>1092</v>
      </c>
      <c r="G127" s="149" t="s">
        <v>384</v>
      </c>
      <c r="H127" s="154" t="s">
        <v>337</v>
      </c>
      <c r="I127" s="151" t="s">
        <v>1189</v>
      </c>
      <c r="J127" s="151" t="s">
        <v>1189</v>
      </c>
    </row>
    <row r="128" spans="1:10" s="153" customFormat="1" x14ac:dyDescent="0.55000000000000004">
      <c r="A128" s="146" t="s">
        <v>677</v>
      </c>
      <c r="B128" s="147">
        <v>35.901251000000002</v>
      </c>
      <c r="C128" s="147">
        <v>-119.31989299999999</v>
      </c>
      <c r="D128" s="148" t="s">
        <v>1167</v>
      </c>
      <c r="E128" s="149" t="s">
        <v>1032</v>
      </c>
      <c r="F128" s="149" t="s">
        <v>1093</v>
      </c>
      <c r="G128" s="149" t="s">
        <v>384</v>
      </c>
      <c r="H128" s="150" t="s">
        <v>337</v>
      </c>
      <c r="I128" s="151">
        <v>29.2308068052</v>
      </c>
      <c r="J128" s="152">
        <v>493.40652610199999</v>
      </c>
    </row>
    <row r="129" spans="1:10" s="153" customFormat="1" x14ac:dyDescent="0.55000000000000004">
      <c r="A129" s="146" t="s">
        <v>679</v>
      </c>
      <c r="B129" s="147">
        <v>34.901527000000002</v>
      </c>
      <c r="C129" s="147">
        <v>-117.159958</v>
      </c>
      <c r="D129" s="148" t="s">
        <v>455</v>
      </c>
      <c r="E129" s="149" t="s">
        <v>446</v>
      </c>
      <c r="F129" s="149" t="s">
        <v>454</v>
      </c>
      <c r="G129" s="149" t="s">
        <v>368</v>
      </c>
      <c r="H129" s="150" t="s">
        <v>337</v>
      </c>
      <c r="I129" s="151">
        <v>34.3436879753</v>
      </c>
      <c r="J129" s="152">
        <v>499.47238161899998</v>
      </c>
    </row>
    <row r="130" spans="1:10" s="153" customFormat="1" x14ac:dyDescent="0.55000000000000004">
      <c r="A130" s="146" t="s">
        <v>678</v>
      </c>
      <c r="B130" s="147">
        <v>35.936802</v>
      </c>
      <c r="C130" s="147">
        <v>-119.34790099999999</v>
      </c>
      <c r="D130" s="148" t="s">
        <v>1167</v>
      </c>
      <c r="E130" s="149" t="s">
        <v>1032</v>
      </c>
      <c r="F130" s="149" t="s">
        <v>1094</v>
      </c>
      <c r="G130" s="149" t="s">
        <v>384</v>
      </c>
      <c r="H130" s="150" t="s">
        <v>337</v>
      </c>
      <c r="I130" s="151">
        <v>0.34743399871500003</v>
      </c>
      <c r="J130" s="152">
        <v>83.354663936700007</v>
      </c>
    </row>
    <row r="131" spans="1:10" s="153" customFormat="1" x14ac:dyDescent="0.55000000000000004">
      <c r="A131" s="146" t="s">
        <v>680</v>
      </c>
      <c r="B131" s="147">
        <v>35.945509000000001</v>
      </c>
      <c r="C131" s="147">
        <v>-119.45871699999999</v>
      </c>
      <c r="D131" s="148" t="s">
        <v>1167</v>
      </c>
      <c r="E131" s="149" t="s">
        <v>1032</v>
      </c>
      <c r="F131" s="149" t="s">
        <v>1190</v>
      </c>
      <c r="G131" s="149" t="s">
        <v>384</v>
      </c>
      <c r="H131" s="154" t="s">
        <v>337</v>
      </c>
      <c r="I131" s="151">
        <v>31.890437438199999</v>
      </c>
      <c r="J131" s="152">
        <v>139</v>
      </c>
    </row>
    <row r="132" spans="1:10" s="153" customFormat="1" x14ac:dyDescent="0.55000000000000004">
      <c r="A132" s="146" t="s">
        <v>681</v>
      </c>
      <c r="B132" s="147">
        <v>35.959330000000001</v>
      </c>
      <c r="C132" s="147">
        <v>-119.372162</v>
      </c>
      <c r="D132" s="148" t="s">
        <v>1167</v>
      </c>
      <c r="E132" s="149" t="s">
        <v>1032</v>
      </c>
      <c r="F132" s="149" t="s">
        <v>1095</v>
      </c>
      <c r="G132" s="149" t="s">
        <v>384</v>
      </c>
      <c r="H132" s="150" t="s">
        <v>337</v>
      </c>
      <c r="I132" s="151">
        <v>3.4725179853800001</v>
      </c>
      <c r="J132" s="152">
        <v>412.06067514400002</v>
      </c>
    </row>
    <row r="133" spans="1:10" s="153" customFormat="1" x14ac:dyDescent="0.55000000000000004">
      <c r="A133" s="146" t="s">
        <v>682</v>
      </c>
      <c r="B133" s="147">
        <v>35.972642</v>
      </c>
      <c r="C133" s="147">
        <v>-119.238321</v>
      </c>
      <c r="D133" s="148" t="s">
        <v>1167</v>
      </c>
      <c r="E133" s="149" t="s">
        <v>1032</v>
      </c>
      <c r="F133" s="149" t="s">
        <v>1096</v>
      </c>
      <c r="G133" s="149" t="s">
        <v>384</v>
      </c>
      <c r="H133" s="150" t="s">
        <v>337</v>
      </c>
      <c r="I133" s="151">
        <v>2.6548920497299999</v>
      </c>
      <c r="J133" s="152">
        <v>124.77980605899999</v>
      </c>
    </row>
    <row r="134" spans="1:10" s="153" customFormat="1" x14ac:dyDescent="0.55000000000000004">
      <c r="A134" s="146" t="s">
        <v>684</v>
      </c>
      <c r="B134" s="147">
        <v>35.972715000000001</v>
      </c>
      <c r="C134" s="147">
        <v>-119.359036</v>
      </c>
      <c r="D134" s="148" t="s">
        <v>1167</v>
      </c>
      <c r="E134" s="149" t="s">
        <v>1032</v>
      </c>
      <c r="F134" s="149" t="s">
        <v>1098</v>
      </c>
      <c r="G134" s="149" t="s">
        <v>384</v>
      </c>
      <c r="H134" s="150" t="s">
        <v>337</v>
      </c>
      <c r="I134" s="151">
        <v>8.9854418672600005</v>
      </c>
      <c r="J134" s="152">
        <v>192.09372712300001</v>
      </c>
    </row>
    <row r="135" spans="1:10" s="153" customFormat="1" x14ac:dyDescent="0.55000000000000004">
      <c r="A135" s="146" t="s">
        <v>685</v>
      </c>
      <c r="B135" s="147">
        <v>35.987296999999998</v>
      </c>
      <c r="C135" s="147">
        <v>-119.326421</v>
      </c>
      <c r="D135" s="148" t="s">
        <v>1167</v>
      </c>
      <c r="E135" s="149" t="s">
        <v>1032</v>
      </c>
      <c r="F135" s="149" t="s">
        <v>1099</v>
      </c>
      <c r="G135" s="149" t="s">
        <v>384</v>
      </c>
      <c r="H135" s="150" t="s">
        <v>337</v>
      </c>
      <c r="I135" s="151">
        <v>0.94755317177599996</v>
      </c>
      <c r="J135" s="152">
        <v>51</v>
      </c>
    </row>
    <row r="136" spans="1:10" s="153" customFormat="1" x14ac:dyDescent="0.55000000000000004">
      <c r="A136" s="146" t="s">
        <v>686</v>
      </c>
      <c r="B136" s="147">
        <v>35.995745999999997</v>
      </c>
      <c r="C136" s="147">
        <v>-119.220759</v>
      </c>
      <c r="D136" s="148" t="s">
        <v>215</v>
      </c>
      <c r="E136" s="149" t="s">
        <v>1032</v>
      </c>
      <c r="F136" s="149" t="s">
        <v>1190</v>
      </c>
      <c r="G136" s="149" t="s">
        <v>384</v>
      </c>
      <c r="H136" s="150" t="s">
        <v>337</v>
      </c>
      <c r="I136" s="151">
        <v>1.0656296592200001</v>
      </c>
      <c r="J136" s="152">
        <v>109.201648339</v>
      </c>
    </row>
    <row r="137" spans="1:10" s="153" customFormat="1" x14ac:dyDescent="0.55000000000000004">
      <c r="A137" s="146" t="s">
        <v>687</v>
      </c>
      <c r="B137" s="147">
        <v>35.971094999999998</v>
      </c>
      <c r="C137" s="147">
        <v>-119.440056</v>
      </c>
      <c r="D137" s="148" t="s">
        <v>1167</v>
      </c>
      <c r="E137" s="149" t="s">
        <v>1032</v>
      </c>
      <c r="F137" s="149" t="s">
        <v>1100</v>
      </c>
      <c r="G137" s="149" t="s">
        <v>384</v>
      </c>
      <c r="H137" s="150" t="s">
        <v>337</v>
      </c>
      <c r="I137" s="151">
        <v>0.96420925622800002</v>
      </c>
      <c r="J137" s="152">
        <v>152.410629551</v>
      </c>
    </row>
    <row r="138" spans="1:10" s="153" customFormat="1" x14ac:dyDescent="0.55000000000000004">
      <c r="A138" s="146" t="s">
        <v>689</v>
      </c>
      <c r="B138" s="147">
        <v>35.973886999999998</v>
      </c>
      <c r="C138" s="147">
        <v>-119.439128</v>
      </c>
      <c r="D138" s="148" t="s">
        <v>1167</v>
      </c>
      <c r="E138" s="149" t="s">
        <v>1032</v>
      </c>
      <c r="F138" s="149" t="s">
        <v>1100</v>
      </c>
      <c r="G138" s="149" t="s">
        <v>384</v>
      </c>
      <c r="H138" s="150" t="s">
        <v>337</v>
      </c>
      <c r="I138" s="151">
        <v>0.321690417826</v>
      </c>
      <c r="J138" s="152">
        <v>33</v>
      </c>
    </row>
    <row r="139" spans="1:10" s="153" customFormat="1" x14ac:dyDescent="0.55000000000000004">
      <c r="A139" s="146" t="s">
        <v>690</v>
      </c>
      <c r="B139" s="147">
        <v>36.015331000000003</v>
      </c>
      <c r="C139" s="147">
        <v>-119.22327900000001</v>
      </c>
      <c r="D139" s="148" t="s">
        <v>1167</v>
      </c>
      <c r="E139" s="149" t="s">
        <v>1032</v>
      </c>
      <c r="F139" s="149" t="s">
        <v>1101</v>
      </c>
      <c r="G139" s="149" t="s">
        <v>384</v>
      </c>
      <c r="H139" s="154" t="s">
        <v>337</v>
      </c>
      <c r="I139" s="151">
        <v>24</v>
      </c>
      <c r="J139" s="151" t="s">
        <v>1189</v>
      </c>
    </row>
    <row r="140" spans="1:10" s="153" customFormat="1" x14ac:dyDescent="0.55000000000000004">
      <c r="A140" s="146" t="s">
        <v>691</v>
      </c>
      <c r="B140" s="147">
        <v>35.994768000000001</v>
      </c>
      <c r="C140" s="147">
        <v>-119.413375</v>
      </c>
      <c r="D140" s="148" t="s">
        <v>1167</v>
      </c>
      <c r="E140" s="149" t="s">
        <v>1032</v>
      </c>
      <c r="F140" s="149" t="s">
        <v>1190</v>
      </c>
      <c r="G140" s="149" t="s">
        <v>384</v>
      </c>
      <c r="H140" s="154" t="s">
        <v>337</v>
      </c>
      <c r="I140" s="151">
        <v>125</v>
      </c>
      <c r="J140" s="151" t="s">
        <v>1189</v>
      </c>
    </row>
    <row r="141" spans="1:10" s="153" customFormat="1" x14ac:dyDescent="0.55000000000000004">
      <c r="A141" s="146" t="s">
        <v>692</v>
      </c>
      <c r="B141" s="147">
        <v>36.015197000000001</v>
      </c>
      <c r="C141" s="147">
        <v>-119.24397399999999</v>
      </c>
      <c r="D141" s="148" t="s">
        <v>1167</v>
      </c>
      <c r="E141" s="149" t="s">
        <v>1032</v>
      </c>
      <c r="F141" s="149" t="s">
        <v>1102</v>
      </c>
      <c r="G141" s="149" t="s">
        <v>384</v>
      </c>
      <c r="H141" s="154" t="s">
        <v>337</v>
      </c>
      <c r="I141" s="151">
        <v>8.3069050218900001E-2</v>
      </c>
      <c r="J141" s="152">
        <v>15.2970585408</v>
      </c>
    </row>
    <row r="142" spans="1:10" s="153" customFormat="1" x14ac:dyDescent="0.55000000000000004">
      <c r="A142" s="146" t="s">
        <v>693</v>
      </c>
      <c r="B142" s="147">
        <v>36.016703</v>
      </c>
      <c r="C142" s="147">
        <v>-119.484619</v>
      </c>
      <c r="D142" s="148" t="s">
        <v>1167</v>
      </c>
      <c r="E142" s="149" t="s">
        <v>448</v>
      </c>
      <c r="F142" s="149" t="s">
        <v>1189</v>
      </c>
      <c r="G142" s="149" t="s">
        <v>384</v>
      </c>
      <c r="H142" s="154" t="s">
        <v>337</v>
      </c>
      <c r="I142" s="151" t="s">
        <v>1189</v>
      </c>
      <c r="J142" s="151" t="s">
        <v>1189</v>
      </c>
    </row>
    <row r="143" spans="1:10" s="153" customFormat="1" x14ac:dyDescent="0.55000000000000004">
      <c r="A143" s="146" t="s">
        <v>694</v>
      </c>
      <c r="B143" s="147">
        <v>36.015780999999997</v>
      </c>
      <c r="C143" s="147">
        <v>-119.477339</v>
      </c>
      <c r="D143" s="148" t="s">
        <v>1167</v>
      </c>
      <c r="E143" s="149" t="s">
        <v>1032</v>
      </c>
      <c r="F143" s="149" t="s">
        <v>1190</v>
      </c>
      <c r="G143" s="149" t="s">
        <v>384</v>
      </c>
      <c r="H143" s="154" t="s">
        <v>337</v>
      </c>
      <c r="I143" s="151" t="s">
        <v>1189</v>
      </c>
      <c r="J143" s="151" t="s">
        <v>1189</v>
      </c>
    </row>
    <row r="144" spans="1:10" s="153" customFormat="1" x14ac:dyDescent="0.55000000000000004">
      <c r="A144" s="146" t="s">
        <v>695</v>
      </c>
      <c r="B144" s="147">
        <v>36.039386999999998</v>
      </c>
      <c r="C144" s="147">
        <v>-119.347605</v>
      </c>
      <c r="D144" s="148" t="s">
        <v>1167</v>
      </c>
      <c r="E144" s="149" t="s">
        <v>1032</v>
      </c>
      <c r="F144" s="149" t="s">
        <v>1103</v>
      </c>
      <c r="G144" s="149" t="s">
        <v>384</v>
      </c>
      <c r="H144" s="150" t="s">
        <v>337</v>
      </c>
      <c r="I144" s="151">
        <v>0.36742306267800001</v>
      </c>
      <c r="J144" s="152">
        <v>184.567060983</v>
      </c>
    </row>
    <row r="145" spans="1:10" s="153" customFormat="1" x14ac:dyDescent="0.55000000000000004">
      <c r="A145" s="146" t="s">
        <v>696</v>
      </c>
      <c r="B145" s="147">
        <v>36.028917</v>
      </c>
      <c r="C145" s="147">
        <v>-119.324984</v>
      </c>
      <c r="D145" s="148" t="s">
        <v>215</v>
      </c>
      <c r="E145" s="149" t="s">
        <v>1184</v>
      </c>
      <c r="F145" s="149" t="s">
        <v>1184</v>
      </c>
      <c r="G145" s="149" t="s">
        <v>384</v>
      </c>
      <c r="H145" s="150" t="s">
        <v>337</v>
      </c>
      <c r="I145" s="151">
        <v>0.50257601402700003</v>
      </c>
      <c r="J145" s="152">
        <v>138.13037319899999</v>
      </c>
    </row>
    <row r="146" spans="1:10" s="153" customFormat="1" x14ac:dyDescent="0.55000000000000004">
      <c r="A146" s="146" t="s">
        <v>697</v>
      </c>
      <c r="B146" s="147">
        <v>36.060020000000002</v>
      </c>
      <c r="C146" s="147">
        <v>-119.226157</v>
      </c>
      <c r="D146" s="148" t="s">
        <v>1167</v>
      </c>
      <c r="E146" s="149" t="s">
        <v>1032</v>
      </c>
      <c r="F146" s="149" t="s">
        <v>1104</v>
      </c>
      <c r="G146" s="149" t="s">
        <v>384</v>
      </c>
      <c r="H146" s="150" t="s">
        <v>337</v>
      </c>
      <c r="I146" s="151">
        <v>0.73235865775499998</v>
      </c>
      <c r="J146" s="152">
        <v>150.65855435399999</v>
      </c>
    </row>
    <row r="147" spans="1:10" s="153" customFormat="1" x14ac:dyDescent="0.55000000000000004">
      <c r="A147" s="146" t="s">
        <v>698</v>
      </c>
      <c r="B147" s="147">
        <v>36.045448</v>
      </c>
      <c r="C147" s="147">
        <v>-119.217474</v>
      </c>
      <c r="D147" s="148" t="s">
        <v>1167</v>
      </c>
      <c r="E147" s="149" t="s">
        <v>1032</v>
      </c>
      <c r="F147" s="149" t="s">
        <v>1063</v>
      </c>
      <c r="G147" s="149" t="s">
        <v>384</v>
      </c>
      <c r="H147" s="150" t="s">
        <v>337</v>
      </c>
      <c r="I147" s="151">
        <v>0.109697645064</v>
      </c>
      <c r="J147" s="152">
        <v>25.632011236</v>
      </c>
    </row>
    <row r="148" spans="1:10" s="153" customFormat="1" x14ac:dyDescent="0.55000000000000004">
      <c r="A148" s="146" t="s">
        <v>699</v>
      </c>
      <c r="B148" s="147">
        <v>36.058002000000002</v>
      </c>
      <c r="C148" s="147">
        <v>-119.20150099999999</v>
      </c>
      <c r="D148" s="148" t="s">
        <v>1167</v>
      </c>
      <c r="E148" s="149" t="s">
        <v>1032</v>
      </c>
      <c r="F148" s="149" t="s">
        <v>1105</v>
      </c>
      <c r="G148" s="149" t="s">
        <v>384</v>
      </c>
      <c r="H148" s="150" t="s">
        <v>337</v>
      </c>
      <c r="I148" s="151">
        <v>5.2552429325899999</v>
      </c>
      <c r="J148" s="152">
        <v>460.76132650199997</v>
      </c>
    </row>
    <row r="149" spans="1:10" s="153" customFormat="1" x14ac:dyDescent="0.55000000000000004">
      <c r="A149" s="146" t="s">
        <v>701</v>
      </c>
      <c r="B149" s="147">
        <v>36.021557999999999</v>
      </c>
      <c r="C149" s="147">
        <v>-119.519462</v>
      </c>
      <c r="D149" s="148" t="s">
        <v>1167</v>
      </c>
      <c r="E149" s="149" t="s">
        <v>1184</v>
      </c>
      <c r="F149" s="149" t="s">
        <v>1184</v>
      </c>
      <c r="G149" s="149" t="s">
        <v>384</v>
      </c>
      <c r="H149" s="150" t="s">
        <v>337</v>
      </c>
      <c r="I149" s="151">
        <v>1.78883371782</v>
      </c>
      <c r="J149" s="152">
        <v>104.78549517899999</v>
      </c>
    </row>
    <row r="150" spans="1:10" s="153" customFormat="1" x14ac:dyDescent="0.55000000000000004">
      <c r="A150" s="146" t="s">
        <v>702</v>
      </c>
      <c r="B150" s="147">
        <v>36.032425000000003</v>
      </c>
      <c r="C150" s="147">
        <v>-119.510296</v>
      </c>
      <c r="D150" s="148" t="s">
        <v>1167</v>
      </c>
      <c r="E150" s="149" t="s">
        <v>1031</v>
      </c>
      <c r="F150" s="149" t="s">
        <v>487</v>
      </c>
      <c r="G150" s="149" t="s">
        <v>384</v>
      </c>
      <c r="H150" s="150" t="s">
        <v>505</v>
      </c>
      <c r="I150" s="151">
        <v>94.627337919699997</v>
      </c>
      <c r="J150" s="152">
        <v>491.89475815950004</v>
      </c>
    </row>
    <row r="151" spans="1:10" s="153" customFormat="1" x14ac:dyDescent="0.55000000000000004">
      <c r="A151" s="146" t="s">
        <v>703</v>
      </c>
      <c r="B151" s="147">
        <v>36.039506000000003</v>
      </c>
      <c r="C151" s="147">
        <v>-119.397976</v>
      </c>
      <c r="D151" s="148" t="s">
        <v>1170</v>
      </c>
      <c r="E151" s="149" t="s">
        <v>1032</v>
      </c>
      <c r="F151" s="149" t="s">
        <v>1106</v>
      </c>
      <c r="G151" s="149" t="s">
        <v>384</v>
      </c>
      <c r="H151" s="150" t="s">
        <v>337</v>
      </c>
      <c r="I151" s="151">
        <v>16.369200255300001</v>
      </c>
      <c r="J151" s="152">
        <v>477.377209343</v>
      </c>
    </row>
    <row r="152" spans="1:10" s="153" customFormat="1" x14ac:dyDescent="0.55000000000000004">
      <c r="A152" s="146" t="s">
        <v>704</v>
      </c>
      <c r="B152" s="147">
        <v>36.059533999999999</v>
      </c>
      <c r="C152" s="147">
        <v>-119.291386</v>
      </c>
      <c r="D152" s="148" t="s">
        <v>1167</v>
      </c>
      <c r="E152" s="149" t="s">
        <v>1032</v>
      </c>
      <c r="F152" s="149" t="s">
        <v>1107</v>
      </c>
      <c r="G152" s="149" t="s">
        <v>384</v>
      </c>
      <c r="H152" s="150" t="s">
        <v>337</v>
      </c>
      <c r="I152" s="151">
        <v>0.111745657399</v>
      </c>
      <c r="J152" s="152">
        <v>15.2970585408</v>
      </c>
    </row>
    <row r="153" spans="1:10" s="153" customFormat="1" x14ac:dyDescent="0.55000000000000004">
      <c r="A153" s="146" t="s">
        <v>705</v>
      </c>
      <c r="B153" s="147">
        <v>36.059930000000001</v>
      </c>
      <c r="C153" s="147">
        <v>-119.22664899999999</v>
      </c>
      <c r="D153" s="148" t="s">
        <v>1167</v>
      </c>
      <c r="E153" s="149" t="s">
        <v>1032</v>
      </c>
      <c r="F153" s="149" t="s">
        <v>1104</v>
      </c>
      <c r="G153" s="149" t="s">
        <v>384</v>
      </c>
      <c r="H153" s="150" t="s">
        <v>337</v>
      </c>
      <c r="I153" s="151">
        <v>0.65447345003500002</v>
      </c>
      <c r="J153" s="152">
        <v>36</v>
      </c>
    </row>
    <row r="154" spans="1:10" s="153" customFormat="1" x14ac:dyDescent="0.55000000000000004">
      <c r="A154" s="146" t="s">
        <v>706</v>
      </c>
      <c r="B154" s="147">
        <v>36.076140000000002</v>
      </c>
      <c r="C154" s="147">
        <v>-119.195497</v>
      </c>
      <c r="D154" s="148" t="s">
        <v>1167</v>
      </c>
      <c r="E154" s="149" t="s">
        <v>1032</v>
      </c>
      <c r="F154" s="149" t="s">
        <v>1108</v>
      </c>
      <c r="G154" s="149" t="s">
        <v>384</v>
      </c>
      <c r="H154" s="150" t="s">
        <v>337</v>
      </c>
      <c r="I154" s="151">
        <v>8.5643400438099995E-2</v>
      </c>
      <c r="J154" s="152">
        <v>21.213203435600001</v>
      </c>
    </row>
    <row r="155" spans="1:10" s="153" customFormat="1" x14ac:dyDescent="0.55000000000000004">
      <c r="A155" s="146" t="s">
        <v>707</v>
      </c>
      <c r="B155" s="147">
        <v>36.048957000000001</v>
      </c>
      <c r="C155" s="147">
        <v>-119.455761</v>
      </c>
      <c r="D155" s="148" t="s">
        <v>1167</v>
      </c>
      <c r="E155" s="149" t="s">
        <v>1032</v>
      </c>
      <c r="F155" s="149" t="s">
        <v>1109</v>
      </c>
      <c r="G155" s="149" t="s">
        <v>384</v>
      </c>
      <c r="H155" s="150" t="s">
        <v>337</v>
      </c>
      <c r="I155" s="151">
        <v>1.45651991852</v>
      </c>
      <c r="J155" s="152">
        <v>209.61393083499999</v>
      </c>
    </row>
    <row r="156" spans="1:10" s="153" customFormat="1" x14ac:dyDescent="0.55000000000000004">
      <c r="A156" s="146" t="s">
        <v>708</v>
      </c>
      <c r="B156" s="147">
        <v>36.074314999999999</v>
      </c>
      <c r="C156" s="147">
        <v>-119.266318</v>
      </c>
      <c r="D156" s="148" t="s">
        <v>1167</v>
      </c>
      <c r="E156" s="149" t="s">
        <v>1032</v>
      </c>
      <c r="F156" s="149" t="s">
        <v>1110</v>
      </c>
      <c r="G156" s="149" t="s">
        <v>384</v>
      </c>
      <c r="H156" s="150" t="s">
        <v>337</v>
      </c>
      <c r="I156" s="151">
        <v>10.1902607963</v>
      </c>
      <c r="J156" s="152">
        <v>495.581476651</v>
      </c>
    </row>
    <row r="157" spans="1:10" s="153" customFormat="1" x14ac:dyDescent="0.55000000000000004">
      <c r="A157" s="146" t="s">
        <v>709</v>
      </c>
      <c r="B157" s="147">
        <v>36.087874999999997</v>
      </c>
      <c r="C157" s="147">
        <v>-119.23701699999999</v>
      </c>
      <c r="D157" s="148" t="s">
        <v>1167</v>
      </c>
      <c r="E157" s="149" t="s">
        <v>1032</v>
      </c>
      <c r="F157" s="149" t="s">
        <v>1111</v>
      </c>
      <c r="G157" s="149" t="s">
        <v>384</v>
      </c>
      <c r="H157" s="150" t="s">
        <v>337</v>
      </c>
      <c r="I157" s="151">
        <v>4.2914103879600001</v>
      </c>
      <c r="J157" s="152">
        <v>241.49534156999999</v>
      </c>
    </row>
    <row r="158" spans="1:10" s="153" customFormat="1" x14ac:dyDescent="0.55000000000000004">
      <c r="A158" s="146" t="s">
        <v>710</v>
      </c>
      <c r="B158" s="147">
        <v>36.077672999999997</v>
      </c>
      <c r="C158" s="147">
        <v>-119.22433100000001</v>
      </c>
      <c r="D158" s="148" t="s">
        <v>1167</v>
      </c>
      <c r="E158" s="149" t="s">
        <v>1032</v>
      </c>
      <c r="F158" s="149" t="s">
        <v>1112</v>
      </c>
      <c r="G158" s="149" t="s">
        <v>384</v>
      </c>
      <c r="H158" s="150" t="s">
        <v>337</v>
      </c>
      <c r="I158" s="151">
        <v>1.4216307709</v>
      </c>
      <c r="J158" s="152">
        <v>326.02147168599998</v>
      </c>
    </row>
    <row r="159" spans="1:10" s="153" customFormat="1" x14ac:dyDescent="0.55000000000000004">
      <c r="A159" s="146" t="s">
        <v>711</v>
      </c>
      <c r="B159" s="147">
        <v>36.068359999999998</v>
      </c>
      <c r="C159" s="147">
        <v>-119.412702</v>
      </c>
      <c r="D159" s="148" t="s">
        <v>1170</v>
      </c>
      <c r="E159" s="149" t="s">
        <v>448</v>
      </c>
      <c r="F159" s="149" t="s">
        <v>1113</v>
      </c>
      <c r="G159" s="149" t="s">
        <v>384</v>
      </c>
      <c r="H159" s="150" t="s">
        <v>337</v>
      </c>
      <c r="I159" s="151">
        <v>25.0772995809</v>
      </c>
      <c r="J159" s="152">
        <v>409.420321919</v>
      </c>
    </row>
    <row r="160" spans="1:10" s="153" customFormat="1" x14ac:dyDescent="0.55000000000000004">
      <c r="A160" s="146" t="s">
        <v>712</v>
      </c>
      <c r="B160" s="147">
        <v>36.076434999999996</v>
      </c>
      <c r="C160" s="147">
        <v>-119.360135</v>
      </c>
      <c r="D160" s="148" t="s">
        <v>1170</v>
      </c>
      <c r="E160" s="149" t="s">
        <v>1032</v>
      </c>
      <c r="F160" s="149" t="s">
        <v>1114</v>
      </c>
      <c r="G160" s="149" t="s">
        <v>384</v>
      </c>
      <c r="H160" s="150" t="s">
        <v>337</v>
      </c>
      <c r="I160" s="151">
        <v>1.0708643263199999</v>
      </c>
      <c r="J160" s="152">
        <v>241.86773244899999</v>
      </c>
    </row>
    <row r="161" spans="1:10" s="153" customFormat="1" x14ac:dyDescent="0.55000000000000004">
      <c r="A161" s="146" t="s">
        <v>713</v>
      </c>
      <c r="B161" s="147">
        <v>36.115761999999997</v>
      </c>
      <c r="C161" s="147">
        <v>-119.36209700000001</v>
      </c>
      <c r="D161" s="148" t="s">
        <v>1167</v>
      </c>
      <c r="E161" s="149" t="s">
        <v>1032</v>
      </c>
      <c r="F161" s="149" t="s">
        <v>1115</v>
      </c>
      <c r="G161" s="149" t="s">
        <v>384</v>
      </c>
      <c r="H161" s="154" t="s">
        <v>337</v>
      </c>
      <c r="I161" s="151" t="s">
        <v>1189</v>
      </c>
      <c r="J161" s="151" t="s">
        <v>1189</v>
      </c>
    </row>
    <row r="162" spans="1:10" s="153" customFormat="1" x14ac:dyDescent="0.55000000000000004">
      <c r="A162" s="146" t="s">
        <v>714</v>
      </c>
      <c r="B162" s="147">
        <v>36.125925000000002</v>
      </c>
      <c r="C162" s="147">
        <v>-119.341317</v>
      </c>
      <c r="D162" s="148" t="s">
        <v>1167</v>
      </c>
      <c r="E162" s="149" t="s">
        <v>1032</v>
      </c>
      <c r="F162" s="149" t="s">
        <v>1116</v>
      </c>
      <c r="G162" s="149" t="s">
        <v>384</v>
      </c>
      <c r="H162" s="154" t="s">
        <v>337</v>
      </c>
      <c r="I162" s="151">
        <v>0.37741141300600001</v>
      </c>
      <c r="J162" s="152">
        <v>30.886890423000001</v>
      </c>
    </row>
    <row r="163" spans="1:10" s="153" customFormat="1" x14ac:dyDescent="0.55000000000000004">
      <c r="A163" s="146" t="s">
        <v>715</v>
      </c>
      <c r="B163" s="147">
        <v>36.116230000000002</v>
      </c>
      <c r="C163" s="147">
        <v>-119.334158</v>
      </c>
      <c r="D163" s="148" t="s">
        <v>1170</v>
      </c>
      <c r="E163" s="149" t="s">
        <v>1032</v>
      </c>
      <c r="F163" s="149" t="s">
        <v>1117</v>
      </c>
      <c r="G163" s="149" t="s">
        <v>384</v>
      </c>
      <c r="H163" s="154" t="s">
        <v>337</v>
      </c>
      <c r="I163" s="151" t="s">
        <v>1189</v>
      </c>
      <c r="J163" s="151" t="s">
        <v>1189</v>
      </c>
    </row>
    <row r="164" spans="1:10" s="153" customFormat="1" x14ac:dyDescent="0.55000000000000004">
      <c r="A164" s="146" t="s">
        <v>716</v>
      </c>
      <c r="B164" s="147">
        <v>36.128470999999998</v>
      </c>
      <c r="C164" s="147">
        <v>-119.43108100000001</v>
      </c>
      <c r="D164" s="148" t="s">
        <v>1167</v>
      </c>
      <c r="E164" s="149" t="s">
        <v>1032</v>
      </c>
      <c r="F164" s="149" t="s">
        <v>1118</v>
      </c>
      <c r="G164" s="149" t="s">
        <v>384</v>
      </c>
      <c r="H164" s="154" t="s">
        <v>337</v>
      </c>
      <c r="I164" s="151" t="s">
        <v>1189</v>
      </c>
      <c r="J164" s="151" t="s">
        <v>1189</v>
      </c>
    </row>
    <row r="165" spans="1:10" s="153" customFormat="1" x14ac:dyDescent="0.55000000000000004">
      <c r="A165" s="146" t="s">
        <v>717</v>
      </c>
      <c r="B165" s="147">
        <v>36.156312999999997</v>
      </c>
      <c r="C165" s="147">
        <v>-119.240403</v>
      </c>
      <c r="D165" s="148" t="s">
        <v>1170</v>
      </c>
      <c r="E165" s="149" t="s">
        <v>1032</v>
      </c>
      <c r="F165" s="149" t="s">
        <v>1119</v>
      </c>
      <c r="G165" s="149" t="s">
        <v>384</v>
      </c>
      <c r="H165" s="150" t="s">
        <v>337</v>
      </c>
      <c r="I165" s="151">
        <v>1.78692709515</v>
      </c>
      <c r="J165" s="152">
        <v>299.59472625500001</v>
      </c>
    </row>
    <row r="166" spans="1:10" s="153" customFormat="1" x14ac:dyDescent="0.55000000000000004">
      <c r="A166" s="146" t="s">
        <v>718</v>
      </c>
      <c r="B166" s="147">
        <v>36.161054999999998</v>
      </c>
      <c r="C166" s="147">
        <v>-119.21783000000001</v>
      </c>
      <c r="D166" s="148" t="s">
        <v>1167</v>
      </c>
      <c r="E166" s="149" t="s">
        <v>1032</v>
      </c>
      <c r="F166" s="149" t="s">
        <v>1119</v>
      </c>
      <c r="G166" s="149" t="s">
        <v>384</v>
      </c>
      <c r="H166" s="154" t="s">
        <v>337</v>
      </c>
      <c r="I166" s="151">
        <v>1</v>
      </c>
      <c r="J166" s="151" t="s">
        <v>1189</v>
      </c>
    </row>
    <row r="167" spans="1:10" s="153" customFormat="1" x14ac:dyDescent="0.55000000000000004">
      <c r="A167" s="146" t="s">
        <v>719</v>
      </c>
      <c r="B167" s="147">
        <v>36.162408999999997</v>
      </c>
      <c r="C167" s="147">
        <v>-119.217586</v>
      </c>
      <c r="D167" s="148" t="s">
        <v>1167</v>
      </c>
      <c r="E167" s="149" t="s">
        <v>1032</v>
      </c>
      <c r="F167" s="149" t="s">
        <v>1119</v>
      </c>
      <c r="G167" s="149" t="s">
        <v>384</v>
      </c>
      <c r="H167" s="150" t="s">
        <v>337</v>
      </c>
      <c r="I167" s="151">
        <v>0.118705603294</v>
      </c>
      <c r="J167" s="152">
        <v>15.2970585408</v>
      </c>
    </row>
    <row r="168" spans="1:10" s="153" customFormat="1" x14ac:dyDescent="0.55000000000000004">
      <c r="A168" s="146" t="s">
        <v>720</v>
      </c>
      <c r="B168" s="147">
        <v>37.123294000000001</v>
      </c>
      <c r="C168" s="147">
        <v>-120.363508</v>
      </c>
      <c r="D168" s="148" t="s">
        <v>1177</v>
      </c>
      <c r="E168" s="149" t="s">
        <v>1032</v>
      </c>
      <c r="F168" s="149" t="s">
        <v>1120</v>
      </c>
      <c r="G168" s="149" t="s">
        <v>384</v>
      </c>
      <c r="H168" s="150" t="s">
        <v>337</v>
      </c>
      <c r="I168" s="151">
        <v>6.2382655381200003</v>
      </c>
      <c r="J168" s="152">
        <v>321.95224801199998</v>
      </c>
    </row>
    <row r="169" spans="1:10" s="153" customFormat="1" x14ac:dyDescent="0.55000000000000004">
      <c r="A169" s="146" t="s">
        <v>721</v>
      </c>
      <c r="B169" s="147">
        <v>37.157279000000003</v>
      </c>
      <c r="C169" s="147">
        <v>-120.39167</v>
      </c>
      <c r="D169" s="148" t="s">
        <v>1177</v>
      </c>
      <c r="E169" s="149" t="s">
        <v>1032</v>
      </c>
      <c r="F169" s="149" t="s">
        <v>1121</v>
      </c>
      <c r="G169" s="149" t="s">
        <v>384</v>
      </c>
      <c r="H169" s="150" t="s">
        <v>497</v>
      </c>
      <c r="I169" s="151">
        <v>25.7793039787</v>
      </c>
      <c r="J169" s="152">
        <v>488.20016386700001</v>
      </c>
    </row>
    <row r="170" spans="1:10" s="153" customFormat="1" x14ac:dyDescent="0.55000000000000004">
      <c r="A170" s="146" t="s">
        <v>722</v>
      </c>
      <c r="B170" s="147">
        <v>37.208737999999997</v>
      </c>
      <c r="C170" s="147">
        <v>-120.46378199999999</v>
      </c>
      <c r="D170" s="148" t="s">
        <v>1178</v>
      </c>
      <c r="E170" s="149" t="s">
        <v>1032</v>
      </c>
      <c r="F170" s="149" t="s">
        <v>1190</v>
      </c>
      <c r="G170" s="149" t="s">
        <v>384</v>
      </c>
      <c r="H170" s="150" t="s">
        <v>337</v>
      </c>
      <c r="I170" s="151">
        <v>22.1303278245</v>
      </c>
      <c r="J170" s="152">
        <v>498.26017300199999</v>
      </c>
    </row>
    <row r="171" spans="1:10" s="153" customFormat="1" x14ac:dyDescent="0.55000000000000004">
      <c r="A171" s="146" t="s">
        <v>723</v>
      </c>
      <c r="B171" s="147">
        <v>37.180219000000001</v>
      </c>
      <c r="C171" s="147">
        <v>-120.435275</v>
      </c>
      <c r="D171" s="148" t="s">
        <v>1178</v>
      </c>
      <c r="E171" s="149" t="s">
        <v>1032</v>
      </c>
      <c r="F171" s="149" t="s">
        <v>1190</v>
      </c>
      <c r="G171" s="149" t="s">
        <v>384</v>
      </c>
      <c r="H171" s="150" t="s">
        <v>337</v>
      </c>
      <c r="I171" s="151">
        <v>3.1282060039199999</v>
      </c>
      <c r="J171" s="152">
        <v>273.67765710800001</v>
      </c>
    </row>
    <row r="172" spans="1:10" s="153" customFormat="1" x14ac:dyDescent="0.55000000000000004">
      <c r="A172" s="146" t="s">
        <v>724</v>
      </c>
      <c r="B172" s="147">
        <v>37.179617</v>
      </c>
      <c r="C172" s="147">
        <v>-120.435439</v>
      </c>
      <c r="D172" s="148" t="s">
        <v>1178</v>
      </c>
      <c r="E172" s="149" t="s">
        <v>1032</v>
      </c>
      <c r="F172" s="149" t="s">
        <v>1190</v>
      </c>
      <c r="G172" s="149" t="s">
        <v>384</v>
      </c>
      <c r="H172" s="150" t="s">
        <v>337</v>
      </c>
      <c r="I172" s="151">
        <v>3.1282059913500002</v>
      </c>
      <c r="J172" s="152">
        <v>273.67765710800001</v>
      </c>
    </row>
    <row r="173" spans="1:10" s="153" customFormat="1" x14ac:dyDescent="0.55000000000000004">
      <c r="A173" s="146" t="s">
        <v>725</v>
      </c>
      <c r="B173" s="147">
        <v>36.033299999999997</v>
      </c>
      <c r="C173" s="147">
        <v>-119.40478899999999</v>
      </c>
      <c r="D173" s="148" t="s">
        <v>1179</v>
      </c>
      <c r="E173" s="149" t="s">
        <v>1032</v>
      </c>
      <c r="F173" s="149" t="s">
        <v>1122</v>
      </c>
      <c r="G173" s="149" t="s">
        <v>384</v>
      </c>
      <c r="H173" s="150" t="s">
        <v>337</v>
      </c>
      <c r="I173" s="151">
        <v>3.7407182999900002</v>
      </c>
      <c r="J173" s="152">
        <v>335.014775794</v>
      </c>
    </row>
    <row r="174" spans="1:10" s="153" customFormat="1" x14ac:dyDescent="0.55000000000000004">
      <c r="A174" s="146" t="s">
        <v>727</v>
      </c>
      <c r="B174" s="147">
        <v>36.038800000000002</v>
      </c>
      <c r="C174" s="147">
        <v>-119.39793299999999</v>
      </c>
      <c r="D174" s="148" t="s">
        <v>1179</v>
      </c>
      <c r="E174" s="149" t="s">
        <v>1032</v>
      </c>
      <c r="F174" s="149" t="s">
        <v>1106</v>
      </c>
      <c r="G174" s="149" t="s">
        <v>384</v>
      </c>
      <c r="H174" s="150" t="s">
        <v>337</v>
      </c>
      <c r="I174" s="151">
        <v>1.11954863905</v>
      </c>
      <c r="J174" s="152">
        <v>182.59780940600001</v>
      </c>
    </row>
    <row r="175" spans="1:10" s="153" customFormat="1" x14ac:dyDescent="0.55000000000000004">
      <c r="A175" s="146" t="s">
        <v>726</v>
      </c>
      <c r="B175" s="147">
        <v>36.053206000000003</v>
      </c>
      <c r="C175" s="147">
        <v>-119.397717</v>
      </c>
      <c r="D175" s="148" t="s">
        <v>1168</v>
      </c>
      <c r="E175" s="149" t="s">
        <v>1032</v>
      </c>
      <c r="F175" s="149" t="s">
        <v>1123</v>
      </c>
      <c r="G175" s="149" t="s">
        <v>384</v>
      </c>
      <c r="H175" s="150" t="s">
        <v>337</v>
      </c>
      <c r="I175" s="151">
        <v>2.8750727983450002</v>
      </c>
      <c r="J175" s="152">
        <v>490.45813002299997</v>
      </c>
    </row>
    <row r="176" spans="1:10" s="153" customFormat="1" x14ac:dyDescent="0.55000000000000004">
      <c r="A176" s="146" t="s">
        <v>728</v>
      </c>
      <c r="B176" s="147">
        <v>36.227193999999997</v>
      </c>
      <c r="C176" s="147">
        <v>-119.163803</v>
      </c>
      <c r="D176" s="148" t="s">
        <v>1180</v>
      </c>
      <c r="E176" s="149" t="s">
        <v>1032</v>
      </c>
      <c r="F176" s="149" t="s">
        <v>1124</v>
      </c>
      <c r="G176" s="149" t="s">
        <v>384</v>
      </c>
      <c r="H176" s="150" t="s">
        <v>505</v>
      </c>
      <c r="I176" s="151">
        <v>7.1142276278700001</v>
      </c>
      <c r="J176" s="152">
        <v>496.72825568899998</v>
      </c>
    </row>
    <row r="177" spans="1:10" s="153" customFormat="1" x14ac:dyDescent="0.55000000000000004">
      <c r="A177" s="146" t="s">
        <v>729</v>
      </c>
      <c r="B177" s="147">
        <v>36.156683000000001</v>
      </c>
      <c r="C177" s="147">
        <v>-119.283083</v>
      </c>
      <c r="D177" s="148" t="s">
        <v>1170</v>
      </c>
      <c r="E177" s="149" t="s">
        <v>1032</v>
      </c>
      <c r="F177" s="149" t="s">
        <v>1125</v>
      </c>
      <c r="G177" s="149" t="s">
        <v>384</v>
      </c>
      <c r="H177" s="150" t="s">
        <v>505</v>
      </c>
      <c r="I177" s="151">
        <v>2.30796419154</v>
      </c>
      <c r="J177" s="152">
        <v>179.62608449749999</v>
      </c>
    </row>
    <row r="178" spans="1:10" s="153" customFormat="1" x14ac:dyDescent="0.55000000000000004">
      <c r="A178" s="146" t="s">
        <v>730</v>
      </c>
      <c r="B178" s="147">
        <v>36.212730999999998</v>
      </c>
      <c r="C178" s="147">
        <v>-119.199039</v>
      </c>
      <c r="D178" s="148" t="s">
        <v>1170</v>
      </c>
      <c r="E178" s="149" t="s">
        <v>1032</v>
      </c>
      <c r="F178" s="149" t="s">
        <v>1126</v>
      </c>
      <c r="G178" s="149" t="s">
        <v>384</v>
      </c>
      <c r="H178" s="150" t="s">
        <v>505</v>
      </c>
      <c r="I178" s="151">
        <v>11.96885262901</v>
      </c>
      <c r="J178" s="152">
        <v>498.621473331</v>
      </c>
    </row>
    <row r="179" spans="1:10" s="153" customFormat="1" x14ac:dyDescent="0.55000000000000004">
      <c r="A179" s="146" t="s">
        <v>731</v>
      </c>
      <c r="B179" s="147">
        <v>36.086742000000001</v>
      </c>
      <c r="C179" s="147">
        <v>-119.33555800000001</v>
      </c>
      <c r="D179" s="148" t="s">
        <v>1168</v>
      </c>
      <c r="E179" s="149" t="s">
        <v>1032</v>
      </c>
      <c r="F179" s="149" t="s">
        <v>1127</v>
      </c>
      <c r="G179" s="149" t="s">
        <v>384</v>
      </c>
      <c r="H179" s="150" t="s">
        <v>505</v>
      </c>
      <c r="I179" s="151">
        <v>9.2319821080200004</v>
      </c>
      <c r="J179" s="152">
        <v>498.18120156200001</v>
      </c>
    </row>
    <row r="180" spans="1:10" s="153" customFormat="1" x14ac:dyDescent="0.55000000000000004">
      <c r="A180" s="146" t="s">
        <v>732</v>
      </c>
      <c r="B180" s="147">
        <v>36.115411000000002</v>
      </c>
      <c r="C180" s="147">
        <v>-119.29073099999999</v>
      </c>
      <c r="D180" s="148" t="s">
        <v>1167</v>
      </c>
      <c r="E180" s="149" t="s">
        <v>1032</v>
      </c>
      <c r="F180" s="149" t="s">
        <v>1128</v>
      </c>
      <c r="G180" s="149" t="s">
        <v>384</v>
      </c>
      <c r="H180" s="150" t="s">
        <v>505</v>
      </c>
      <c r="I180" s="151">
        <v>0.79305385674099993</v>
      </c>
      <c r="J180" s="152">
        <v>269.84105923999999</v>
      </c>
    </row>
    <row r="181" spans="1:10" s="153" customFormat="1" x14ac:dyDescent="0.55000000000000004">
      <c r="A181" s="146" t="s">
        <v>733</v>
      </c>
      <c r="B181" s="147">
        <v>36.15645</v>
      </c>
      <c r="C181" s="147">
        <v>-119.265519</v>
      </c>
      <c r="D181" s="148" t="s">
        <v>1170</v>
      </c>
      <c r="E181" s="149" t="s">
        <v>1032</v>
      </c>
      <c r="F181" s="149" t="s">
        <v>1129</v>
      </c>
      <c r="G181" s="149" t="s">
        <v>384</v>
      </c>
      <c r="H181" s="150" t="s">
        <v>505</v>
      </c>
      <c r="I181" s="151">
        <v>5.0797718308200004</v>
      </c>
      <c r="J181" s="152">
        <v>468.928491522</v>
      </c>
    </row>
    <row r="182" spans="1:10" s="153" customFormat="1" x14ac:dyDescent="0.55000000000000004">
      <c r="A182" s="146" t="s">
        <v>734</v>
      </c>
      <c r="B182" s="147">
        <v>36.228897000000003</v>
      </c>
      <c r="C182" s="147">
        <v>-119.16333899999999</v>
      </c>
      <c r="D182" s="148" t="s">
        <v>1180</v>
      </c>
      <c r="E182" s="149" t="s">
        <v>1032</v>
      </c>
      <c r="F182" s="149" t="s">
        <v>1124</v>
      </c>
      <c r="G182" s="149" t="s">
        <v>384</v>
      </c>
      <c r="H182" s="150" t="s">
        <v>505</v>
      </c>
      <c r="I182" s="151">
        <v>5.1325114354250001</v>
      </c>
      <c r="J182" s="152">
        <v>490.93219499450004</v>
      </c>
    </row>
    <row r="183" spans="1:10" s="153" customFormat="1" x14ac:dyDescent="0.55000000000000004">
      <c r="A183" s="146" t="s">
        <v>735</v>
      </c>
      <c r="B183" s="147">
        <v>36.231988999999999</v>
      </c>
      <c r="C183" s="147">
        <v>-119.165994</v>
      </c>
      <c r="D183" s="148" t="s">
        <v>1180</v>
      </c>
      <c r="E183" s="149" t="s">
        <v>1032</v>
      </c>
      <c r="F183" s="149" t="s">
        <v>1124</v>
      </c>
      <c r="G183" s="149" t="s">
        <v>384</v>
      </c>
      <c r="H183" s="150" t="s">
        <v>505</v>
      </c>
      <c r="I183" s="151">
        <v>5.0368397671274998</v>
      </c>
      <c r="J183" s="152">
        <v>416.87777528499998</v>
      </c>
    </row>
    <row r="184" spans="1:10" s="153" customFormat="1" x14ac:dyDescent="0.55000000000000004">
      <c r="A184" s="146" t="s">
        <v>736</v>
      </c>
      <c r="B184" s="147">
        <v>36.213717000000003</v>
      </c>
      <c r="C184" s="147">
        <v>-119.166192</v>
      </c>
      <c r="D184" s="148" t="s">
        <v>1180</v>
      </c>
      <c r="E184" s="149" t="s">
        <v>1032</v>
      </c>
      <c r="F184" s="149" t="s">
        <v>1071</v>
      </c>
      <c r="G184" s="149" t="s">
        <v>384</v>
      </c>
      <c r="H184" s="150" t="s">
        <v>337</v>
      </c>
      <c r="I184" s="151">
        <v>3.52377211675E-2</v>
      </c>
      <c r="J184" s="152">
        <v>8.0610173055299992</v>
      </c>
    </row>
    <row r="185" spans="1:10" s="153" customFormat="1" x14ac:dyDescent="0.55000000000000004">
      <c r="A185" s="146" t="s">
        <v>737</v>
      </c>
      <c r="B185" s="147">
        <v>36.093291999999998</v>
      </c>
      <c r="C185" s="147">
        <v>-119.340036</v>
      </c>
      <c r="D185" s="148" t="s">
        <v>1170</v>
      </c>
      <c r="E185" s="149" t="s">
        <v>1032</v>
      </c>
      <c r="F185" s="149" t="s">
        <v>1064</v>
      </c>
      <c r="G185" s="149" t="s">
        <v>384</v>
      </c>
      <c r="H185" s="150" t="s">
        <v>337</v>
      </c>
      <c r="I185" s="151">
        <v>2.3013677272200002</v>
      </c>
      <c r="J185" s="152">
        <v>495.24539371899999</v>
      </c>
    </row>
    <row r="186" spans="1:10" s="153" customFormat="1" x14ac:dyDescent="0.55000000000000004">
      <c r="A186" s="146" t="s">
        <v>738</v>
      </c>
      <c r="B186" s="147">
        <v>36.225906000000002</v>
      </c>
      <c r="C186" s="147">
        <v>-119.163628</v>
      </c>
      <c r="D186" s="148" t="s">
        <v>1180</v>
      </c>
      <c r="E186" s="149" t="s">
        <v>1032</v>
      </c>
      <c r="F186" s="149" t="s">
        <v>1124</v>
      </c>
      <c r="G186" s="149" t="s">
        <v>384</v>
      </c>
      <c r="H186" s="154" t="s">
        <v>505</v>
      </c>
      <c r="I186" s="151">
        <v>5.8996099861099998</v>
      </c>
      <c r="J186" s="152">
        <v>499.71968142100002</v>
      </c>
    </row>
    <row r="187" spans="1:10" s="153" customFormat="1" x14ac:dyDescent="0.55000000000000004">
      <c r="A187" s="146" t="s">
        <v>739</v>
      </c>
      <c r="B187" s="147">
        <v>36.226481</v>
      </c>
      <c r="C187" s="147">
        <v>-119.163614</v>
      </c>
      <c r="D187" s="148" t="s">
        <v>1180</v>
      </c>
      <c r="E187" s="149" t="s">
        <v>1032</v>
      </c>
      <c r="F187" s="149" t="s">
        <v>1124</v>
      </c>
      <c r="G187" s="149" t="s">
        <v>384</v>
      </c>
      <c r="H187" s="154" t="s">
        <v>505</v>
      </c>
      <c r="I187" s="151">
        <v>6.5674399352900004</v>
      </c>
      <c r="J187" s="152">
        <v>499.71968142100002</v>
      </c>
    </row>
    <row r="188" spans="1:10" s="153" customFormat="1" x14ac:dyDescent="0.55000000000000004">
      <c r="A188" s="146" t="s">
        <v>740</v>
      </c>
      <c r="B188" s="147">
        <v>36.120294000000001</v>
      </c>
      <c r="C188" s="147">
        <v>-119.314661</v>
      </c>
      <c r="D188" s="148" t="s">
        <v>1170</v>
      </c>
      <c r="E188" s="149" t="s">
        <v>1032</v>
      </c>
      <c r="F188" s="149" t="s">
        <v>1190</v>
      </c>
      <c r="G188" s="149" t="s">
        <v>384</v>
      </c>
      <c r="H188" s="154" t="s">
        <v>337</v>
      </c>
      <c r="I188" s="151">
        <v>32.4523070487</v>
      </c>
      <c r="J188" s="152">
        <v>428.05275375799999</v>
      </c>
    </row>
    <row r="189" spans="1:10" s="153" customFormat="1" x14ac:dyDescent="0.55000000000000004">
      <c r="A189" s="146" t="s">
        <v>741</v>
      </c>
      <c r="B189" s="147">
        <v>36.156683000000001</v>
      </c>
      <c r="C189" s="147">
        <v>-119.28225</v>
      </c>
      <c r="D189" s="148" t="s">
        <v>1170</v>
      </c>
      <c r="E189" s="149" t="s">
        <v>1032</v>
      </c>
      <c r="F189" s="149" t="s">
        <v>1125</v>
      </c>
      <c r="G189" s="149" t="s">
        <v>384</v>
      </c>
      <c r="H189" s="154" t="s">
        <v>505</v>
      </c>
      <c r="I189" s="151">
        <v>1.9596005063503332</v>
      </c>
      <c r="J189" s="152">
        <v>191.3217324435</v>
      </c>
    </row>
    <row r="190" spans="1:10" s="153" customFormat="1" x14ac:dyDescent="0.55000000000000004">
      <c r="A190" s="146" t="s">
        <v>742</v>
      </c>
      <c r="B190" s="147">
        <v>36.102449999999997</v>
      </c>
      <c r="C190" s="147">
        <v>-119.373447</v>
      </c>
      <c r="D190" s="148" t="s">
        <v>1167</v>
      </c>
      <c r="E190" s="149" t="s">
        <v>1032</v>
      </c>
      <c r="F190" s="149" t="s">
        <v>1067</v>
      </c>
      <c r="G190" s="149" t="s">
        <v>384</v>
      </c>
      <c r="H190" s="150" t="s">
        <v>337</v>
      </c>
      <c r="I190" s="151">
        <v>12.5433850173</v>
      </c>
      <c r="J190" s="152">
        <v>499.17151360999998</v>
      </c>
    </row>
    <row r="191" spans="1:10" s="153" customFormat="1" x14ac:dyDescent="0.55000000000000004">
      <c r="A191" s="146" t="s">
        <v>743</v>
      </c>
      <c r="B191" s="147">
        <v>36.144925999999998</v>
      </c>
      <c r="C191" s="147">
        <v>-119.265033</v>
      </c>
      <c r="D191" s="148" t="s">
        <v>1170</v>
      </c>
      <c r="E191" s="149" t="s">
        <v>1032</v>
      </c>
      <c r="F191" s="149" t="s">
        <v>1130</v>
      </c>
      <c r="G191" s="149" t="s">
        <v>384</v>
      </c>
      <c r="H191" s="150" t="s">
        <v>337</v>
      </c>
      <c r="I191" s="151">
        <v>0.112284467788</v>
      </c>
      <c r="J191" s="152">
        <v>79.369074581999996</v>
      </c>
    </row>
    <row r="192" spans="1:10" s="153" customFormat="1" x14ac:dyDescent="0.55000000000000004">
      <c r="A192" s="146" t="s">
        <v>744</v>
      </c>
      <c r="B192" s="147">
        <v>36.155990000000003</v>
      </c>
      <c r="C192" s="147">
        <v>-119.23987700000001</v>
      </c>
      <c r="D192" s="148" t="s">
        <v>1170</v>
      </c>
      <c r="E192" s="149" t="s">
        <v>1032</v>
      </c>
      <c r="F192" s="149" t="s">
        <v>1119</v>
      </c>
      <c r="G192" s="149" t="s">
        <v>384</v>
      </c>
      <c r="H192" s="150" t="s">
        <v>505</v>
      </c>
      <c r="I192" s="151">
        <v>3.9678437786640002</v>
      </c>
      <c r="J192" s="152">
        <v>361.95972670750001</v>
      </c>
    </row>
    <row r="193" spans="1:10" s="153" customFormat="1" x14ac:dyDescent="0.55000000000000004">
      <c r="A193" s="146" t="s">
        <v>745</v>
      </c>
      <c r="B193" s="147">
        <v>36.227544000000002</v>
      </c>
      <c r="C193" s="147">
        <v>-119.16379999999999</v>
      </c>
      <c r="D193" s="148" t="s">
        <v>1180</v>
      </c>
      <c r="E193" s="149" t="s">
        <v>1032</v>
      </c>
      <c r="F193" s="149" t="s">
        <v>1124</v>
      </c>
      <c r="G193" s="149" t="s">
        <v>384</v>
      </c>
      <c r="H193" s="150" t="s">
        <v>505</v>
      </c>
      <c r="I193" s="151">
        <v>0.49432180251500002</v>
      </c>
      <c r="J193" s="152">
        <v>53.982431672349996</v>
      </c>
    </row>
    <row r="194" spans="1:10" s="153" customFormat="1" x14ac:dyDescent="0.55000000000000004">
      <c r="A194" s="146" t="s">
        <v>746</v>
      </c>
      <c r="B194" s="147">
        <v>36.100821000000003</v>
      </c>
      <c r="C194" s="147">
        <v>-119.37048900000001</v>
      </c>
      <c r="D194" s="148" t="s">
        <v>1167</v>
      </c>
      <c r="E194" s="149" t="s">
        <v>1032</v>
      </c>
      <c r="F194" s="149" t="s">
        <v>1067</v>
      </c>
      <c r="G194" s="149" t="s">
        <v>384</v>
      </c>
      <c r="H194" s="150" t="s">
        <v>337</v>
      </c>
      <c r="I194" s="151">
        <v>14.789923869900001</v>
      </c>
      <c r="J194" s="152">
        <v>473.403422041</v>
      </c>
    </row>
    <row r="195" spans="1:10" s="153" customFormat="1" x14ac:dyDescent="0.55000000000000004">
      <c r="A195" s="146" t="s">
        <v>747</v>
      </c>
      <c r="B195" s="147">
        <v>36.169632999999997</v>
      </c>
      <c r="C195" s="147">
        <v>-119.275167</v>
      </c>
      <c r="D195" s="148" t="s">
        <v>1170</v>
      </c>
      <c r="E195" s="149" t="s">
        <v>1032</v>
      </c>
      <c r="F195" s="149" t="s">
        <v>1089</v>
      </c>
      <c r="G195" s="149" t="s">
        <v>384</v>
      </c>
      <c r="H195" s="150" t="s">
        <v>337</v>
      </c>
      <c r="I195" s="151">
        <v>2.7457981648600001</v>
      </c>
      <c r="J195" s="152">
        <v>493.43972276300002</v>
      </c>
    </row>
    <row r="196" spans="1:10" s="153" customFormat="1" x14ac:dyDescent="0.55000000000000004">
      <c r="A196" s="146" t="s">
        <v>748</v>
      </c>
      <c r="B196" s="147">
        <v>36.159199999999998</v>
      </c>
      <c r="C196" s="147">
        <v>-119.264719</v>
      </c>
      <c r="D196" s="148" t="s">
        <v>1170</v>
      </c>
      <c r="E196" s="149" t="s">
        <v>1032</v>
      </c>
      <c r="F196" s="149" t="s">
        <v>1129</v>
      </c>
      <c r="G196" s="149" t="s">
        <v>384</v>
      </c>
      <c r="H196" s="150" t="s">
        <v>505</v>
      </c>
      <c r="I196" s="151">
        <v>2.0271423289100001</v>
      </c>
      <c r="J196" s="152">
        <v>420.17072720499999</v>
      </c>
    </row>
    <row r="197" spans="1:10" s="153" customFormat="1" x14ac:dyDescent="0.55000000000000004">
      <c r="A197" s="146" t="s">
        <v>749</v>
      </c>
      <c r="B197" s="147">
        <v>36.182636000000002</v>
      </c>
      <c r="C197" s="147">
        <v>-119.218148</v>
      </c>
      <c r="D197" s="148" t="s">
        <v>1170</v>
      </c>
      <c r="E197" s="149" t="s">
        <v>1032</v>
      </c>
      <c r="F197" s="149" t="s">
        <v>1131</v>
      </c>
      <c r="G197" s="149" t="s">
        <v>384</v>
      </c>
      <c r="H197" s="150" t="s">
        <v>337</v>
      </c>
      <c r="I197" s="151">
        <v>2.1929444822000002</v>
      </c>
      <c r="J197" s="152">
        <v>453.73018414000001</v>
      </c>
    </row>
    <row r="198" spans="1:10" s="153" customFormat="1" x14ac:dyDescent="0.55000000000000004">
      <c r="A198" s="146" t="s">
        <v>750</v>
      </c>
      <c r="B198" s="147">
        <v>36.227544000000002</v>
      </c>
      <c r="C198" s="147">
        <v>-119.16379999999999</v>
      </c>
      <c r="D198" s="148" t="s">
        <v>1180</v>
      </c>
      <c r="E198" s="149" t="s">
        <v>1032</v>
      </c>
      <c r="F198" s="149" t="s">
        <v>1124</v>
      </c>
      <c r="G198" s="149" t="s">
        <v>384</v>
      </c>
      <c r="H198" s="150" t="s">
        <v>505</v>
      </c>
      <c r="I198" s="151">
        <v>0.67431659088499996</v>
      </c>
      <c r="J198" s="152">
        <v>70.107631538899994</v>
      </c>
    </row>
    <row r="199" spans="1:10" s="153" customFormat="1" x14ac:dyDescent="0.55000000000000004">
      <c r="A199" s="146" t="s">
        <v>751</v>
      </c>
      <c r="B199" s="147">
        <v>36.070231</v>
      </c>
      <c r="C199" s="147">
        <v>-119.389494</v>
      </c>
      <c r="D199" s="148" t="s">
        <v>1170</v>
      </c>
      <c r="E199" s="149" t="s">
        <v>1032</v>
      </c>
      <c r="F199" s="149" t="s">
        <v>1132</v>
      </c>
      <c r="G199" s="149" t="s">
        <v>384</v>
      </c>
      <c r="H199" s="150" t="s">
        <v>337</v>
      </c>
      <c r="I199" s="151">
        <v>5.9739325543600001</v>
      </c>
      <c r="J199" s="152">
        <v>485.66988788700002</v>
      </c>
    </row>
    <row r="200" spans="1:10" s="153" customFormat="1" x14ac:dyDescent="0.55000000000000004">
      <c r="A200" s="146" t="s">
        <v>752</v>
      </c>
      <c r="B200" s="147">
        <v>36.076922000000003</v>
      </c>
      <c r="C200" s="147">
        <v>-119.384253</v>
      </c>
      <c r="D200" s="148" t="s">
        <v>1170</v>
      </c>
      <c r="E200" s="149" t="s">
        <v>1032</v>
      </c>
      <c r="F200" s="149" t="s">
        <v>1133</v>
      </c>
      <c r="G200" s="149" t="s">
        <v>384</v>
      </c>
      <c r="H200" s="150" t="s">
        <v>337</v>
      </c>
      <c r="I200" s="151">
        <v>5.75453687157</v>
      </c>
      <c r="J200" s="152">
        <v>444.61457466000002</v>
      </c>
    </row>
    <row r="201" spans="1:10" s="153" customFormat="1" x14ac:dyDescent="0.55000000000000004">
      <c r="A201" s="146" t="s">
        <v>753</v>
      </c>
      <c r="B201" s="147">
        <v>36.077041999999999</v>
      </c>
      <c r="C201" s="147">
        <v>-119.385425</v>
      </c>
      <c r="D201" s="148" t="s">
        <v>1170</v>
      </c>
      <c r="E201" s="149" t="s">
        <v>1032</v>
      </c>
      <c r="F201" s="149" t="s">
        <v>1133</v>
      </c>
      <c r="G201" s="149" t="s">
        <v>384</v>
      </c>
      <c r="H201" s="150" t="s">
        <v>337</v>
      </c>
      <c r="I201" s="151">
        <v>3.8446014901900001</v>
      </c>
      <c r="J201" s="152">
        <v>444.61457466000002</v>
      </c>
    </row>
    <row r="202" spans="1:10" s="153" customFormat="1" x14ac:dyDescent="0.55000000000000004">
      <c r="A202" s="146" t="s">
        <v>754</v>
      </c>
      <c r="B202" s="147">
        <v>36.224978</v>
      </c>
      <c r="C202" s="147">
        <v>-119.179433</v>
      </c>
      <c r="D202" s="148" t="s">
        <v>1180</v>
      </c>
      <c r="E202" s="149" t="s">
        <v>1032</v>
      </c>
      <c r="F202" s="149" t="s">
        <v>1190</v>
      </c>
      <c r="G202" s="149" t="s">
        <v>384</v>
      </c>
      <c r="H202" s="154" t="s">
        <v>337</v>
      </c>
      <c r="I202" s="151">
        <v>1.5785988632100001</v>
      </c>
      <c r="J202" s="152">
        <v>299.60415551199998</v>
      </c>
    </row>
    <row r="203" spans="1:10" s="153" customFormat="1" x14ac:dyDescent="0.55000000000000004">
      <c r="A203" s="146" t="s">
        <v>756</v>
      </c>
      <c r="B203" s="147">
        <v>36.226486000000001</v>
      </c>
      <c r="C203" s="147">
        <v>-119.180164</v>
      </c>
      <c r="D203" s="148" t="s">
        <v>1180</v>
      </c>
      <c r="E203" s="149" t="s">
        <v>1032</v>
      </c>
      <c r="F203" s="149" t="s">
        <v>1190</v>
      </c>
      <c r="G203" s="149" t="s">
        <v>384</v>
      </c>
      <c r="H203" s="154" t="s">
        <v>337</v>
      </c>
      <c r="I203" s="151">
        <v>8.2926219124300005</v>
      </c>
      <c r="J203" s="152">
        <v>500.23486483900001</v>
      </c>
    </row>
    <row r="204" spans="1:10" s="153" customFormat="1" x14ac:dyDescent="0.55000000000000004">
      <c r="A204" s="146" t="s">
        <v>755</v>
      </c>
      <c r="B204" s="147">
        <v>36.156758000000004</v>
      </c>
      <c r="C204" s="147">
        <v>-119.283103</v>
      </c>
      <c r="D204" s="148" t="s">
        <v>1170</v>
      </c>
      <c r="E204" s="149" t="s">
        <v>1032</v>
      </c>
      <c r="F204" s="149" t="s">
        <v>1125</v>
      </c>
      <c r="G204" s="149" t="s">
        <v>384</v>
      </c>
      <c r="H204" s="154" t="s">
        <v>337</v>
      </c>
      <c r="I204" s="151">
        <v>0.62056667066600002</v>
      </c>
      <c r="J204" s="152">
        <v>187.563109379</v>
      </c>
    </row>
    <row r="205" spans="1:10" s="153" customFormat="1" x14ac:dyDescent="0.55000000000000004">
      <c r="A205" s="146" t="s">
        <v>757</v>
      </c>
      <c r="B205" s="147">
        <v>36.165075000000002</v>
      </c>
      <c r="C205" s="147">
        <v>-119.282658</v>
      </c>
      <c r="D205" s="148" t="s">
        <v>1170</v>
      </c>
      <c r="E205" s="149" t="s">
        <v>1032</v>
      </c>
      <c r="F205" s="149" t="s">
        <v>1125</v>
      </c>
      <c r="G205" s="149" t="s">
        <v>384</v>
      </c>
      <c r="H205" s="154" t="s">
        <v>337</v>
      </c>
      <c r="I205" s="151">
        <v>2.7284794882900001</v>
      </c>
      <c r="J205" s="152">
        <v>463.52359163300002</v>
      </c>
    </row>
    <row r="206" spans="1:10" s="153" customFormat="1" x14ac:dyDescent="0.55000000000000004">
      <c r="A206" s="146" t="s">
        <v>854</v>
      </c>
      <c r="B206" s="147">
        <v>36.262882730000001</v>
      </c>
      <c r="C206" s="147">
        <v>-119.62763765</v>
      </c>
      <c r="D206" s="148" t="s">
        <v>1167</v>
      </c>
      <c r="E206" s="149" t="s">
        <v>1032</v>
      </c>
      <c r="F206" s="149" t="s">
        <v>1084</v>
      </c>
      <c r="G206" s="149" t="s">
        <v>384</v>
      </c>
      <c r="H206" s="154" t="s">
        <v>337</v>
      </c>
      <c r="I206" s="151">
        <v>1.4007829511500001</v>
      </c>
      <c r="J206" s="152">
        <v>129.20468257799999</v>
      </c>
    </row>
    <row r="207" spans="1:10" s="153" customFormat="1" x14ac:dyDescent="0.55000000000000004">
      <c r="A207" s="146" t="s">
        <v>855</v>
      </c>
      <c r="B207" s="147">
        <v>36.336306440000001</v>
      </c>
      <c r="C207" s="147">
        <v>-119.51534785</v>
      </c>
      <c r="D207" s="148" t="s">
        <v>1167</v>
      </c>
      <c r="E207" s="149" t="s">
        <v>1032</v>
      </c>
      <c r="F207" s="149" t="s">
        <v>1134</v>
      </c>
      <c r="G207" s="149" t="s">
        <v>384</v>
      </c>
      <c r="H207" s="154" t="s">
        <v>337</v>
      </c>
      <c r="I207" s="151">
        <v>8.8862343891499993</v>
      </c>
      <c r="J207" s="152">
        <v>498.62310415799999</v>
      </c>
    </row>
    <row r="208" spans="1:10" s="153" customFormat="1" x14ac:dyDescent="0.55000000000000004">
      <c r="A208" s="146" t="s">
        <v>856</v>
      </c>
      <c r="B208" s="147">
        <v>36.35255952</v>
      </c>
      <c r="C208" s="147">
        <v>-119.49566129</v>
      </c>
      <c r="D208" s="148" t="s">
        <v>1167</v>
      </c>
      <c r="E208" s="149" t="s">
        <v>1032</v>
      </c>
      <c r="F208" s="149" t="s">
        <v>1087</v>
      </c>
      <c r="G208" s="149" t="s">
        <v>384</v>
      </c>
      <c r="H208" s="154" t="s">
        <v>337</v>
      </c>
      <c r="I208" s="151">
        <v>12.6357615325</v>
      </c>
      <c r="J208" s="152">
        <v>265.851462287</v>
      </c>
    </row>
    <row r="209" spans="1:10" s="153" customFormat="1" x14ac:dyDescent="0.55000000000000004">
      <c r="A209" s="146" t="s">
        <v>857</v>
      </c>
      <c r="B209" s="147">
        <v>36.376805070000003</v>
      </c>
      <c r="C209" s="147">
        <v>-119.36232206</v>
      </c>
      <c r="D209" s="148" t="s">
        <v>1167</v>
      </c>
      <c r="E209" s="149" t="s">
        <v>1032</v>
      </c>
      <c r="F209" s="149" t="s">
        <v>1135</v>
      </c>
      <c r="G209" s="149" t="s">
        <v>384</v>
      </c>
      <c r="H209" s="154" t="s">
        <v>337</v>
      </c>
      <c r="I209" s="151">
        <v>16.5839581983</v>
      </c>
      <c r="J209" s="152">
        <v>498.05421391700003</v>
      </c>
    </row>
    <row r="210" spans="1:10" s="153" customFormat="1" x14ac:dyDescent="0.55000000000000004">
      <c r="A210" s="146" t="s">
        <v>858</v>
      </c>
      <c r="B210" s="147">
        <v>36.38761556</v>
      </c>
      <c r="C210" s="147">
        <v>-119.32648252</v>
      </c>
      <c r="D210" s="148" t="s">
        <v>1167</v>
      </c>
      <c r="E210" s="149" t="s">
        <v>1032</v>
      </c>
      <c r="F210" s="149" t="s">
        <v>1136</v>
      </c>
      <c r="G210" s="149" t="s">
        <v>384</v>
      </c>
      <c r="H210" s="154" t="s">
        <v>337</v>
      </c>
      <c r="I210" s="151">
        <v>1.4712371504899999</v>
      </c>
      <c r="J210" s="152">
        <v>75.538069872099996</v>
      </c>
    </row>
    <row r="211" spans="1:10" s="153" customFormat="1" x14ac:dyDescent="0.55000000000000004">
      <c r="A211" s="146" t="s">
        <v>859</v>
      </c>
      <c r="B211" s="147">
        <v>36.365602699999997</v>
      </c>
      <c r="C211" s="147">
        <v>-119.57450675</v>
      </c>
      <c r="D211" s="148" t="s">
        <v>1167</v>
      </c>
      <c r="E211" s="149" t="s">
        <v>1032</v>
      </c>
      <c r="F211" s="149" t="s">
        <v>1137</v>
      </c>
      <c r="G211" s="149" t="s">
        <v>384</v>
      </c>
      <c r="H211" s="154" t="s">
        <v>337</v>
      </c>
      <c r="I211" s="151">
        <v>7.5000999495399998E-2</v>
      </c>
      <c r="J211" s="152">
        <v>10.4560986988</v>
      </c>
    </row>
    <row r="212" spans="1:10" s="153" customFormat="1" x14ac:dyDescent="0.55000000000000004">
      <c r="A212" s="146" t="s">
        <v>860</v>
      </c>
      <c r="B212" s="147">
        <v>36.387782369999996</v>
      </c>
      <c r="C212" s="147">
        <v>-119.42261189</v>
      </c>
      <c r="D212" s="148" t="s">
        <v>1167</v>
      </c>
      <c r="E212" s="149" t="s">
        <v>1032</v>
      </c>
      <c r="F212" s="149" t="s">
        <v>1138</v>
      </c>
      <c r="G212" s="149" t="s">
        <v>384</v>
      </c>
      <c r="H212" s="154" t="s">
        <v>337</v>
      </c>
      <c r="I212" s="151">
        <v>76.612577798800004</v>
      </c>
      <c r="J212" s="152">
        <v>487.89860627000002</v>
      </c>
    </row>
    <row r="213" spans="1:10" s="153" customFormat="1" x14ac:dyDescent="0.55000000000000004">
      <c r="A213" s="146" t="s">
        <v>861</v>
      </c>
      <c r="B213" s="147">
        <v>36.392696340000001</v>
      </c>
      <c r="C213" s="147">
        <v>-119.40222776</v>
      </c>
      <c r="D213" s="148" t="s">
        <v>1167</v>
      </c>
      <c r="E213" s="149" t="s">
        <v>1032</v>
      </c>
      <c r="F213" s="149" t="s">
        <v>1139</v>
      </c>
      <c r="G213" s="149" t="s">
        <v>384</v>
      </c>
      <c r="H213" s="154" t="s">
        <v>337</v>
      </c>
      <c r="I213" s="151">
        <v>1.05974724935</v>
      </c>
      <c r="J213" s="152">
        <v>245.33725766800001</v>
      </c>
    </row>
    <row r="214" spans="1:10" s="153" customFormat="1" x14ac:dyDescent="0.55000000000000004">
      <c r="A214" s="146" t="s">
        <v>862</v>
      </c>
      <c r="B214" s="147">
        <v>36.39248783</v>
      </c>
      <c r="C214" s="147">
        <v>-119.40079023</v>
      </c>
      <c r="D214" s="148" t="s">
        <v>1167</v>
      </c>
      <c r="E214" s="149" t="s">
        <v>1032</v>
      </c>
      <c r="F214" s="149" t="s">
        <v>1139</v>
      </c>
      <c r="G214" s="149" t="s">
        <v>384</v>
      </c>
      <c r="H214" s="154" t="s">
        <v>337</v>
      </c>
      <c r="I214" s="151">
        <v>1.05974726891</v>
      </c>
      <c r="J214" s="152">
        <v>245.33725766800001</v>
      </c>
    </row>
    <row r="215" spans="1:10" s="153" customFormat="1" x14ac:dyDescent="0.55000000000000004">
      <c r="A215" s="146" t="s">
        <v>863</v>
      </c>
      <c r="B215" s="147">
        <v>36.393183530000002</v>
      </c>
      <c r="C215" s="147">
        <v>-119.37919604</v>
      </c>
      <c r="D215" s="148" t="s">
        <v>215</v>
      </c>
      <c r="E215" s="149" t="s">
        <v>195</v>
      </c>
      <c r="F215" s="149" t="s">
        <v>1194</v>
      </c>
      <c r="G215" s="149" t="s">
        <v>396</v>
      </c>
      <c r="H215" s="154" t="s">
        <v>337</v>
      </c>
      <c r="I215" s="151">
        <v>80.816155581700002</v>
      </c>
      <c r="J215" s="152">
        <v>455.58621577000002</v>
      </c>
    </row>
    <row r="216" spans="1:10" s="153" customFormat="1" x14ac:dyDescent="0.55000000000000004">
      <c r="A216" s="146" t="s">
        <v>864</v>
      </c>
      <c r="B216" s="147">
        <v>36.413778270000002</v>
      </c>
      <c r="C216" s="147">
        <v>-119.29248516</v>
      </c>
      <c r="D216" s="148" t="s">
        <v>1167</v>
      </c>
      <c r="E216" s="149" t="s">
        <v>1032</v>
      </c>
      <c r="F216" s="149" t="s">
        <v>1140</v>
      </c>
      <c r="G216" s="149" t="s">
        <v>384</v>
      </c>
      <c r="H216" s="154" t="s">
        <v>337</v>
      </c>
      <c r="I216" s="151">
        <v>0.52410423103699999</v>
      </c>
      <c r="J216" s="152">
        <v>103.51009612599999</v>
      </c>
    </row>
    <row r="217" spans="1:10" s="153" customFormat="1" x14ac:dyDescent="0.55000000000000004">
      <c r="A217" s="146" t="s">
        <v>865</v>
      </c>
      <c r="B217" s="147">
        <v>36.412360309999997</v>
      </c>
      <c r="C217" s="147">
        <v>-119.36734289</v>
      </c>
      <c r="D217" s="148" t="s">
        <v>1167</v>
      </c>
      <c r="E217" s="149" t="s">
        <v>1032</v>
      </c>
      <c r="F217" s="149" t="s">
        <v>1141</v>
      </c>
      <c r="G217" s="149" t="s">
        <v>384</v>
      </c>
      <c r="H217" s="154" t="s">
        <v>337</v>
      </c>
      <c r="I217" s="151">
        <v>23.582157564799999</v>
      </c>
      <c r="J217" s="152">
        <v>416.481692275</v>
      </c>
    </row>
    <row r="218" spans="1:10" s="153" customFormat="1" x14ac:dyDescent="0.55000000000000004">
      <c r="A218" s="146" t="s">
        <v>866</v>
      </c>
      <c r="B218" s="147">
        <v>36.396225999999999</v>
      </c>
      <c r="C218" s="147">
        <v>-119.52260800000001</v>
      </c>
      <c r="D218" s="148" t="s">
        <v>1167</v>
      </c>
      <c r="E218" s="149" t="s">
        <v>1032</v>
      </c>
      <c r="F218" s="149" t="s">
        <v>1142</v>
      </c>
      <c r="G218" s="149" t="s">
        <v>384</v>
      </c>
      <c r="H218" s="154" t="s">
        <v>337</v>
      </c>
      <c r="I218" s="151">
        <v>19.662738510899999</v>
      </c>
      <c r="J218" s="152">
        <v>481.59213033399999</v>
      </c>
    </row>
    <row r="219" spans="1:10" s="153" customFormat="1" x14ac:dyDescent="0.55000000000000004">
      <c r="A219" s="146" t="s">
        <v>867</v>
      </c>
      <c r="B219" s="147">
        <v>36.39623014</v>
      </c>
      <c r="C219" s="147">
        <v>-119.6206991</v>
      </c>
      <c r="D219" s="148" t="s">
        <v>1167</v>
      </c>
      <c r="E219" s="149" t="s">
        <v>1032</v>
      </c>
      <c r="F219" s="149" t="s">
        <v>1143</v>
      </c>
      <c r="G219" s="149" t="s">
        <v>384</v>
      </c>
      <c r="H219" s="154" t="s">
        <v>337</v>
      </c>
      <c r="I219" s="151">
        <v>0.73421884980100005</v>
      </c>
      <c r="J219" s="152">
        <v>70.292247083199996</v>
      </c>
    </row>
    <row r="220" spans="1:10" s="153" customFormat="1" x14ac:dyDescent="0.55000000000000004">
      <c r="A220" s="146" t="s">
        <v>868</v>
      </c>
      <c r="B220" s="147">
        <v>36.409747860000003</v>
      </c>
      <c r="C220" s="147">
        <v>-119.53542235</v>
      </c>
      <c r="D220" s="148" t="s">
        <v>1167</v>
      </c>
      <c r="E220" s="149" t="s">
        <v>1032</v>
      </c>
      <c r="F220" s="149" t="s">
        <v>1144</v>
      </c>
      <c r="G220" s="149" t="s">
        <v>384</v>
      </c>
      <c r="H220" s="154" t="s">
        <v>337</v>
      </c>
      <c r="I220" s="151">
        <v>18.874000153000001</v>
      </c>
      <c r="J220" s="152">
        <v>497.21323393500001</v>
      </c>
    </row>
    <row r="221" spans="1:10" s="153" customFormat="1" x14ac:dyDescent="0.55000000000000004">
      <c r="A221" s="146" t="s">
        <v>869</v>
      </c>
      <c r="B221" s="147">
        <v>36.437634699999997</v>
      </c>
      <c r="C221" s="147">
        <v>-119.37945397</v>
      </c>
      <c r="D221" s="148" t="s">
        <v>1167</v>
      </c>
      <c r="E221" s="149" t="s">
        <v>1032</v>
      </c>
      <c r="F221" s="149" t="s">
        <v>1145</v>
      </c>
      <c r="G221" s="149" t="s">
        <v>384</v>
      </c>
      <c r="H221" s="154" t="s">
        <v>337</v>
      </c>
      <c r="I221" s="151">
        <v>8.8731837924600002E-2</v>
      </c>
      <c r="J221" s="152">
        <v>21.213203435600001</v>
      </c>
    </row>
    <row r="222" spans="1:10" s="153" customFormat="1" x14ac:dyDescent="0.55000000000000004">
      <c r="A222" s="146" t="s">
        <v>870</v>
      </c>
      <c r="B222" s="147">
        <v>36.437686630000002</v>
      </c>
      <c r="C222" s="147">
        <v>-119.34532053</v>
      </c>
      <c r="D222" s="148" t="s">
        <v>1167</v>
      </c>
      <c r="E222" s="149" t="s">
        <v>1032</v>
      </c>
      <c r="F222" s="149" t="s">
        <v>1146</v>
      </c>
      <c r="G222" s="149" t="s">
        <v>384</v>
      </c>
      <c r="H222" s="154" t="s">
        <v>337</v>
      </c>
      <c r="I222" s="151">
        <v>0.215073459316</v>
      </c>
      <c r="J222" s="152">
        <v>55.317266743799998</v>
      </c>
    </row>
    <row r="223" spans="1:10" s="153" customFormat="1" x14ac:dyDescent="0.55000000000000004">
      <c r="A223" s="146" t="s">
        <v>871</v>
      </c>
      <c r="B223" s="147">
        <v>36.438175020000003</v>
      </c>
      <c r="C223" s="147">
        <v>-119.34552672</v>
      </c>
      <c r="D223" s="148" t="s">
        <v>1167</v>
      </c>
      <c r="E223" s="149" t="s">
        <v>1032</v>
      </c>
      <c r="F223" s="149" t="s">
        <v>1146</v>
      </c>
      <c r="G223" s="149" t="s">
        <v>384</v>
      </c>
      <c r="H223" s="154" t="s">
        <v>337</v>
      </c>
      <c r="I223" s="151">
        <v>0.21507346164400001</v>
      </c>
      <c r="J223" s="152">
        <v>55.317266743799998</v>
      </c>
    </row>
    <row r="224" spans="1:10" s="153" customFormat="1" x14ac:dyDescent="0.55000000000000004">
      <c r="A224" s="146" t="s">
        <v>872</v>
      </c>
      <c r="B224" s="147">
        <v>36.45454256</v>
      </c>
      <c r="C224" s="147">
        <v>-119.28159900999999</v>
      </c>
      <c r="D224" s="148" t="s">
        <v>1167</v>
      </c>
      <c r="E224" s="149" t="s">
        <v>1032</v>
      </c>
      <c r="F224" s="149" t="s">
        <v>1147</v>
      </c>
      <c r="G224" s="149" t="s">
        <v>384</v>
      </c>
      <c r="H224" s="154" t="s">
        <v>337</v>
      </c>
      <c r="I224" s="151">
        <v>1.55102082342</v>
      </c>
      <c r="J224" s="152">
        <v>293.21834867600001</v>
      </c>
    </row>
    <row r="225" spans="1:10" s="153" customFormat="1" x14ac:dyDescent="0.55000000000000004">
      <c r="A225" s="146" t="s">
        <v>873</v>
      </c>
      <c r="B225" s="147">
        <v>36.453059090000004</v>
      </c>
      <c r="C225" s="147">
        <v>-119.39896967999999</v>
      </c>
      <c r="D225" s="148" t="s">
        <v>1167</v>
      </c>
      <c r="E225" s="149" t="s">
        <v>1032</v>
      </c>
      <c r="F225" s="149" t="s">
        <v>1148</v>
      </c>
      <c r="G225" s="149" t="s">
        <v>384</v>
      </c>
      <c r="H225" s="154" t="s">
        <v>337</v>
      </c>
      <c r="I225" s="151">
        <v>0.145605525933</v>
      </c>
      <c r="J225" s="152">
        <v>13.416407865</v>
      </c>
    </row>
    <row r="226" spans="1:10" s="153" customFormat="1" x14ac:dyDescent="0.55000000000000004">
      <c r="A226" s="146" t="s">
        <v>874</v>
      </c>
      <c r="B226" s="147">
        <v>36.471854450000002</v>
      </c>
      <c r="C226" s="147">
        <v>-119.27057188000001</v>
      </c>
      <c r="D226" s="148" t="s">
        <v>1167</v>
      </c>
      <c r="E226" s="149" t="s">
        <v>1032</v>
      </c>
      <c r="F226" s="149" t="s">
        <v>1149</v>
      </c>
      <c r="G226" s="149" t="s">
        <v>384</v>
      </c>
      <c r="H226" s="154" t="s">
        <v>337</v>
      </c>
      <c r="I226" s="151">
        <v>0.375214356463</v>
      </c>
      <c r="J226" s="152">
        <v>118.68024266899999</v>
      </c>
    </row>
    <row r="227" spans="1:10" s="153" customFormat="1" x14ac:dyDescent="0.55000000000000004">
      <c r="A227" s="146" t="s">
        <v>875</v>
      </c>
      <c r="B227" s="147">
        <v>36.471904000000002</v>
      </c>
      <c r="C227" s="147">
        <v>-119.34311602</v>
      </c>
      <c r="D227" s="148" t="s">
        <v>1171</v>
      </c>
      <c r="E227" s="149" t="s">
        <v>1032</v>
      </c>
      <c r="F227" s="149" t="s">
        <v>1150</v>
      </c>
      <c r="G227" s="149" t="s">
        <v>384</v>
      </c>
      <c r="H227" s="154" t="s">
        <v>337</v>
      </c>
      <c r="I227" s="151">
        <v>0.60236800834500004</v>
      </c>
      <c r="J227" s="152">
        <v>217.680959204</v>
      </c>
    </row>
    <row r="228" spans="1:10" s="153" customFormat="1" x14ac:dyDescent="0.55000000000000004">
      <c r="A228" s="146" t="s">
        <v>876</v>
      </c>
      <c r="B228" s="147">
        <v>36.426103759999997</v>
      </c>
      <c r="C228" s="147">
        <v>-119.73341867000001</v>
      </c>
      <c r="D228" s="148" t="s">
        <v>1171</v>
      </c>
      <c r="E228" s="149" t="s">
        <v>1032</v>
      </c>
      <c r="F228" s="149" t="s">
        <v>1151</v>
      </c>
      <c r="G228" s="149" t="s">
        <v>384</v>
      </c>
      <c r="H228" s="154" t="s">
        <v>337</v>
      </c>
      <c r="I228" s="151">
        <v>89.850744036500004</v>
      </c>
      <c r="J228" s="152">
        <v>499.52477415999999</v>
      </c>
    </row>
    <row r="229" spans="1:10" s="153" customFormat="1" x14ac:dyDescent="0.55000000000000004">
      <c r="A229" s="146" t="s">
        <v>877</v>
      </c>
      <c r="B229" s="147">
        <v>36.414107649999998</v>
      </c>
      <c r="C229" s="147">
        <v>-119.86437202</v>
      </c>
      <c r="D229" s="148" t="s">
        <v>1171</v>
      </c>
      <c r="E229" s="149" t="s">
        <v>1032</v>
      </c>
      <c r="F229" s="149" t="s">
        <v>1088</v>
      </c>
      <c r="G229" s="149" t="s">
        <v>384</v>
      </c>
      <c r="H229" s="154" t="s">
        <v>337</v>
      </c>
      <c r="I229" s="151">
        <v>0.75559094129100002</v>
      </c>
      <c r="J229" s="152">
        <v>123.888054307</v>
      </c>
    </row>
    <row r="230" spans="1:10" s="153" customFormat="1" x14ac:dyDescent="0.55000000000000004">
      <c r="A230" s="146" t="s">
        <v>878</v>
      </c>
      <c r="B230" s="147">
        <v>36.448622479999997</v>
      </c>
      <c r="C230" s="147">
        <v>-119.75399641999999</v>
      </c>
      <c r="D230" s="148" t="s">
        <v>1171</v>
      </c>
      <c r="E230" s="149" t="s">
        <v>1032</v>
      </c>
      <c r="F230" s="149" t="s">
        <v>1152</v>
      </c>
      <c r="G230" s="149" t="s">
        <v>384</v>
      </c>
      <c r="H230" s="154" t="s">
        <v>337</v>
      </c>
      <c r="I230" s="151">
        <v>60.225837182299998</v>
      </c>
      <c r="J230" s="152">
        <v>469.45926340800003</v>
      </c>
    </row>
    <row r="231" spans="1:10" s="153" customFormat="1" x14ac:dyDescent="0.55000000000000004">
      <c r="A231" s="146" t="s">
        <v>879</v>
      </c>
      <c r="B231" s="147">
        <v>36.456027800000001</v>
      </c>
      <c r="C231" s="147">
        <v>-119.77040816</v>
      </c>
      <c r="D231" s="148" t="s">
        <v>1171</v>
      </c>
      <c r="E231" s="149" t="s">
        <v>1032</v>
      </c>
      <c r="F231" s="149" t="s">
        <v>1153</v>
      </c>
      <c r="G231" s="149" t="s">
        <v>384</v>
      </c>
      <c r="H231" s="154" t="s">
        <v>337</v>
      </c>
      <c r="I231" s="151">
        <v>2.0495006078900002</v>
      </c>
      <c r="J231" s="152">
        <v>120.074976577</v>
      </c>
    </row>
    <row r="232" spans="1:10" s="153" customFormat="1" x14ac:dyDescent="0.55000000000000004">
      <c r="A232" s="146" t="s">
        <v>880</v>
      </c>
      <c r="B232" s="147">
        <v>36.436062560000003</v>
      </c>
      <c r="C232" s="147">
        <v>-120.01020222</v>
      </c>
      <c r="D232" s="148" t="s">
        <v>1171</v>
      </c>
      <c r="E232" s="149" t="s">
        <v>1032</v>
      </c>
      <c r="F232" s="149" t="s">
        <v>1154</v>
      </c>
      <c r="G232" s="149" t="s">
        <v>384</v>
      </c>
      <c r="H232" s="154" t="s">
        <v>337</v>
      </c>
      <c r="I232" s="151">
        <v>0.13591657485799999</v>
      </c>
      <c r="J232" s="152">
        <v>24.186773244899999</v>
      </c>
    </row>
    <row r="233" spans="1:10" s="153" customFormat="1" x14ac:dyDescent="0.55000000000000004">
      <c r="A233" s="146" t="s">
        <v>881</v>
      </c>
      <c r="B233" s="147">
        <v>36.481909340000001</v>
      </c>
      <c r="C233" s="147">
        <v>-120.07406193</v>
      </c>
      <c r="D233" s="148" t="s">
        <v>1171</v>
      </c>
      <c r="E233" s="149" t="s">
        <v>1032</v>
      </c>
      <c r="F233" s="149" t="s">
        <v>1155</v>
      </c>
      <c r="G233" s="149" t="s">
        <v>384</v>
      </c>
      <c r="H233" s="154" t="s">
        <v>337</v>
      </c>
      <c r="I233" s="151">
        <v>6.2266420992100002</v>
      </c>
      <c r="J233" s="152">
        <v>486.490493227</v>
      </c>
    </row>
    <row r="234" spans="1:10" s="153" customFormat="1" x14ac:dyDescent="0.55000000000000004">
      <c r="A234" s="146" t="s">
        <v>882</v>
      </c>
      <c r="B234" s="147">
        <v>36.482662050000002</v>
      </c>
      <c r="C234" s="147">
        <v>-120.07423295</v>
      </c>
      <c r="D234" s="148" t="s">
        <v>1171</v>
      </c>
      <c r="E234" s="149" t="s">
        <v>1032</v>
      </c>
      <c r="F234" s="149" t="s">
        <v>1155</v>
      </c>
      <c r="G234" s="149" t="s">
        <v>384</v>
      </c>
      <c r="H234" s="154" t="s">
        <v>337</v>
      </c>
      <c r="I234" s="151">
        <v>6.5942988125599999</v>
      </c>
      <c r="J234" s="152">
        <v>486.490493227</v>
      </c>
    </row>
    <row r="235" spans="1:10" s="153" customFormat="1" x14ac:dyDescent="0.55000000000000004">
      <c r="A235" s="146" t="s">
        <v>883</v>
      </c>
      <c r="B235" s="147">
        <v>36.436664409999999</v>
      </c>
      <c r="C235" s="147">
        <v>-119.98747994999999</v>
      </c>
      <c r="D235" s="148" t="s">
        <v>1171</v>
      </c>
      <c r="E235" s="149" t="s">
        <v>1032</v>
      </c>
      <c r="F235" s="149" t="s">
        <v>1156</v>
      </c>
      <c r="G235" s="149" t="s">
        <v>384</v>
      </c>
      <c r="H235" s="154" t="s">
        <v>337</v>
      </c>
      <c r="I235" s="151">
        <v>8.7515884712300007</v>
      </c>
      <c r="J235" s="152">
        <v>490.33254022099999</v>
      </c>
    </row>
    <row r="236" spans="1:10" s="153" customFormat="1" x14ac:dyDescent="0.55000000000000004">
      <c r="A236" s="146" t="s">
        <v>884</v>
      </c>
      <c r="B236" s="147">
        <v>36.58302415</v>
      </c>
      <c r="C236" s="147">
        <v>-120.05498829</v>
      </c>
      <c r="D236" s="148" t="s">
        <v>1173</v>
      </c>
      <c r="E236" s="149" t="s">
        <v>1032</v>
      </c>
      <c r="F236" s="149" t="s">
        <v>1157</v>
      </c>
      <c r="G236" s="149" t="s">
        <v>384</v>
      </c>
      <c r="H236" s="150" t="s">
        <v>337</v>
      </c>
      <c r="I236" s="151">
        <v>3.8968373439300001</v>
      </c>
      <c r="J236" s="152">
        <v>490.64880515499999</v>
      </c>
    </row>
    <row r="237" spans="1:10" s="153" customFormat="1" x14ac:dyDescent="0.55000000000000004">
      <c r="A237" s="146" t="s">
        <v>885</v>
      </c>
      <c r="B237" s="147">
        <v>36.530374969999997</v>
      </c>
      <c r="C237" s="147">
        <v>-119.97510054999999</v>
      </c>
      <c r="D237" s="148" t="s">
        <v>1173</v>
      </c>
      <c r="E237" s="149" t="s">
        <v>1032</v>
      </c>
      <c r="F237" s="149" t="s">
        <v>1158</v>
      </c>
      <c r="G237" s="149" t="s">
        <v>384</v>
      </c>
      <c r="H237" s="150" t="s">
        <v>337</v>
      </c>
      <c r="I237" s="151">
        <v>4.5509431655499997</v>
      </c>
      <c r="J237" s="152">
        <v>371.607588728</v>
      </c>
    </row>
    <row r="238" spans="1:10" s="153" customFormat="1" x14ac:dyDescent="0.55000000000000004">
      <c r="A238" s="146" t="s">
        <v>886</v>
      </c>
      <c r="B238" s="147">
        <v>37.269638800000003</v>
      </c>
      <c r="C238" s="147">
        <v>-120.36940122999999</v>
      </c>
      <c r="D238" s="148" t="s">
        <v>1178</v>
      </c>
      <c r="E238" s="149" t="s">
        <v>1032</v>
      </c>
      <c r="F238" s="149" t="s">
        <v>1190</v>
      </c>
      <c r="G238" s="149" t="s">
        <v>384</v>
      </c>
      <c r="H238" s="150" t="s">
        <v>337</v>
      </c>
      <c r="I238" s="151">
        <v>0.50355708925099996</v>
      </c>
      <c r="J238" s="152">
        <v>40.76861538</v>
      </c>
    </row>
    <row r="239" spans="1:10" s="153" customFormat="1" x14ac:dyDescent="0.55000000000000004">
      <c r="A239" s="146" t="s">
        <v>887</v>
      </c>
      <c r="B239" s="147">
        <v>37.215352879999998</v>
      </c>
      <c r="C239" s="147">
        <v>-120.42331615000001</v>
      </c>
      <c r="D239" s="148" t="s">
        <v>1178</v>
      </c>
      <c r="E239" s="149" t="s">
        <v>1032</v>
      </c>
      <c r="F239" s="149" t="s">
        <v>1159</v>
      </c>
      <c r="G239" s="149" t="s">
        <v>384</v>
      </c>
      <c r="H239" s="150" t="s">
        <v>337</v>
      </c>
      <c r="I239" s="151">
        <v>9.8470246980400002</v>
      </c>
      <c r="J239" s="152">
        <v>487.20863087599997</v>
      </c>
    </row>
    <row r="240" spans="1:10" s="153" customFormat="1" x14ac:dyDescent="0.55000000000000004">
      <c r="A240" s="146" t="s">
        <v>888</v>
      </c>
      <c r="B240" s="147">
        <v>37.233183259999997</v>
      </c>
      <c r="C240" s="147">
        <v>-120.45616163</v>
      </c>
      <c r="D240" s="148" t="s">
        <v>1178</v>
      </c>
      <c r="E240" s="149" t="s">
        <v>1032</v>
      </c>
      <c r="F240" s="149" t="s">
        <v>1160</v>
      </c>
      <c r="G240" s="149" t="s">
        <v>384</v>
      </c>
      <c r="H240" s="150" t="s">
        <v>337</v>
      </c>
      <c r="I240" s="151">
        <v>3.09747373126</v>
      </c>
      <c r="J240" s="152">
        <v>141.625739186</v>
      </c>
    </row>
    <row r="241" spans="1:10" s="153" customFormat="1" x14ac:dyDescent="0.55000000000000004">
      <c r="A241" s="146" t="s">
        <v>889</v>
      </c>
      <c r="B241" s="147">
        <v>37.166640260000001</v>
      </c>
      <c r="C241" s="147">
        <v>-120.37245092000001</v>
      </c>
      <c r="D241" s="148" t="s">
        <v>1178</v>
      </c>
      <c r="E241" s="149" t="s">
        <v>1032</v>
      </c>
      <c r="F241" s="149" t="s">
        <v>1161</v>
      </c>
      <c r="G241" s="149" t="s">
        <v>384</v>
      </c>
      <c r="H241" s="150" t="s">
        <v>337</v>
      </c>
      <c r="I241" s="151">
        <v>1.1887537022100001</v>
      </c>
      <c r="J241" s="152">
        <v>93.206920343899995</v>
      </c>
    </row>
    <row r="242" spans="1:10" s="153" customFormat="1" x14ac:dyDescent="0.55000000000000004">
      <c r="A242" s="146" t="s">
        <v>890</v>
      </c>
      <c r="B242" s="147">
        <v>37.163922309999997</v>
      </c>
      <c r="C242" s="147">
        <v>-120.37238343999999</v>
      </c>
      <c r="D242" s="148" t="s">
        <v>1178</v>
      </c>
      <c r="E242" s="149" t="s">
        <v>1032</v>
      </c>
      <c r="F242" s="149" t="s">
        <v>1161</v>
      </c>
      <c r="G242" s="149" t="s">
        <v>384</v>
      </c>
      <c r="H242" s="150" t="s">
        <v>337</v>
      </c>
      <c r="I242" s="151">
        <v>0.183179390617</v>
      </c>
      <c r="J242" s="152">
        <v>15.6169779407</v>
      </c>
    </row>
    <row r="243" spans="1:10" s="153" customFormat="1" x14ac:dyDescent="0.55000000000000004">
      <c r="A243" s="146" t="s">
        <v>891</v>
      </c>
      <c r="B243" s="147">
        <v>37.166492460000001</v>
      </c>
      <c r="C243" s="147">
        <v>-120.37411856</v>
      </c>
      <c r="D243" s="148" t="s">
        <v>1178</v>
      </c>
      <c r="E243" s="149" t="s">
        <v>1032</v>
      </c>
      <c r="F243" s="149" t="s">
        <v>1161</v>
      </c>
      <c r="G243" s="149" t="s">
        <v>384</v>
      </c>
      <c r="H243" s="150" t="s">
        <v>337</v>
      </c>
      <c r="I243" s="151">
        <v>0.36595534673000002</v>
      </c>
      <c r="J243" s="152">
        <v>58.720524520799998</v>
      </c>
    </row>
    <row r="244" spans="1:10" s="153" customFormat="1" x14ac:dyDescent="0.55000000000000004">
      <c r="A244" s="146" t="s">
        <v>892</v>
      </c>
      <c r="B244" s="147">
        <v>35.474958309999998</v>
      </c>
      <c r="C244" s="147">
        <v>-119.43168199</v>
      </c>
      <c r="D244" s="148" t="s">
        <v>1181</v>
      </c>
      <c r="E244" s="149" t="s">
        <v>1032</v>
      </c>
      <c r="F244" s="149" t="s">
        <v>1162</v>
      </c>
      <c r="G244" s="149" t="s">
        <v>384</v>
      </c>
      <c r="H244" s="150" t="s">
        <v>337</v>
      </c>
      <c r="I244" s="151">
        <v>33.317301252900002</v>
      </c>
      <c r="J244" s="152">
        <v>497.07791139800003</v>
      </c>
    </row>
    <row r="245" spans="1:10" s="153" customFormat="1" x14ac:dyDescent="0.55000000000000004">
      <c r="A245" s="146" t="s">
        <v>893</v>
      </c>
      <c r="B245" s="147">
        <v>36.049089100000003</v>
      </c>
      <c r="C245" s="147">
        <v>-119.45591023999999</v>
      </c>
      <c r="D245" s="148" t="s">
        <v>1167</v>
      </c>
      <c r="E245" s="149" t="s">
        <v>1032</v>
      </c>
      <c r="F245" s="149" t="s">
        <v>1109</v>
      </c>
      <c r="G245" s="149" t="s">
        <v>384</v>
      </c>
      <c r="H245" s="150" t="s">
        <v>337</v>
      </c>
      <c r="I245" s="151">
        <v>12.741251698699999</v>
      </c>
      <c r="J245" s="152">
        <v>480.23431780700002</v>
      </c>
    </row>
    <row r="246" spans="1:10" s="153" customFormat="1" x14ac:dyDescent="0.55000000000000004">
      <c r="A246" s="146" t="s">
        <v>894</v>
      </c>
      <c r="B246" s="147">
        <v>36.049166</v>
      </c>
      <c r="C246" s="147">
        <v>-119.45603242999999</v>
      </c>
      <c r="D246" s="148" t="s">
        <v>1167</v>
      </c>
      <c r="E246" s="149" t="s">
        <v>1032</v>
      </c>
      <c r="F246" s="149" t="s">
        <v>1109</v>
      </c>
      <c r="G246" s="149" t="s">
        <v>384</v>
      </c>
      <c r="H246" s="150" t="s">
        <v>505</v>
      </c>
      <c r="I246" s="151">
        <v>33.439066981899998</v>
      </c>
      <c r="J246" s="152">
        <v>498.62310415799999</v>
      </c>
    </row>
    <row r="247" spans="1:10" s="153" customFormat="1" x14ac:dyDescent="0.55000000000000004">
      <c r="A247" s="146" t="s">
        <v>895</v>
      </c>
      <c r="B247" s="147">
        <v>36.792666029999999</v>
      </c>
      <c r="C247" s="147">
        <v>-120.25276138</v>
      </c>
      <c r="D247" s="148" t="s">
        <v>806</v>
      </c>
      <c r="E247" s="149" t="s">
        <v>409</v>
      </c>
      <c r="F247" s="149" t="s">
        <v>805</v>
      </c>
      <c r="G247" s="149" t="s">
        <v>368</v>
      </c>
      <c r="H247" s="150" t="s">
        <v>337</v>
      </c>
      <c r="I247" s="151">
        <v>18.028560861500001</v>
      </c>
      <c r="J247" s="152">
        <v>497.35743686000001</v>
      </c>
    </row>
    <row r="248" spans="1:10" s="153" customFormat="1" x14ac:dyDescent="0.55000000000000004">
      <c r="A248" s="146" t="s">
        <v>896</v>
      </c>
      <c r="B248" s="147">
        <v>38.020691190000001</v>
      </c>
      <c r="C248" s="147">
        <v>-122.11559321999999</v>
      </c>
      <c r="D248" s="148" t="s">
        <v>281</v>
      </c>
      <c r="E248" s="149" t="s">
        <v>340</v>
      </c>
      <c r="F248" s="149" t="s">
        <v>1283</v>
      </c>
      <c r="G248" s="149" t="s">
        <v>362</v>
      </c>
      <c r="H248" s="150" t="s">
        <v>337</v>
      </c>
      <c r="I248" s="151">
        <v>4.4185380204599998</v>
      </c>
      <c r="J248" s="152">
        <v>477.78765157800001</v>
      </c>
    </row>
    <row r="249" spans="1:10" s="153" customFormat="1" x14ac:dyDescent="0.55000000000000004">
      <c r="A249" s="146" t="s">
        <v>897</v>
      </c>
      <c r="B249" s="147">
        <v>34.023511249999999</v>
      </c>
      <c r="C249" s="147">
        <v>-118.03444979</v>
      </c>
      <c r="D249" s="148" t="s">
        <v>824</v>
      </c>
      <c r="E249" s="149" t="s">
        <v>339</v>
      </c>
      <c r="F249" s="149" t="s">
        <v>825</v>
      </c>
      <c r="G249" s="149" t="s">
        <v>339</v>
      </c>
      <c r="H249" s="150" t="s">
        <v>337</v>
      </c>
      <c r="I249" s="151">
        <v>17.840626715700001</v>
      </c>
      <c r="J249" s="152">
        <v>500.91915515400001</v>
      </c>
    </row>
    <row r="250" spans="1:10" s="153" customFormat="1" x14ac:dyDescent="0.55000000000000004">
      <c r="A250" s="146" t="s">
        <v>898</v>
      </c>
      <c r="B250" s="147">
        <v>36.182366440000003</v>
      </c>
      <c r="C250" s="147">
        <v>-119.65928045</v>
      </c>
      <c r="D250" s="148" t="s">
        <v>1167</v>
      </c>
      <c r="E250" s="149" t="s">
        <v>1032</v>
      </c>
      <c r="F250" s="149" t="s">
        <v>1072</v>
      </c>
      <c r="G250" s="149" t="s">
        <v>384</v>
      </c>
      <c r="H250" s="154" t="s">
        <v>337</v>
      </c>
      <c r="I250" s="151">
        <v>15.749015287500001</v>
      </c>
      <c r="J250" s="152">
        <v>459.37976664199999</v>
      </c>
    </row>
    <row r="251" spans="1:10" s="153" customFormat="1" x14ac:dyDescent="0.55000000000000004">
      <c r="A251" s="146" t="s">
        <v>899</v>
      </c>
      <c r="B251" s="147">
        <v>35.520994000000002</v>
      </c>
      <c r="C251" s="147">
        <v>-119.08318300000001</v>
      </c>
      <c r="D251" s="149" t="s">
        <v>425</v>
      </c>
      <c r="E251" s="149" t="s">
        <v>426</v>
      </c>
      <c r="F251" s="149" t="s">
        <v>422</v>
      </c>
      <c r="G251" s="149" t="s">
        <v>368</v>
      </c>
      <c r="H251" s="154" t="s">
        <v>337</v>
      </c>
      <c r="I251" s="151">
        <v>6.7341992631599998E-2</v>
      </c>
      <c r="J251" s="152">
        <v>13.4350288425</v>
      </c>
    </row>
    <row r="252" spans="1:10" s="153" customFormat="1" x14ac:dyDescent="0.55000000000000004">
      <c r="A252" s="146" t="s">
        <v>900</v>
      </c>
      <c r="B252" s="147">
        <v>35.329142310000002</v>
      </c>
      <c r="C252" s="147">
        <v>-119.66857215</v>
      </c>
      <c r="D252" s="148" t="s">
        <v>812</v>
      </c>
      <c r="E252" s="149" t="s">
        <v>415</v>
      </c>
      <c r="F252" s="149" t="s">
        <v>813</v>
      </c>
      <c r="G252" s="149" t="s">
        <v>368</v>
      </c>
      <c r="H252" s="154" t="s">
        <v>337</v>
      </c>
      <c r="I252" s="151" t="s">
        <v>1189</v>
      </c>
      <c r="J252" s="151" t="s">
        <v>1189</v>
      </c>
    </row>
    <row r="253" spans="1:10" s="153" customFormat="1" x14ac:dyDescent="0.55000000000000004">
      <c r="A253" s="146" t="s">
        <v>901</v>
      </c>
      <c r="B253" s="147">
        <v>35.274845999999997</v>
      </c>
      <c r="C253" s="147">
        <v>-119.47753899999999</v>
      </c>
      <c r="D253" s="148" t="s">
        <v>1044</v>
      </c>
      <c r="E253" s="149" t="s">
        <v>811</v>
      </c>
      <c r="F253" s="149" t="s">
        <v>1045</v>
      </c>
      <c r="G253" s="149" t="s">
        <v>368</v>
      </c>
      <c r="H253" s="154" t="s">
        <v>505</v>
      </c>
      <c r="I253" s="151">
        <v>20.822138209599999</v>
      </c>
      <c r="J253" s="152">
        <v>379.89203957799998</v>
      </c>
    </row>
    <row r="254" spans="1:10" s="153" customFormat="1" x14ac:dyDescent="0.55000000000000004">
      <c r="A254" s="146" t="s">
        <v>902</v>
      </c>
      <c r="B254" s="147">
        <v>35.26815173</v>
      </c>
      <c r="C254" s="147">
        <v>-119.45743081000001</v>
      </c>
      <c r="D254" s="148" t="s">
        <v>1044</v>
      </c>
      <c r="E254" s="149" t="s">
        <v>415</v>
      </c>
      <c r="F254" s="149" t="s">
        <v>1045</v>
      </c>
      <c r="G254" s="149" t="s">
        <v>368</v>
      </c>
      <c r="H254" s="154" t="s">
        <v>337</v>
      </c>
      <c r="I254" s="151">
        <v>0.29611287079800003</v>
      </c>
      <c r="J254" s="152">
        <v>13.863621460499999</v>
      </c>
    </row>
    <row r="255" spans="1:10" s="153" customFormat="1" x14ac:dyDescent="0.55000000000000004">
      <c r="A255" s="146" t="s">
        <v>903</v>
      </c>
      <c r="B255" s="147">
        <v>35.245134849999999</v>
      </c>
      <c r="C255" s="147">
        <v>-119.38551397000001</v>
      </c>
      <c r="D255" s="148" t="s">
        <v>1044</v>
      </c>
      <c r="E255" s="149" t="s">
        <v>415</v>
      </c>
      <c r="F255" s="149" t="s">
        <v>1045</v>
      </c>
      <c r="G255" s="149" t="s">
        <v>368</v>
      </c>
      <c r="H255" s="154" t="s">
        <v>337</v>
      </c>
      <c r="I255" s="151">
        <v>0.17412330675900001</v>
      </c>
      <c r="J255" s="152">
        <v>8.7681240867099994</v>
      </c>
    </row>
    <row r="256" spans="1:10" s="153" customFormat="1" x14ac:dyDescent="0.55000000000000004">
      <c r="A256" s="146" t="s">
        <v>904</v>
      </c>
      <c r="B256" s="147">
        <v>35.282796009999998</v>
      </c>
      <c r="C256" s="147">
        <v>-119.49683607</v>
      </c>
      <c r="D256" s="148" t="s">
        <v>1044</v>
      </c>
      <c r="E256" s="149" t="s">
        <v>415</v>
      </c>
      <c r="F256" s="149" t="s">
        <v>1045</v>
      </c>
      <c r="G256" s="149" t="s">
        <v>368</v>
      </c>
      <c r="H256" s="154" t="s">
        <v>337</v>
      </c>
      <c r="I256" s="151">
        <v>0.18986854795399999</v>
      </c>
      <c r="J256" s="152">
        <v>15</v>
      </c>
    </row>
    <row r="257" spans="1:10" s="153" customFormat="1" x14ac:dyDescent="0.55000000000000004">
      <c r="A257" s="146" t="s">
        <v>905</v>
      </c>
      <c r="B257" s="147">
        <v>35.455168999999998</v>
      </c>
      <c r="C257" s="147">
        <v>-119.04876899999999</v>
      </c>
      <c r="D257" s="149" t="s">
        <v>425</v>
      </c>
      <c r="E257" s="149" t="s">
        <v>415</v>
      </c>
      <c r="F257" s="149" t="s">
        <v>422</v>
      </c>
      <c r="G257" s="149" t="s">
        <v>368</v>
      </c>
      <c r="H257" s="154" t="s">
        <v>337</v>
      </c>
      <c r="I257" s="151">
        <v>6.4399103561900004</v>
      </c>
      <c r="J257" s="152">
        <v>379.4153397</v>
      </c>
    </row>
    <row r="258" spans="1:10" s="153" customFormat="1" x14ac:dyDescent="0.55000000000000004">
      <c r="A258" s="146" t="s">
        <v>906</v>
      </c>
      <c r="B258" s="147">
        <v>34.402949999999997</v>
      </c>
      <c r="C258" s="147">
        <v>-118.996028</v>
      </c>
      <c r="D258" s="148" t="s">
        <v>833</v>
      </c>
      <c r="E258" s="149" t="s">
        <v>195</v>
      </c>
      <c r="F258" s="149" t="s">
        <v>268</v>
      </c>
      <c r="G258" s="149" t="s">
        <v>396</v>
      </c>
      <c r="H258" s="154" t="s">
        <v>505</v>
      </c>
      <c r="I258" s="151">
        <v>16.190574866630001</v>
      </c>
      <c r="J258" s="152">
        <v>407.55527055150003</v>
      </c>
    </row>
    <row r="259" spans="1:10" s="153" customFormat="1" x14ac:dyDescent="0.55000000000000004">
      <c r="A259" s="146" t="s">
        <v>907</v>
      </c>
      <c r="B259" s="147">
        <v>34.404277999999998</v>
      </c>
      <c r="C259" s="147">
        <v>-118.99849399999999</v>
      </c>
      <c r="D259" s="148" t="s">
        <v>833</v>
      </c>
      <c r="E259" s="149" t="s">
        <v>195</v>
      </c>
      <c r="F259" s="149" t="s">
        <v>268</v>
      </c>
      <c r="G259" s="149" t="s">
        <v>396</v>
      </c>
      <c r="H259" s="150" t="s">
        <v>505</v>
      </c>
      <c r="I259" s="151">
        <v>38.71464760638667</v>
      </c>
      <c r="J259" s="152">
        <v>479.951173407</v>
      </c>
    </row>
    <row r="260" spans="1:10" s="153" customFormat="1" x14ac:dyDescent="0.55000000000000004">
      <c r="A260" s="146" t="s">
        <v>910</v>
      </c>
      <c r="B260" s="147">
        <v>35.280644899999999</v>
      </c>
      <c r="C260" s="147">
        <v>-119.47836141000001</v>
      </c>
      <c r="D260" s="148" t="s">
        <v>1044</v>
      </c>
      <c r="E260" s="149" t="s">
        <v>818</v>
      </c>
      <c r="F260" s="149" t="s">
        <v>1045</v>
      </c>
      <c r="G260" s="149" t="s">
        <v>368</v>
      </c>
      <c r="H260" s="150" t="s">
        <v>337</v>
      </c>
      <c r="I260" s="151">
        <v>14.7268408667</v>
      </c>
      <c r="J260" s="152">
        <v>458.254296216</v>
      </c>
    </row>
    <row r="261" spans="1:10" s="153" customFormat="1" x14ac:dyDescent="0.55000000000000004">
      <c r="A261" s="146" t="s">
        <v>911</v>
      </c>
      <c r="B261" s="147">
        <v>33.717128000000002</v>
      </c>
      <c r="C261" s="147">
        <v>-117.70804699999999</v>
      </c>
      <c r="D261" s="148" t="s">
        <v>834</v>
      </c>
      <c r="E261" s="149" t="s">
        <v>195</v>
      </c>
      <c r="F261" s="148" t="s">
        <v>834</v>
      </c>
      <c r="G261" s="149" t="s">
        <v>396</v>
      </c>
      <c r="H261" s="150" t="s">
        <v>505</v>
      </c>
      <c r="I261" s="151">
        <v>16.1387566824</v>
      </c>
      <c r="J261" s="152">
        <v>495.86945995949998</v>
      </c>
    </row>
    <row r="262" spans="1:10" s="153" customFormat="1" x14ac:dyDescent="0.55000000000000004">
      <c r="A262" s="146" t="s">
        <v>912</v>
      </c>
      <c r="B262" s="147">
        <v>33.722039000000002</v>
      </c>
      <c r="C262" s="147">
        <v>-117.697231</v>
      </c>
      <c r="D262" s="148" t="s">
        <v>834</v>
      </c>
      <c r="E262" s="149" t="s">
        <v>195</v>
      </c>
      <c r="F262" s="148" t="s">
        <v>834</v>
      </c>
      <c r="G262" s="149" t="s">
        <v>396</v>
      </c>
      <c r="H262" s="150" t="s">
        <v>505</v>
      </c>
      <c r="I262" s="151">
        <v>10.103941372245</v>
      </c>
      <c r="J262" s="152">
        <v>302.37465241000001</v>
      </c>
    </row>
    <row r="263" spans="1:10" s="153" customFormat="1" x14ac:dyDescent="0.55000000000000004">
      <c r="A263" s="146" t="s">
        <v>913</v>
      </c>
      <c r="B263" s="147">
        <v>33.721643999999998</v>
      </c>
      <c r="C263" s="147">
        <v>-117.701161</v>
      </c>
      <c r="D263" s="148" t="s">
        <v>834</v>
      </c>
      <c r="E263" s="149" t="s">
        <v>195</v>
      </c>
      <c r="F263" s="148" t="s">
        <v>834</v>
      </c>
      <c r="G263" s="149" t="s">
        <v>396</v>
      </c>
      <c r="H263" s="150" t="s">
        <v>337</v>
      </c>
      <c r="I263" s="151">
        <v>7.4360096924899999</v>
      </c>
      <c r="J263" s="152">
        <v>483.78244077300002</v>
      </c>
    </row>
    <row r="264" spans="1:10" s="153" customFormat="1" x14ac:dyDescent="0.55000000000000004">
      <c r="A264" s="146" t="s">
        <v>914</v>
      </c>
      <c r="B264" s="147">
        <v>33.958939000000001</v>
      </c>
      <c r="C264" s="147">
        <v>-117.62628100000001</v>
      </c>
      <c r="D264" s="148" t="s">
        <v>1284</v>
      </c>
      <c r="E264" s="149" t="s">
        <v>1032</v>
      </c>
      <c r="F264" s="149" t="s">
        <v>1285</v>
      </c>
      <c r="G264" s="149" t="s">
        <v>384</v>
      </c>
      <c r="H264" s="150" t="s">
        <v>337</v>
      </c>
      <c r="I264" s="151">
        <v>2.1177976420100002</v>
      </c>
      <c r="J264" s="152">
        <v>372.358563753</v>
      </c>
    </row>
    <row r="265" spans="1:10" s="153" customFormat="1" x14ac:dyDescent="0.55000000000000004">
      <c r="A265" s="146" t="s">
        <v>915</v>
      </c>
      <c r="B265" s="147">
        <v>34.327133000000003</v>
      </c>
      <c r="C265" s="147">
        <v>-118.51601100000001</v>
      </c>
      <c r="D265" s="148" t="s">
        <v>432</v>
      </c>
      <c r="E265" s="149" t="s">
        <v>195</v>
      </c>
      <c r="F265" s="148" t="s">
        <v>432</v>
      </c>
      <c r="G265" s="149" t="s">
        <v>396</v>
      </c>
      <c r="H265" s="150" t="s">
        <v>505</v>
      </c>
      <c r="I265" s="151">
        <v>72.19017227545001</v>
      </c>
      <c r="J265" s="152">
        <v>485.1471001845</v>
      </c>
    </row>
    <row r="266" spans="1:10" s="153" customFormat="1" x14ac:dyDescent="0.55000000000000004">
      <c r="A266" s="146" t="s">
        <v>916</v>
      </c>
      <c r="B266" s="147">
        <v>34.326006</v>
      </c>
      <c r="C266" s="147">
        <v>-118.512997</v>
      </c>
      <c r="D266" s="148" t="s">
        <v>432</v>
      </c>
      <c r="E266" s="149" t="s">
        <v>195</v>
      </c>
      <c r="F266" s="148" t="s">
        <v>432</v>
      </c>
      <c r="G266" s="149" t="s">
        <v>396</v>
      </c>
      <c r="H266" s="150" t="s">
        <v>505</v>
      </c>
      <c r="I266" s="151">
        <v>66.314182161600002</v>
      </c>
      <c r="J266" s="152">
        <v>432.53898147899997</v>
      </c>
    </row>
    <row r="267" spans="1:10" s="153" customFormat="1" x14ac:dyDescent="0.55000000000000004">
      <c r="A267" s="146" t="s">
        <v>917</v>
      </c>
      <c r="B267" s="147">
        <v>34.324311000000002</v>
      </c>
      <c r="C267" s="147">
        <v>-118.50854200000001</v>
      </c>
      <c r="D267" s="148" t="s">
        <v>432</v>
      </c>
      <c r="E267" s="149" t="s">
        <v>195</v>
      </c>
      <c r="F267" s="148" t="s">
        <v>432</v>
      </c>
      <c r="G267" s="149" t="s">
        <v>396</v>
      </c>
      <c r="H267" s="150" t="s">
        <v>505</v>
      </c>
      <c r="I267" s="151">
        <v>87.658266738500004</v>
      </c>
      <c r="J267" s="152">
        <v>420.89170245749995</v>
      </c>
    </row>
    <row r="268" spans="1:10" s="153" customFormat="1" x14ac:dyDescent="0.55000000000000004">
      <c r="A268" s="146" t="s">
        <v>918</v>
      </c>
      <c r="B268" s="147">
        <v>37.998196999999998</v>
      </c>
      <c r="C268" s="147">
        <v>-121.933983</v>
      </c>
      <c r="D268" s="148" t="s">
        <v>835</v>
      </c>
      <c r="E268" s="149" t="s">
        <v>195</v>
      </c>
      <c r="F268" s="148" t="s">
        <v>835</v>
      </c>
      <c r="G268" s="149" t="s">
        <v>396</v>
      </c>
      <c r="H268" s="150" t="s">
        <v>337</v>
      </c>
      <c r="I268" s="151">
        <v>38.551645536899997</v>
      </c>
      <c r="J268" s="152">
        <v>498.67353047900002</v>
      </c>
    </row>
    <row r="269" spans="1:10" s="153" customFormat="1" x14ac:dyDescent="0.55000000000000004">
      <c r="A269" s="146" t="s">
        <v>919</v>
      </c>
      <c r="B269" s="147">
        <v>37.997005999999999</v>
      </c>
      <c r="C269" s="147">
        <v>-121.93665300000001</v>
      </c>
      <c r="D269" s="148" t="s">
        <v>835</v>
      </c>
      <c r="E269" s="149" t="s">
        <v>195</v>
      </c>
      <c r="F269" s="148" t="s">
        <v>835</v>
      </c>
      <c r="G269" s="149" t="s">
        <v>396</v>
      </c>
      <c r="H269" s="150" t="s">
        <v>337</v>
      </c>
      <c r="I269" s="151">
        <v>38.551645436299999</v>
      </c>
      <c r="J269" s="152">
        <v>498.67353047900002</v>
      </c>
    </row>
    <row r="270" spans="1:10" s="153" customFormat="1" x14ac:dyDescent="0.55000000000000004">
      <c r="A270" s="146" t="s">
        <v>990</v>
      </c>
      <c r="B270" s="147">
        <v>35.507969000000003</v>
      </c>
      <c r="C270" s="147">
        <v>-119.407319</v>
      </c>
      <c r="D270" s="148" t="s">
        <v>799</v>
      </c>
      <c r="E270" s="149" t="s">
        <v>195</v>
      </c>
      <c r="F270" s="149" t="s">
        <v>1196</v>
      </c>
      <c r="G270" s="149" t="s">
        <v>396</v>
      </c>
      <c r="H270" s="150" t="s">
        <v>505</v>
      </c>
      <c r="I270" s="151">
        <v>4.6526956161249995</v>
      </c>
      <c r="J270" s="152">
        <v>356.98637152000003</v>
      </c>
    </row>
    <row r="271" spans="1:10" s="153" customFormat="1" x14ac:dyDescent="0.55000000000000004">
      <c r="A271" s="146" t="s">
        <v>994</v>
      </c>
      <c r="B271" s="147">
        <v>35.511695000000003</v>
      </c>
      <c r="C271" s="147">
        <v>-119.07446299999999</v>
      </c>
      <c r="D271" s="149" t="s">
        <v>425</v>
      </c>
      <c r="E271" s="149" t="s">
        <v>427</v>
      </c>
      <c r="F271" s="149" t="s">
        <v>422</v>
      </c>
      <c r="G271" s="149" t="s">
        <v>368</v>
      </c>
      <c r="H271" s="150" t="s">
        <v>505</v>
      </c>
      <c r="I271" s="151">
        <v>0.57461190950200003</v>
      </c>
      <c r="J271" s="152">
        <v>109.45200945510001</v>
      </c>
    </row>
    <row r="272" spans="1:10" s="153" customFormat="1" x14ac:dyDescent="0.55000000000000004">
      <c r="A272" s="146" t="s">
        <v>992</v>
      </c>
      <c r="B272" s="147">
        <v>35.515579000000002</v>
      </c>
      <c r="C272" s="147">
        <v>-119.075784</v>
      </c>
      <c r="D272" s="149" t="s">
        <v>425</v>
      </c>
      <c r="E272" s="149" t="s">
        <v>427</v>
      </c>
      <c r="F272" s="149" t="s">
        <v>422</v>
      </c>
      <c r="G272" s="149" t="s">
        <v>368</v>
      </c>
      <c r="H272" s="150" t="s">
        <v>505</v>
      </c>
      <c r="I272" s="151">
        <v>0.51811232424428577</v>
      </c>
      <c r="J272" s="152">
        <v>92.656968470914279</v>
      </c>
    </row>
    <row r="273" spans="1:10" s="153" customFormat="1" x14ac:dyDescent="0.55000000000000004">
      <c r="A273" s="146" t="s">
        <v>993</v>
      </c>
      <c r="B273" s="147">
        <v>35.518332999999998</v>
      </c>
      <c r="C273" s="147">
        <v>-119.078181</v>
      </c>
      <c r="D273" s="149" t="s">
        <v>425</v>
      </c>
      <c r="E273" s="149" t="s">
        <v>426</v>
      </c>
      <c r="F273" s="149" t="s">
        <v>422</v>
      </c>
      <c r="G273" s="149" t="s">
        <v>368</v>
      </c>
      <c r="H273" s="150" t="s">
        <v>505</v>
      </c>
      <c r="I273" s="151">
        <v>1.3623942460684999</v>
      </c>
      <c r="J273" s="152">
        <v>201.84400978242502</v>
      </c>
    </row>
    <row r="274" spans="1:10" s="153" customFormat="1" x14ac:dyDescent="0.55000000000000004">
      <c r="A274" s="146" t="s">
        <v>995</v>
      </c>
      <c r="B274" s="147">
        <v>35.533999999999999</v>
      </c>
      <c r="C274" s="147">
        <v>-119.083153</v>
      </c>
      <c r="D274" s="149" t="s">
        <v>425</v>
      </c>
      <c r="E274" s="149" t="s">
        <v>415</v>
      </c>
      <c r="F274" s="149" t="s">
        <v>422</v>
      </c>
      <c r="G274" s="149" t="s">
        <v>368</v>
      </c>
      <c r="H274" s="150" t="s">
        <v>505</v>
      </c>
      <c r="I274" s="151">
        <v>10.074982692678335</v>
      </c>
      <c r="J274" s="152">
        <v>377.23362692500001</v>
      </c>
    </row>
    <row r="275" spans="1:10" s="153" customFormat="1" x14ac:dyDescent="0.55000000000000004">
      <c r="A275" s="146" t="s">
        <v>996</v>
      </c>
      <c r="B275" s="147">
        <v>35.456963999999999</v>
      </c>
      <c r="C275" s="147">
        <v>-119.054624</v>
      </c>
      <c r="D275" s="149" t="s">
        <v>425</v>
      </c>
      <c r="E275" s="149" t="s">
        <v>426</v>
      </c>
      <c r="F275" s="149" t="s">
        <v>422</v>
      </c>
      <c r="G275" s="149" t="s">
        <v>368</v>
      </c>
      <c r="H275" s="150" t="s">
        <v>505</v>
      </c>
      <c r="I275" s="151">
        <v>3.5274348204669996</v>
      </c>
      <c r="J275" s="152">
        <v>200.60791527752002</v>
      </c>
    </row>
    <row r="276" spans="1:10" s="153" customFormat="1" x14ac:dyDescent="0.55000000000000004">
      <c r="A276" s="146" t="s">
        <v>997</v>
      </c>
      <c r="B276" s="147">
        <v>35.457113999999997</v>
      </c>
      <c r="C276" s="147">
        <v>-119.049503</v>
      </c>
      <c r="D276" s="149" t="s">
        <v>425</v>
      </c>
      <c r="E276" s="149" t="s">
        <v>415</v>
      </c>
      <c r="F276" s="149" t="s">
        <v>422</v>
      </c>
      <c r="G276" s="149" t="s">
        <v>368</v>
      </c>
      <c r="H276" s="150" t="s">
        <v>337</v>
      </c>
      <c r="I276" s="151">
        <v>10.1820885157</v>
      </c>
      <c r="J276" s="152">
        <v>237.30697419200001</v>
      </c>
    </row>
    <row r="277" spans="1:10" s="153" customFormat="1" x14ac:dyDescent="0.55000000000000004">
      <c r="A277" s="146" t="s">
        <v>999</v>
      </c>
      <c r="B277" s="147">
        <v>35.455378000000003</v>
      </c>
      <c r="C277" s="147">
        <v>-119.049778</v>
      </c>
      <c r="D277" s="149" t="s">
        <v>425</v>
      </c>
      <c r="E277" s="149" t="s">
        <v>415</v>
      </c>
      <c r="F277" s="149" t="s">
        <v>422</v>
      </c>
      <c r="G277" s="149" t="s">
        <v>368</v>
      </c>
      <c r="H277" s="150" t="s">
        <v>337</v>
      </c>
      <c r="I277" s="151">
        <v>9.8479982940500008</v>
      </c>
      <c r="J277" s="152">
        <v>277.15109597499998</v>
      </c>
    </row>
    <row r="278" spans="1:10" s="153" customFormat="1" x14ac:dyDescent="0.55000000000000004">
      <c r="A278" s="146" t="s">
        <v>998</v>
      </c>
      <c r="B278" s="147">
        <v>35.530513999999997</v>
      </c>
      <c r="C278" s="147">
        <v>-119.077731</v>
      </c>
      <c r="D278" s="149" t="s">
        <v>425</v>
      </c>
      <c r="E278" s="149" t="s">
        <v>427</v>
      </c>
      <c r="F278" s="149" t="s">
        <v>422</v>
      </c>
      <c r="G278" s="149" t="s">
        <v>368</v>
      </c>
      <c r="H278" s="150" t="s">
        <v>337</v>
      </c>
      <c r="I278" s="151">
        <v>15.093445427100001</v>
      </c>
      <c r="J278" s="152">
        <v>499.22339688800002</v>
      </c>
    </row>
    <row r="279" spans="1:10" s="153" customFormat="1" x14ac:dyDescent="0.55000000000000004">
      <c r="A279" s="146" t="s">
        <v>1000</v>
      </c>
      <c r="B279" s="147">
        <v>35.456235999999997</v>
      </c>
      <c r="C279" s="147">
        <v>-119.05275</v>
      </c>
      <c r="D279" s="149" t="s">
        <v>425</v>
      </c>
      <c r="E279" s="149" t="s">
        <v>415</v>
      </c>
      <c r="F279" s="149" t="s">
        <v>422</v>
      </c>
      <c r="G279" s="149" t="s">
        <v>368</v>
      </c>
      <c r="H279" s="150" t="s">
        <v>337</v>
      </c>
      <c r="I279" s="151">
        <v>17.2073267695</v>
      </c>
      <c r="J279" s="152">
        <v>498.60605692299998</v>
      </c>
    </row>
    <row r="280" spans="1:10" s="153" customFormat="1" x14ac:dyDescent="0.55000000000000004">
      <c r="A280" s="146" t="s">
        <v>1002</v>
      </c>
      <c r="B280" s="147">
        <v>35.459142</v>
      </c>
      <c r="C280" s="147">
        <v>-119.053044</v>
      </c>
      <c r="D280" s="149" t="s">
        <v>425</v>
      </c>
      <c r="E280" s="149" t="s">
        <v>427</v>
      </c>
      <c r="F280" s="149" t="s">
        <v>422</v>
      </c>
      <c r="G280" s="149" t="s">
        <v>368</v>
      </c>
      <c r="H280" s="150" t="s">
        <v>505</v>
      </c>
      <c r="I280" s="151">
        <v>7.9751119392278245</v>
      </c>
      <c r="J280" s="152">
        <v>361.75561321703327</v>
      </c>
    </row>
    <row r="281" spans="1:10" s="153" customFormat="1" x14ac:dyDescent="0.55000000000000004">
      <c r="A281" s="146" t="s">
        <v>1003</v>
      </c>
      <c r="B281" s="147">
        <v>35.530405999999999</v>
      </c>
      <c r="C281" s="147">
        <v>-119.080039</v>
      </c>
      <c r="D281" s="149" t="s">
        <v>425</v>
      </c>
      <c r="E281" s="149" t="s">
        <v>415</v>
      </c>
      <c r="F281" s="149" t="s">
        <v>422</v>
      </c>
      <c r="G281" s="149" t="s">
        <v>368</v>
      </c>
      <c r="H281" s="150" t="s">
        <v>505</v>
      </c>
      <c r="I281" s="151">
        <v>5.2465958246</v>
      </c>
      <c r="J281" s="152">
        <v>317.70555550699999</v>
      </c>
    </row>
    <row r="282" spans="1:10" s="153" customFormat="1" x14ac:dyDescent="0.55000000000000004">
      <c r="A282" s="146" t="s">
        <v>1004</v>
      </c>
      <c r="B282" s="147">
        <v>33.848680999999999</v>
      </c>
      <c r="C282" s="147">
        <v>-118.334075</v>
      </c>
      <c r="D282" s="148" t="s">
        <v>1046</v>
      </c>
      <c r="E282" s="149" t="s">
        <v>811</v>
      </c>
      <c r="F282" s="148" t="s">
        <v>965</v>
      </c>
      <c r="G282" s="149" t="s">
        <v>362</v>
      </c>
      <c r="H282" s="150" t="s">
        <v>505</v>
      </c>
      <c r="I282" s="151">
        <v>93.842877799000007</v>
      </c>
      <c r="J282" s="152">
        <v>463.36019600999998</v>
      </c>
    </row>
    <row r="283" spans="1:10" s="153" customFormat="1" x14ac:dyDescent="0.55000000000000004">
      <c r="A283" s="146" t="s">
        <v>1005</v>
      </c>
      <c r="B283" s="147">
        <v>37.503722000000003</v>
      </c>
      <c r="C283" s="147">
        <v>-120.963888</v>
      </c>
      <c r="D283" s="148" t="s">
        <v>1183</v>
      </c>
      <c r="E283" s="149" t="s">
        <v>1032</v>
      </c>
      <c r="F283" s="149" t="s">
        <v>1164</v>
      </c>
      <c r="G283" s="149" t="s">
        <v>384</v>
      </c>
      <c r="H283" s="150" t="s">
        <v>337</v>
      </c>
      <c r="I283" s="151">
        <v>1.0083269984500001</v>
      </c>
      <c r="J283" s="152">
        <v>186.386694804</v>
      </c>
    </row>
    <row r="284" spans="1:10" s="153" customFormat="1" x14ac:dyDescent="0.55000000000000004">
      <c r="A284" s="146" t="s">
        <v>1006</v>
      </c>
      <c r="B284" s="147">
        <v>35.597175</v>
      </c>
      <c r="C284" s="147">
        <v>-118.96730599999999</v>
      </c>
      <c r="D284" s="148" t="s">
        <v>1047</v>
      </c>
      <c r="E284" s="149" t="s">
        <v>426</v>
      </c>
      <c r="F284" s="148" t="s">
        <v>1048</v>
      </c>
      <c r="G284" s="149" t="s">
        <v>368</v>
      </c>
      <c r="H284" s="150" t="s">
        <v>337</v>
      </c>
      <c r="I284" s="151">
        <v>4.4436132856599997</v>
      </c>
      <c r="J284" s="152">
        <v>234.06539684500001</v>
      </c>
    </row>
    <row r="285" spans="1:10" s="153" customFormat="1" x14ac:dyDescent="0.55000000000000004">
      <c r="A285" s="146" t="s">
        <v>1007</v>
      </c>
      <c r="B285" s="147">
        <v>35.597074999999997</v>
      </c>
      <c r="C285" s="147">
        <v>-118.967122</v>
      </c>
      <c r="D285" s="148" t="s">
        <v>1047</v>
      </c>
      <c r="E285" s="149" t="s">
        <v>426</v>
      </c>
      <c r="F285" s="148" t="s">
        <v>1048</v>
      </c>
      <c r="G285" s="149" t="s">
        <v>368</v>
      </c>
      <c r="H285" s="150" t="s">
        <v>337</v>
      </c>
      <c r="I285" s="151">
        <v>4.3964590588599997</v>
      </c>
      <c r="J285" s="152">
        <v>381.00526243100001</v>
      </c>
    </row>
    <row r="286" spans="1:10" s="153" customFormat="1" x14ac:dyDescent="0.55000000000000004">
      <c r="A286" s="146" t="s">
        <v>1008</v>
      </c>
      <c r="B286" s="147">
        <v>35.490321999999999</v>
      </c>
      <c r="C286" s="147">
        <v>-118.886128</v>
      </c>
      <c r="D286" s="148" t="s">
        <v>1049</v>
      </c>
      <c r="E286" s="149" t="s">
        <v>415</v>
      </c>
      <c r="F286" s="148" t="s">
        <v>1050</v>
      </c>
      <c r="G286" s="149" t="s">
        <v>368</v>
      </c>
      <c r="H286" s="150" t="s">
        <v>337</v>
      </c>
      <c r="I286" s="151">
        <v>0.89158110180899997</v>
      </c>
      <c r="J286" s="152">
        <v>137.55907821700001</v>
      </c>
    </row>
    <row r="287" spans="1:10" s="153" customFormat="1" x14ac:dyDescent="0.55000000000000004">
      <c r="A287" s="146" t="s">
        <v>1009</v>
      </c>
      <c r="B287" s="147">
        <v>35.492663999999998</v>
      </c>
      <c r="C287" s="147">
        <v>-118.890503</v>
      </c>
      <c r="D287" s="148" t="s">
        <v>1049</v>
      </c>
      <c r="E287" s="149" t="s">
        <v>427</v>
      </c>
      <c r="F287" s="148" t="s">
        <v>1050</v>
      </c>
      <c r="G287" s="149" t="s">
        <v>368</v>
      </c>
      <c r="H287" s="150" t="s">
        <v>337</v>
      </c>
      <c r="I287" s="151">
        <v>18.973171432000001</v>
      </c>
      <c r="J287" s="152">
        <v>497.66061728900002</v>
      </c>
    </row>
    <row r="288" spans="1:10" s="153" customFormat="1" x14ac:dyDescent="0.55000000000000004">
      <c r="A288" s="146" t="s">
        <v>1010</v>
      </c>
      <c r="B288" s="147">
        <v>35.492417000000003</v>
      </c>
      <c r="C288" s="147">
        <v>-118.89707199999999</v>
      </c>
      <c r="D288" s="148" t="s">
        <v>1049</v>
      </c>
      <c r="E288" s="149" t="s">
        <v>426</v>
      </c>
      <c r="F288" s="148" t="s">
        <v>1050</v>
      </c>
      <c r="G288" s="149" t="s">
        <v>368</v>
      </c>
      <c r="H288" s="150" t="s">
        <v>337</v>
      </c>
      <c r="I288" s="151">
        <v>23.8984882142</v>
      </c>
      <c r="J288" s="152">
        <v>497.66061728900002</v>
      </c>
    </row>
    <row r="289" spans="1:10" s="153" customFormat="1" x14ac:dyDescent="0.55000000000000004">
      <c r="A289" s="146" t="s">
        <v>1011</v>
      </c>
      <c r="B289" s="147">
        <v>35.494728000000002</v>
      </c>
      <c r="C289" s="147">
        <v>-118.89661700000001</v>
      </c>
      <c r="D289" s="148" t="s">
        <v>1049</v>
      </c>
      <c r="E289" s="149" t="s">
        <v>1198</v>
      </c>
      <c r="F289" s="148" t="s">
        <v>1050</v>
      </c>
      <c r="G289" s="149" t="s">
        <v>368</v>
      </c>
      <c r="H289" s="150" t="s">
        <v>337</v>
      </c>
      <c r="I289" s="151">
        <v>30.236043073200001</v>
      </c>
      <c r="J289" s="152">
        <v>497.66061728900002</v>
      </c>
    </row>
    <row r="290" spans="1:10" s="153" customFormat="1" x14ac:dyDescent="0.55000000000000004">
      <c r="A290" s="146" t="s">
        <v>1012</v>
      </c>
      <c r="B290" s="147">
        <v>35.515864999999998</v>
      </c>
      <c r="C290" s="147">
        <v>-119.039883</v>
      </c>
      <c r="D290" s="149" t="s">
        <v>425</v>
      </c>
      <c r="E290" s="149" t="s">
        <v>426</v>
      </c>
      <c r="F290" s="149" t="s">
        <v>422</v>
      </c>
      <c r="G290" s="149" t="s">
        <v>368</v>
      </c>
      <c r="H290" s="150" t="s">
        <v>337</v>
      </c>
      <c r="I290" s="151">
        <v>2.2781495507799998</v>
      </c>
      <c r="J290" s="152">
        <v>141.28694207199999</v>
      </c>
    </row>
    <row r="291" spans="1:10" s="153" customFormat="1" x14ac:dyDescent="0.55000000000000004">
      <c r="A291" s="146" t="s">
        <v>1013</v>
      </c>
      <c r="B291" s="147">
        <v>35.515833000000001</v>
      </c>
      <c r="C291" s="147">
        <v>-119.038606</v>
      </c>
      <c r="D291" s="149" t="s">
        <v>425</v>
      </c>
      <c r="E291" s="149" t="s">
        <v>426</v>
      </c>
      <c r="F291" s="149" t="s">
        <v>422</v>
      </c>
      <c r="G291" s="149" t="s">
        <v>368</v>
      </c>
      <c r="H291" s="150" t="s">
        <v>337</v>
      </c>
      <c r="I291" s="151">
        <v>2.2781495358799999</v>
      </c>
      <c r="J291" s="152">
        <v>141.28694207199999</v>
      </c>
    </row>
    <row r="292" spans="1:10" s="153" customFormat="1" x14ac:dyDescent="0.55000000000000004">
      <c r="A292" s="146" t="s">
        <v>1014</v>
      </c>
      <c r="B292" s="147">
        <v>35.535730999999998</v>
      </c>
      <c r="C292" s="147">
        <v>-119.082503</v>
      </c>
      <c r="D292" s="149" t="s">
        <v>425</v>
      </c>
      <c r="E292" s="149" t="s">
        <v>427</v>
      </c>
      <c r="F292" s="149" t="s">
        <v>422</v>
      </c>
      <c r="G292" s="149" t="s">
        <v>368</v>
      </c>
      <c r="H292" s="150" t="s">
        <v>337</v>
      </c>
      <c r="I292" s="151">
        <v>10.1373993778</v>
      </c>
      <c r="J292" s="152">
        <v>468.85498824299998</v>
      </c>
    </row>
    <row r="293" spans="1:10" s="153" customFormat="1" x14ac:dyDescent="0.55000000000000004">
      <c r="A293" s="146" t="s">
        <v>1015</v>
      </c>
      <c r="B293" s="147">
        <v>35.554389</v>
      </c>
      <c r="C293" s="147">
        <v>-119.09675799999999</v>
      </c>
      <c r="D293" s="149" t="s">
        <v>425</v>
      </c>
      <c r="E293" s="149" t="s">
        <v>426</v>
      </c>
      <c r="F293" s="149" t="s">
        <v>422</v>
      </c>
      <c r="G293" s="149" t="s">
        <v>368</v>
      </c>
      <c r="H293" s="150" t="s">
        <v>337</v>
      </c>
      <c r="I293" s="151">
        <v>0.54985150229199997</v>
      </c>
      <c r="J293" s="152">
        <v>96.046863561500004</v>
      </c>
    </row>
    <row r="294" spans="1:10" s="153" customFormat="1" x14ac:dyDescent="0.55000000000000004">
      <c r="A294" s="146" t="s">
        <v>1016</v>
      </c>
      <c r="B294" s="147">
        <v>35.473300000000002</v>
      </c>
      <c r="C294" s="147">
        <v>-119.057749</v>
      </c>
      <c r="D294" s="149" t="s">
        <v>425</v>
      </c>
      <c r="E294" s="149" t="s">
        <v>426</v>
      </c>
      <c r="F294" s="149" t="s">
        <v>422</v>
      </c>
      <c r="G294" s="149" t="s">
        <v>368</v>
      </c>
      <c r="H294" s="150" t="s">
        <v>505</v>
      </c>
      <c r="I294" s="151">
        <v>2.4206671757483336</v>
      </c>
      <c r="J294" s="152">
        <v>300.42538295849999</v>
      </c>
    </row>
    <row r="295" spans="1:10" s="153" customFormat="1" x14ac:dyDescent="0.55000000000000004">
      <c r="A295" s="146" t="s">
        <v>1017</v>
      </c>
      <c r="B295" s="147">
        <v>35.462691</v>
      </c>
      <c r="C295" s="147">
        <v>-119.050652</v>
      </c>
      <c r="D295" s="149" t="s">
        <v>425</v>
      </c>
      <c r="E295" s="149" t="s">
        <v>427</v>
      </c>
      <c r="F295" s="149" t="s">
        <v>422</v>
      </c>
      <c r="G295" s="149" t="s">
        <v>368</v>
      </c>
      <c r="H295" s="154" t="s">
        <v>505</v>
      </c>
      <c r="I295" s="151">
        <v>0.72176740629053349</v>
      </c>
      <c r="J295" s="152">
        <v>92.87929810850666</v>
      </c>
    </row>
    <row r="296" spans="1:10" s="157" customFormat="1" x14ac:dyDescent="0.55000000000000004">
      <c r="A296" s="146" t="s">
        <v>1018</v>
      </c>
      <c r="B296" s="147">
        <v>35.374662000000001</v>
      </c>
      <c r="C296" s="147">
        <v>-119.08065999999999</v>
      </c>
      <c r="D296" s="148" t="s">
        <v>928</v>
      </c>
      <c r="E296" s="149" t="s">
        <v>811</v>
      </c>
      <c r="F296" s="149" t="s">
        <v>1051</v>
      </c>
      <c r="G296" s="149" t="s">
        <v>368</v>
      </c>
      <c r="H296" s="150" t="s">
        <v>337</v>
      </c>
      <c r="I296" s="151">
        <v>12.504932160499999</v>
      </c>
      <c r="J296" s="152">
        <v>498.70432121599998</v>
      </c>
    </row>
    <row r="297" spans="1:10" s="157" customFormat="1" x14ac:dyDescent="0.55000000000000004">
      <c r="A297" s="146" t="s">
        <v>1019</v>
      </c>
      <c r="B297" s="147">
        <v>35.375166999999998</v>
      </c>
      <c r="C297" s="147">
        <v>-119.08074999999999</v>
      </c>
      <c r="D297" s="148" t="s">
        <v>928</v>
      </c>
      <c r="E297" s="149" t="s">
        <v>426</v>
      </c>
      <c r="F297" s="149" t="s">
        <v>1051</v>
      </c>
      <c r="G297" s="149" t="s">
        <v>368</v>
      </c>
      <c r="H297" s="150" t="s">
        <v>337</v>
      </c>
      <c r="I297" s="151">
        <v>12.9638198726</v>
      </c>
      <c r="J297" s="152">
        <v>498.70432121599998</v>
      </c>
    </row>
    <row r="298" spans="1:10" s="157" customFormat="1" x14ac:dyDescent="0.55000000000000004">
      <c r="A298" s="146" t="s">
        <v>1021</v>
      </c>
      <c r="B298" s="147">
        <v>35.371667000000002</v>
      </c>
      <c r="C298" s="147">
        <v>-119.076936</v>
      </c>
      <c r="D298" s="148" t="s">
        <v>928</v>
      </c>
      <c r="E298" s="149" t="s">
        <v>426</v>
      </c>
      <c r="F298" s="149" t="s">
        <v>1051</v>
      </c>
      <c r="G298" s="149" t="s">
        <v>368</v>
      </c>
      <c r="H298" s="150" t="s">
        <v>337</v>
      </c>
      <c r="I298" s="151">
        <v>0.41158677171899999</v>
      </c>
      <c r="J298" s="152">
        <v>121.379569945</v>
      </c>
    </row>
    <row r="299" spans="1:10" s="157" customFormat="1" x14ac:dyDescent="0.55000000000000004">
      <c r="A299" s="146" t="s">
        <v>1023</v>
      </c>
      <c r="B299" s="147">
        <v>33.924489000000001</v>
      </c>
      <c r="C299" s="147">
        <v>-117.95445599999999</v>
      </c>
      <c r="D299" s="148" t="s">
        <v>920</v>
      </c>
      <c r="E299" s="149" t="s">
        <v>339</v>
      </c>
      <c r="F299" s="149" t="s">
        <v>1189</v>
      </c>
      <c r="G299" s="149" t="s">
        <v>339</v>
      </c>
      <c r="H299" s="154" t="s">
        <v>337</v>
      </c>
      <c r="I299" s="151">
        <v>1.3279516408200001</v>
      </c>
      <c r="J299" s="152">
        <v>189.42410089500001</v>
      </c>
    </row>
    <row r="300" spans="1:10" s="157" customFormat="1" x14ac:dyDescent="0.55000000000000004">
      <c r="A300" s="146" t="s">
        <v>1024</v>
      </c>
      <c r="B300" s="147">
        <v>35.28157118</v>
      </c>
      <c r="C300" s="147">
        <v>-119.48081563</v>
      </c>
      <c r="D300" s="149" t="s">
        <v>1044</v>
      </c>
      <c r="E300" s="149" t="s">
        <v>818</v>
      </c>
      <c r="F300" s="149" t="s">
        <v>1045</v>
      </c>
      <c r="G300" s="149" t="s">
        <v>368</v>
      </c>
      <c r="H300" s="154" t="s">
        <v>337</v>
      </c>
      <c r="I300" s="151">
        <v>12.025998297099999</v>
      </c>
      <c r="J300" s="152">
        <v>458.254296216</v>
      </c>
    </row>
    <row r="301" spans="1:10" s="157" customFormat="1" x14ac:dyDescent="0.55000000000000004">
      <c r="A301" s="146" t="s">
        <v>1025</v>
      </c>
      <c r="B301" s="147">
        <v>34.45079973</v>
      </c>
      <c r="C301" s="147">
        <v>-118.59917104</v>
      </c>
      <c r="D301" s="148" t="s">
        <v>212</v>
      </c>
      <c r="E301" s="149" t="s">
        <v>415</v>
      </c>
      <c r="F301" s="149" t="s">
        <v>822</v>
      </c>
      <c r="G301" s="149" t="s">
        <v>368</v>
      </c>
      <c r="H301" s="154" t="s">
        <v>337</v>
      </c>
      <c r="I301" s="151">
        <v>0.82753133121900002</v>
      </c>
      <c r="J301" s="152">
        <v>51.859907442999997</v>
      </c>
    </row>
    <row r="302" spans="1:10" s="157" customFormat="1" x14ac:dyDescent="0.55000000000000004">
      <c r="A302" s="155" t="s">
        <v>1239</v>
      </c>
      <c r="B302" s="156">
        <v>35.497393000000002</v>
      </c>
      <c r="C302" s="156">
        <v>-119.07031499999999</v>
      </c>
      <c r="D302" s="148" t="s">
        <v>1199</v>
      </c>
      <c r="E302" s="149" t="s">
        <v>427</v>
      </c>
      <c r="F302" s="149" t="s">
        <v>1279</v>
      </c>
      <c r="G302" s="149" t="s">
        <v>368</v>
      </c>
      <c r="H302" s="158" t="s">
        <v>505</v>
      </c>
      <c r="I302" s="151">
        <v>4.4053898192900003E-2</v>
      </c>
      <c r="J302" s="151" t="s">
        <v>1189</v>
      </c>
    </row>
    <row r="303" spans="1:10" s="157" customFormat="1" x14ac:dyDescent="0.55000000000000004">
      <c r="A303" s="155" t="s">
        <v>1240</v>
      </c>
      <c r="B303" s="156">
        <v>35.500646000000003</v>
      </c>
      <c r="C303" s="156">
        <v>-119.071183</v>
      </c>
      <c r="D303" s="148" t="s">
        <v>1199</v>
      </c>
      <c r="E303" s="149" t="s">
        <v>427</v>
      </c>
      <c r="F303" s="149" t="s">
        <v>1279</v>
      </c>
      <c r="G303" s="149" t="s">
        <v>368</v>
      </c>
      <c r="H303" s="158" t="s">
        <v>505</v>
      </c>
      <c r="I303" s="151" t="s">
        <v>1189</v>
      </c>
      <c r="J303" s="151" t="s">
        <v>1189</v>
      </c>
    </row>
    <row r="304" spans="1:10" s="157" customFormat="1" x14ac:dyDescent="0.55000000000000004">
      <c r="A304" s="155" t="s">
        <v>1241</v>
      </c>
      <c r="B304" s="156">
        <v>35.502243999999997</v>
      </c>
      <c r="C304" s="156">
        <v>-119.071433</v>
      </c>
      <c r="D304" s="148" t="s">
        <v>1199</v>
      </c>
      <c r="E304" s="149" t="s">
        <v>427</v>
      </c>
      <c r="F304" s="149" t="s">
        <v>1279</v>
      </c>
      <c r="G304" s="149" t="s">
        <v>368</v>
      </c>
      <c r="H304" s="158" t="s">
        <v>505</v>
      </c>
      <c r="I304" s="151">
        <v>0.26256588194515001</v>
      </c>
      <c r="J304" s="152">
        <v>116.51701752225</v>
      </c>
    </row>
    <row r="305" spans="1:10" s="157" customFormat="1" x14ac:dyDescent="0.55000000000000004">
      <c r="A305" s="155" t="s">
        <v>1242</v>
      </c>
      <c r="B305" s="156">
        <v>35.501939</v>
      </c>
      <c r="C305" s="156">
        <v>-119.078414</v>
      </c>
      <c r="D305" s="149" t="s">
        <v>422</v>
      </c>
      <c r="E305" s="149" t="s">
        <v>427</v>
      </c>
      <c r="F305" s="149" t="s">
        <v>1279</v>
      </c>
      <c r="G305" s="149" t="s">
        <v>368</v>
      </c>
      <c r="H305" s="158" t="s">
        <v>505</v>
      </c>
      <c r="I305" s="151">
        <v>0.27931325649850003</v>
      </c>
      <c r="J305" s="152">
        <v>110.77475345716</v>
      </c>
    </row>
    <row r="306" spans="1:10" s="157" customFormat="1" x14ac:dyDescent="0.55000000000000004">
      <c r="A306" s="155" t="s">
        <v>1243</v>
      </c>
      <c r="B306" s="156">
        <v>35.503686000000002</v>
      </c>
      <c r="C306" s="156">
        <v>-119.082367</v>
      </c>
      <c r="D306" s="149" t="s">
        <v>422</v>
      </c>
      <c r="E306" s="149" t="s">
        <v>427</v>
      </c>
      <c r="F306" s="149" t="s">
        <v>1279</v>
      </c>
      <c r="G306" s="149" t="s">
        <v>368</v>
      </c>
      <c r="H306" s="158" t="s">
        <v>505</v>
      </c>
      <c r="I306" s="151" t="s">
        <v>1189</v>
      </c>
      <c r="J306" s="151" t="s">
        <v>1189</v>
      </c>
    </row>
    <row r="307" spans="1:10" s="157" customFormat="1" x14ac:dyDescent="0.55000000000000004">
      <c r="A307" s="155" t="s">
        <v>1244</v>
      </c>
      <c r="B307" s="156">
        <v>35.518127999999997</v>
      </c>
      <c r="C307" s="156">
        <v>-119.075155</v>
      </c>
      <c r="D307" s="148" t="s">
        <v>1199</v>
      </c>
      <c r="E307" s="149" t="s">
        <v>427</v>
      </c>
      <c r="F307" s="149" t="s">
        <v>1279</v>
      </c>
      <c r="G307" s="149" t="s">
        <v>368</v>
      </c>
      <c r="H307" s="158" t="s">
        <v>505</v>
      </c>
      <c r="I307" s="151" t="s">
        <v>1189</v>
      </c>
      <c r="J307" s="151" t="s">
        <v>1189</v>
      </c>
    </row>
    <row r="308" spans="1:10" s="157" customFormat="1" x14ac:dyDescent="0.55000000000000004">
      <c r="A308" s="155" t="s">
        <v>1245</v>
      </c>
      <c r="B308" s="159">
        <v>35.522444</v>
      </c>
      <c r="C308" s="159">
        <v>-119.07365299999999</v>
      </c>
      <c r="D308" s="148" t="s">
        <v>1199</v>
      </c>
      <c r="E308" s="149" t="s">
        <v>427</v>
      </c>
      <c r="F308" s="149" t="s">
        <v>1279</v>
      </c>
      <c r="G308" s="149" t="s">
        <v>368</v>
      </c>
      <c r="H308" s="158" t="s">
        <v>505</v>
      </c>
      <c r="I308" s="151">
        <v>8.1628579355349992E-2</v>
      </c>
      <c r="J308" s="152">
        <v>24.084631600374998</v>
      </c>
    </row>
    <row r="309" spans="1:10" s="157" customFormat="1" x14ac:dyDescent="0.55000000000000004">
      <c r="A309" s="155" t="s">
        <v>1246</v>
      </c>
      <c r="B309" s="156">
        <v>35.525323999999998</v>
      </c>
      <c r="C309" s="156">
        <v>-119.07514500000001</v>
      </c>
      <c r="D309" s="148" t="s">
        <v>1199</v>
      </c>
      <c r="E309" s="149" t="s">
        <v>427</v>
      </c>
      <c r="F309" s="149" t="s">
        <v>1279</v>
      </c>
      <c r="G309" s="149" t="s">
        <v>368</v>
      </c>
      <c r="H309" s="158" t="s">
        <v>505</v>
      </c>
      <c r="I309" s="151">
        <v>0.14579434404137998</v>
      </c>
      <c r="J309" s="152">
        <v>13.527600107166668</v>
      </c>
    </row>
    <row r="310" spans="1:10" s="157" customFormat="1" x14ac:dyDescent="0.55000000000000004">
      <c r="A310" s="155" t="s">
        <v>1247</v>
      </c>
      <c r="B310" s="159">
        <v>35.497092000000002</v>
      </c>
      <c r="C310" s="159">
        <v>-118.89791700000001</v>
      </c>
      <c r="D310" s="148" t="s">
        <v>1199</v>
      </c>
      <c r="E310" s="149" t="s">
        <v>427</v>
      </c>
      <c r="F310" s="149" t="s">
        <v>1050</v>
      </c>
      <c r="G310" s="149" t="s">
        <v>368</v>
      </c>
      <c r="H310" s="158" t="s">
        <v>337</v>
      </c>
      <c r="I310" s="151">
        <v>0.19444974325600001</v>
      </c>
      <c r="J310" s="152">
        <v>12.969194269500001</v>
      </c>
    </row>
    <row r="311" spans="1:10" s="157" customFormat="1" x14ac:dyDescent="0.55000000000000004">
      <c r="A311" s="155" t="s">
        <v>1248</v>
      </c>
      <c r="B311" s="156">
        <v>35.515484999999998</v>
      </c>
      <c r="C311" s="156">
        <v>-119.03411199999999</v>
      </c>
      <c r="D311" s="148" t="s">
        <v>1199</v>
      </c>
      <c r="E311" s="149" t="s">
        <v>427</v>
      </c>
      <c r="F311" s="149" t="s">
        <v>1280</v>
      </c>
      <c r="G311" s="149" t="s">
        <v>368</v>
      </c>
      <c r="H311" s="158" t="s">
        <v>337</v>
      </c>
      <c r="I311" s="151">
        <v>9.3193436265000003</v>
      </c>
      <c r="J311" s="151" t="s">
        <v>1189</v>
      </c>
    </row>
    <row r="312" spans="1:10" s="157" customFormat="1" x14ac:dyDescent="0.55000000000000004">
      <c r="A312" s="155" t="s">
        <v>1249</v>
      </c>
      <c r="B312" s="156">
        <v>35.466085</v>
      </c>
      <c r="C312" s="156">
        <v>-118.974716</v>
      </c>
      <c r="D312" s="148" t="s">
        <v>1199</v>
      </c>
      <c r="E312" s="149" t="s">
        <v>427</v>
      </c>
      <c r="F312" s="149" t="s">
        <v>422</v>
      </c>
      <c r="G312" s="149" t="s">
        <v>368</v>
      </c>
      <c r="H312" s="158" t="s">
        <v>337</v>
      </c>
      <c r="I312" s="151">
        <v>0.116293320432</v>
      </c>
      <c r="J312" s="151" t="s">
        <v>1189</v>
      </c>
    </row>
    <row r="313" spans="1:10" s="157" customFormat="1" x14ac:dyDescent="0.55000000000000004">
      <c r="A313" s="155" t="s">
        <v>1250</v>
      </c>
      <c r="B313" s="159">
        <v>35.439366999999997</v>
      </c>
      <c r="C313" s="159">
        <v>-118.97818100000001</v>
      </c>
      <c r="D313" s="148" t="s">
        <v>1199</v>
      </c>
      <c r="E313" s="149" t="s">
        <v>1198</v>
      </c>
      <c r="F313" s="149" t="s">
        <v>422</v>
      </c>
      <c r="G313" s="149" t="s">
        <v>368</v>
      </c>
      <c r="H313" s="158" t="s">
        <v>337</v>
      </c>
      <c r="I313" s="151">
        <v>9.5587735529999995E-2</v>
      </c>
      <c r="J313" s="152">
        <v>16.970562748500001</v>
      </c>
    </row>
    <row r="314" spans="1:10" s="157" customFormat="1" x14ac:dyDescent="0.55000000000000004">
      <c r="A314" s="155" t="s">
        <v>1251</v>
      </c>
      <c r="B314" s="159">
        <v>35.503785999999998</v>
      </c>
      <c r="C314" s="159">
        <v>-119.069425</v>
      </c>
      <c r="D314" s="148" t="s">
        <v>1199</v>
      </c>
      <c r="E314" s="149" t="s">
        <v>427</v>
      </c>
      <c r="F314" s="149" t="s">
        <v>1279</v>
      </c>
      <c r="G314" s="149" t="s">
        <v>368</v>
      </c>
      <c r="H314" s="158" t="s">
        <v>337</v>
      </c>
      <c r="I314" s="151" t="s">
        <v>1189</v>
      </c>
      <c r="J314" s="151" t="s">
        <v>1189</v>
      </c>
    </row>
    <row r="315" spans="1:10" s="157" customFormat="1" x14ac:dyDescent="0.55000000000000004">
      <c r="A315" s="155" t="s">
        <v>1252</v>
      </c>
      <c r="B315" s="156">
        <v>35.504629000000001</v>
      </c>
      <c r="C315" s="156">
        <v>-119.070707</v>
      </c>
      <c r="D315" s="148" t="s">
        <v>1199</v>
      </c>
      <c r="E315" s="149" t="s">
        <v>427</v>
      </c>
      <c r="F315" s="149" t="s">
        <v>1279</v>
      </c>
      <c r="G315" s="149" t="s">
        <v>368</v>
      </c>
      <c r="H315" s="158" t="s">
        <v>505</v>
      </c>
      <c r="I315" s="151" t="s">
        <v>1189</v>
      </c>
      <c r="J315" s="151" t="s">
        <v>1189</v>
      </c>
    </row>
    <row r="316" spans="1:10" s="157" customFormat="1" x14ac:dyDescent="0.55000000000000004">
      <c r="A316" s="155" t="s">
        <v>1253</v>
      </c>
      <c r="B316" s="156">
        <v>35.540219</v>
      </c>
      <c r="C316" s="156">
        <v>-119.092173</v>
      </c>
      <c r="D316" s="148" t="s">
        <v>1199</v>
      </c>
      <c r="E316" s="149" t="s">
        <v>427</v>
      </c>
      <c r="F316" s="149" t="s">
        <v>1279</v>
      </c>
      <c r="G316" s="149" t="s">
        <v>368</v>
      </c>
      <c r="H316" s="158" t="s">
        <v>337</v>
      </c>
      <c r="I316" s="151">
        <v>0.104919828475</v>
      </c>
      <c r="J316" s="152">
        <v>15</v>
      </c>
    </row>
    <row r="317" spans="1:10" s="157" customFormat="1" x14ac:dyDescent="0.55000000000000004">
      <c r="A317" s="155" t="s">
        <v>1254</v>
      </c>
      <c r="B317" s="156">
        <v>35.542597999999998</v>
      </c>
      <c r="C317" s="156">
        <v>-119.09251999999999</v>
      </c>
      <c r="D317" s="148" t="s">
        <v>1199</v>
      </c>
      <c r="E317" s="149" t="s">
        <v>415</v>
      </c>
      <c r="F317" s="149" t="s">
        <v>1279</v>
      </c>
      <c r="G317" s="149" t="s">
        <v>368</v>
      </c>
      <c r="H317" s="158" t="s">
        <v>337</v>
      </c>
      <c r="I317" s="151">
        <v>0.13511061668400001</v>
      </c>
      <c r="J317" s="152">
        <v>17.4928556845</v>
      </c>
    </row>
    <row r="318" spans="1:10" s="157" customFormat="1" x14ac:dyDescent="0.55000000000000004">
      <c r="A318" s="155" t="s">
        <v>1255</v>
      </c>
      <c r="B318" s="156">
        <v>35.544887000000003</v>
      </c>
      <c r="C318" s="156">
        <v>-119.091655</v>
      </c>
      <c r="D318" s="148" t="s">
        <v>1199</v>
      </c>
      <c r="E318" s="149" t="s">
        <v>415</v>
      </c>
      <c r="F318" s="149" t="s">
        <v>1279</v>
      </c>
      <c r="G318" s="149" t="s">
        <v>368</v>
      </c>
      <c r="H318" s="158" t="s">
        <v>337</v>
      </c>
      <c r="I318" s="151">
        <v>2.7903634775400001</v>
      </c>
      <c r="J318" s="151" t="s">
        <v>1189</v>
      </c>
    </row>
    <row r="319" spans="1:10" s="157" customFormat="1" x14ac:dyDescent="0.55000000000000004">
      <c r="A319" s="155" t="s">
        <v>1256</v>
      </c>
      <c r="B319" s="156">
        <v>35.505237000000001</v>
      </c>
      <c r="C319" s="156">
        <v>-119.08237200000001</v>
      </c>
      <c r="D319" s="149" t="s">
        <v>422</v>
      </c>
      <c r="E319" s="149" t="s">
        <v>427</v>
      </c>
      <c r="F319" s="149" t="s">
        <v>1279</v>
      </c>
      <c r="G319" s="149" t="s">
        <v>368</v>
      </c>
      <c r="H319" s="158" t="s">
        <v>337</v>
      </c>
      <c r="I319" s="151">
        <v>2.9802502365799999E-2</v>
      </c>
      <c r="J319" s="152">
        <v>6.0083275543200001</v>
      </c>
    </row>
    <row r="320" spans="1:10" s="157" customFormat="1" x14ac:dyDescent="0.55000000000000004">
      <c r="A320" s="155" t="s">
        <v>1257</v>
      </c>
      <c r="B320" s="156">
        <v>35.529299000000002</v>
      </c>
      <c r="C320" s="156">
        <v>-119.081051</v>
      </c>
      <c r="D320" s="149" t="s">
        <v>422</v>
      </c>
      <c r="E320" s="149" t="s">
        <v>427</v>
      </c>
      <c r="F320" s="149" t="s">
        <v>1279</v>
      </c>
      <c r="G320" s="149" t="s">
        <v>368</v>
      </c>
      <c r="H320" s="158" t="s">
        <v>505</v>
      </c>
      <c r="I320" s="151">
        <v>3.9852356233608499</v>
      </c>
      <c r="J320" s="152">
        <v>319.28438744199997</v>
      </c>
    </row>
    <row r="321" spans="1:10" s="157" customFormat="1" x14ac:dyDescent="0.55000000000000004">
      <c r="A321" s="155" t="s">
        <v>1258</v>
      </c>
      <c r="B321" s="159">
        <v>35.480443999999999</v>
      </c>
      <c r="C321" s="159">
        <v>-119.081756</v>
      </c>
      <c r="D321" s="148" t="s">
        <v>1199</v>
      </c>
      <c r="E321" s="149" t="s">
        <v>415</v>
      </c>
      <c r="F321" s="149" t="s">
        <v>1279</v>
      </c>
      <c r="G321" s="149" t="s">
        <v>368</v>
      </c>
      <c r="H321" s="158" t="s">
        <v>505</v>
      </c>
      <c r="I321" s="151">
        <v>5.8822215241095668</v>
      </c>
      <c r="J321" s="152">
        <v>11.0827625303</v>
      </c>
    </row>
    <row r="322" spans="1:10" s="157" customFormat="1" x14ac:dyDescent="0.55000000000000004">
      <c r="A322" s="155" t="s">
        <v>1259</v>
      </c>
      <c r="B322" s="156">
        <v>35.537542999999999</v>
      </c>
      <c r="C322" s="156">
        <v>-119.07635999999999</v>
      </c>
      <c r="D322" s="148" t="s">
        <v>1199</v>
      </c>
      <c r="E322" s="149" t="s">
        <v>427</v>
      </c>
      <c r="F322" s="149" t="s">
        <v>1279</v>
      </c>
      <c r="G322" s="149" t="s">
        <v>368</v>
      </c>
      <c r="H322" s="158" t="s">
        <v>505</v>
      </c>
      <c r="I322" s="151">
        <v>0.14781884849099999</v>
      </c>
      <c r="J322" s="152">
        <v>23.380547470100002</v>
      </c>
    </row>
    <row r="323" spans="1:10" s="157" customFormat="1" x14ac:dyDescent="0.55000000000000004">
      <c r="A323" s="155" t="s">
        <v>1260</v>
      </c>
      <c r="B323" s="156">
        <v>35.511071999999999</v>
      </c>
      <c r="C323" s="156">
        <v>-119.078294</v>
      </c>
      <c r="D323" s="148" t="s">
        <v>425</v>
      </c>
      <c r="E323" s="149" t="s">
        <v>415</v>
      </c>
      <c r="F323" s="149" t="s">
        <v>1279</v>
      </c>
      <c r="G323" s="149" t="s">
        <v>368</v>
      </c>
      <c r="H323" s="158" t="s">
        <v>505</v>
      </c>
      <c r="I323" s="151" t="s">
        <v>1189</v>
      </c>
      <c r="J323" s="151" t="s">
        <v>1189</v>
      </c>
    </row>
    <row r="324" spans="1:10" s="157" customFormat="1" x14ac:dyDescent="0.55000000000000004">
      <c r="A324" s="155" t="s">
        <v>1261</v>
      </c>
      <c r="B324" s="156">
        <v>35.532881000000003</v>
      </c>
      <c r="C324" s="156">
        <v>-119.081309</v>
      </c>
      <c r="D324" s="148" t="s">
        <v>1199</v>
      </c>
      <c r="E324" s="149" t="s">
        <v>427</v>
      </c>
      <c r="F324" s="149" t="s">
        <v>1279</v>
      </c>
      <c r="G324" s="149" t="s">
        <v>368</v>
      </c>
      <c r="H324" s="158" t="s">
        <v>337</v>
      </c>
      <c r="I324" s="151">
        <v>0.14781884476500001</v>
      </c>
      <c r="J324" s="152">
        <v>23.380547470100002</v>
      </c>
    </row>
    <row r="325" spans="1:10" s="157" customFormat="1" x14ac:dyDescent="0.55000000000000004">
      <c r="A325" s="155" t="s">
        <v>1262</v>
      </c>
      <c r="B325" s="156">
        <v>35.503708000000003</v>
      </c>
      <c r="C325" s="156">
        <v>-119.076474</v>
      </c>
      <c r="D325" s="148" t="s">
        <v>1199</v>
      </c>
      <c r="E325" s="149" t="s">
        <v>427</v>
      </c>
      <c r="F325" s="149" t="s">
        <v>1279</v>
      </c>
      <c r="G325" s="149" t="s">
        <v>368</v>
      </c>
      <c r="H325" s="158" t="s">
        <v>505</v>
      </c>
      <c r="I325" s="151">
        <v>0.26797457714600004</v>
      </c>
      <c r="J325" s="152">
        <v>21.633307652799999</v>
      </c>
    </row>
    <row r="326" spans="1:10" s="157" customFormat="1" x14ac:dyDescent="0.55000000000000004">
      <c r="A326" s="155" t="s">
        <v>1263</v>
      </c>
      <c r="B326" s="156">
        <v>35.478991999999998</v>
      </c>
      <c r="C326" s="156">
        <v>-119.06245699999999</v>
      </c>
      <c r="D326" s="148" t="s">
        <v>1199</v>
      </c>
      <c r="E326" s="149" t="s">
        <v>427</v>
      </c>
      <c r="F326" s="149" t="s">
        <v>1280</v>
      </c>
      <c r="G326" s="149" t="s">
        <v>368</v>
      </c>
      <c r="H326" s="158" t="s">
        <v>505</v>
      </c>
      <c r="I326" s="151">
        <v>0.17517973482599999</v>
      </c>
      <c r="J326" s="152">
        <v>4.2426406871199998</v>
      </c>
    </row>
    <row r="327" spans="1:10" s="157" customFormat="1" x14ac:dyDescent="0.55000000000000004">
      <c r="A327" s="155" t="s">
        <v>1264</v>
      </c>
      <c r="B327" s="159">
        <v>35.582366999999998</v>
      </c>
      <c r="C327" s="159">
        <v>-119.715794</v>
      </c>
      <c r="D327" s="148" t="s">
        <v>1199</v>
      </c>
      <c r="E327" s="149" t="s">
        <v>415</v>
      </c>
      <c r="F327" s="149" t="s">
        <v>1281</v>
      </c>
      <c r="G327" s="149" t="s">
        <v>368</v>
      </c>
      <c r="H327" s="158" t="s">
        <v>337</v>
      </c>
      <c r="I327" s="151">
        <v>4.90431105485</v>
      </c>
      <c r="J327" s="152">
        <v>290.695166798</v>
      </c>
    </row>
    <row r="328" spans="1:10" s="157" customFormat="1" x14ac:dyDescent="0.55000000000000004">
      <c r="A328" s="155" t="s">
        <v>1265</v>
      </c>
      <c r="B328" s="159">
        <v>35.458353000000002</v>
      </c>
      <c r="C328" s="159">
        <v>-119.723592</v>
      </c>
      <c r="D328" s="148" t="s">
        <v>1199</v>
      </c>
      <c r="E328" s="149" t="s">
        <v>415</v>
      </c>
      <c r="F328" s="149" t="s">
        <v>1282</v>
      </c>
      <c r="G328" s="149" t="s">
        <v>368</v>
      </c>
      <c r="H328" s="158" t="s">
        <v>337</v>
      </c>
      <c r="I328" s="151">
        <v>79</v>
      </c>
      <c r="J328" s="151" t="s">
        <v>1189</v>
      </c>
    </row>
    <row r="329" spans="1:10" s="157" customFormat="1" x14ac:dyDescent="0.55000000000000004">
      <c r="A329" s="155" t="s">
        <v>1266</v>
      </c>
      <c r="B329" s="156">
        <v>35.260345999999998</v>
      </c>
      <c r="C329" s="156">
        <v>-119.392296</v>
      </c>
      <c r="D329" s="148" t="s">
        <v>1199</v>
      </c>
      <c r="E329" s="149" t="s">
        <v>427</v>
      </c>
      <c r="F329" s="149" t="s">
        <v>1045</v>
      </c>
      <c r="G329" s="149" t="s">
        <v>368</v>
      </c>
      <c r="H329" s="158" t="s">
        <v>337</v>
      </c>
      <c r="I329" s="151">
        <v>1.3453112901199999</v>
      </c>
      <c r="J329" s="151" t="s">
        <v>1189</v>
      </c>
    </row>
    <row r="330" spans="1:10" s="157" customFormat="1" x14ac:dyDescent="0.55000000000000004">
      <c r="A330" s="155" t="s">
        <v>1267</v>
      </c>
      <c r="B330" s="156">
        <v>35.503774</v>
      </c>
      <c r="C330" s="156">
        <v>-119.073261</v>
      </c>
      <c r="D330" s="148" t="s">
        <v>1199</v>
      </c>
      <c r="E330" s="149" t="s">
        <v>427</v>
      </c>
      <c r="F330" s="149" t="s">
        <v>1279</v>
      </c>
      <c r="G330" s="149" t="s">
        <v>368</v>
      </c>
      <c r="H330" s="158" t="s">
        <v>505</v>
      </c>
      <c r="I330" s="151" t="s">
        <v>1189</v>
      </c>
      <c r="J330" s="151" t="s">
        <v>1189</v>
      </c>
    </row>
    <row r="331" spans="1:10" s="165" customFormat="1" x14ac:dyDescent="0.55000000000000004">
      <c r="A331" s="160"/>
      <c r="B331" s="161"/>
      <c r="C331" s="161"/>
      <c r="D331" s="162"/>
      <c r="E331" s="162"/>
      <c r="F331" s="162"/>
      <c r="G331" s="162"/>
      <c r="H331" s="163"/>
      <c r="I331" s="164">
        <f>SUM(I2:I330)</f>
        <v>3803.8794200562302</v>
      </c>
      <c r="J331" s="164">
        <f>SUM(J2:J330)</f>
        <v>79997.513100709955</v>
      </c>
    </row>
    <row r="332" spans="1:10" s="169" customFormat="1" x14ac:dyDescent="0.55000000000000004">
      <c r="A332" s="166"/>
      <c r="B332" s="167"/>
      <c r="C332" s="167"/>
      <c r="D332" s="168"/>
      <c r="E332" s="168"/>
      <c r="F332" s="168"/>
      <c r="G332" s="168"/>
      <c r="H332" s="150"/>
      <c r="I332" s="164">
        <v>3592.4409105494956</v>
      </c>
      <c r="J332" s="164">
        <v>80854.744431873653</v>
      </c>
    </row>
    <row r="333" spans="1:10" s="165" customFormat="1" x14ac:dyDescent="0.55000000000000004">
      <c r="A333" s="160"/>
      <c r="B333" s="161"/>
      <c r="C333" s="161"/>
      <c r="D333" s="162"/>
      <c r="E333" s="162"/>
      <c r="F333" s="162"/>
      <c r="G333" s="162"/>
      <c r="H333" s="163"/>
      <c r="I333" s="165">
        <f>I331/I332</f>
        <v>1.0588565030772887</v>
      </c>
      <c r="J333" s="165">
        <f>J331/J332</f>
        <v>0.98939788459926459</v>
      </c>
    </row>
    <row r="334" spans="1:10" s="165" customFormat="1" x14ac:dyDescent="0.55000000000000004">
      <c r="A334" s="160"/>
      <c r="B334" s="161"/>
      <c r="C334" s="161"/>
      <c r="D334" s="162"/>
      <c r="E334" s="162"/>
      <c r="F334" s="162"/>
      <c r="G334" s="162"/>
      <c r="H334" s="163"/>
    </row>
    <row r="335" spans="1:10" s="165" customFormat="1" x14ac:dyDescent="0.55000000000000004">
      <c r="A335" s="160"/>
      <c r="B335" s="161"/>
      <c r="C335" s="161"/>
      <c r="D335" s="162"/>
      <c r="E335" s="162"/>
      <c r="F335" s="162"/>
      <c r="G335" s="162"/>
      <c r="H335" s="163"/>
    </row>
    <row r="336" spans="1:10" s="165" customFormat="1" x14ac:dyDescent="0.55000000000000004">
      <c r="A336" s="160"/>
      <c r="B336" s="161"/>
      <c r="C336" s="161"/>
      <c r="D336" s="162"/>
      <c r="E336" s="162"/>
      <c r="F336" s="162"/>
      <c r="G336" s="162"/>
      <c r="H336" s="163"/>
    </row>
    <row r="337" spans="1:8" s="165" customFormat="1" x14ac:dyDescent="0.55000000000000004">
      <c r="A337" s="160"/>
      <c r="B337" s="161"/>
      <c r="C337" s="161"/>
      <c r="D337" s="162"/>
      <c r="E337" s="162"/>
      <c r="F337" s="162"/>
      <c r="G337" s="162"/>
      <c r="H337" s="163"/>
    </row>
    <row r="338" spans="1:8" s="165" customFormat="1" x14ac:dyDescent="0.55000000000000004">
      <c r="A338" s="160"/>
      <c r="B338" s="161"/>
      <c r="C338" s="161"/>
      <c r="D338" s="162"/>
      <c r="E338" s="162"/>
      <c r="F338" s="162"/>
      <c r="G338" s="162"/>
      <c r="H338" s="163"/>
    </row>
    <row r="339" spans="1:8" s="165" customFormat="1" x14ac:dyDescent="0.55000000000000004">
      <c r="A339" s="160"/>
      <c r="B339" s="161"/>
      <c r="C339" s="161"/>
      <c r="D339" s="162"/>
      <c r="E339" s="162"/>
      <c r="F339" s="162"/>
      <c r="G339" s="162"/>
      <c r="H339" s="163"/>
    </row>
    <row r="340" spans="1:8" s="165" customFormat="1" x14ac:dyDescent="0.55000000000000004">
      <c r="A340" s="160"/>
      <c r="B340" s="161"/>
      <c r="C340" s="161"/>
      <c r="D340" s="162"/>
      <c r="E340" s="162"/>
      <c r="F340" s="162"/>
      <c r="G340" s="162"/>
      <c r="H340" s="163"/>
    </row>
    <row r="341" spans="1:8" s="165" customFormat="1" x14ac:dyDescent="0.55000000000000004">
      <c r="A341" s="160"/>
      <c r="B341" s="161"/>
      <c r="C341" s="161"/>
      <c r="D341" s="162"/>
      <c r="E341" s="162"/>
      <c r="F341" s="162"/>
      <c r="G341" s="162"/>
      <c r="H341" s="163"/>
    </row>
    <row r="342" spans="1:8" s="165" customFormat="1" x14ac:dyDescent="0.55000000000000004">
      <c r="A342" s="160"/>
      <c r="B342" s="161"/>
      <c r="C342" s="161"/>
      <c r="D342" s="162"/>
      <c r="E342" s="162"/>
      <c r="F342" s="162"/>
      <c r="G342" s="162"/>
      <c r="H342" s="163"/>
    </row>
    <row r="343" spans="1:8" s="165" customFormat="1" x14ac:dyDescent="0.55000000000000004">
      <c r="A343" s="160"/>
      <c r="B343" s="161"/>
      <c r="C343" s="161"/>
      <c r="D343" s="162"/>
      <c r="E343" s="162"/>
      <c r="F343" s="162"/>
      <c r="G343" s="162"/>
      <c r="H343" s="163"/>
    </row>
    <row r="344" spans="1:8" s="165" customFormat="1" x14ac:dyDescent="0.55000000000000004">
      <c r="A344" s="160"/>
      <c r="B344" s="161"/>
      <c r="C344" s="161"/>
      <c r="D344" s="162"/>
      <c r="E344" s="162"/>
      <c r="F344" s="162"/>
      <c r="G344" s="162"/>
      <c r="H344" s="163"/>
    </row>
    <row r="345" spans="1:8" s="165" customFormat="1" x14ac:dyDescent="0.55000000000000004">
      <c r="A345" s="160"/>
      <c r="B345" s="161"/>
      <c r="C345" s="161"/>
      <c r="D345" s="162"/>
      <c r="E345" s="162"/>
      <c r="F345" s="162"/>
      <c r="G345" s="162"/>
      <c r="H345" s="163"/>
    </row>
    <row r="346" spans="1:8" s="165" customFormat="1" x14ac:dyDescent="0.55000000000000004">
      <c r="A346" s="160"/>
      <c r="B346" s="161"/>
      <c r="C346" s="161"/>
      <c r="D346" s="162"/>
      <c r="E346" s="162"/>
      <c r="F346" s="162"/>
      <c r="G346" s="162"/>
      <c r="H346" s="163"/>
    </row>
    <row r="347" spans="1:8" s="165" customFormat="1" x14ac:dyDescent="0.55000000000000004">
      <c r="A347" s="160"/>
      <c r="B347" s="161"/>
      <c r="C347" s="161"/>
      <c r="D347" s="162"/>
      <c r="E347" s="162"/>
      <c r="F347" s="162"/>
      <c r="G347" s="162"/>
      <c r="H347" s="163"/>
    </row>
    <row r="348" spans="1:8" s="165" customFormat="1" x14ac:dyDescent="0.55000000000000004">
      <c r="A348" s="160"/>
      <c r="B348" s="161"/>
      <c r="C348" s="161"/>
      <c r="D348" s="162"/>
      <c r="E348" s="162"/>
      <c r="F348" s="162"/>
      <c r="G348" s="162"/>
      <c r="H348" s="163"/>
    </row>
    <row r="349" spans="1:8" s="165" customFormat="1" x14ac:dyDescent="0.55000000000000004">
      <c r="A349" s="160"/>
      <c r="B349" s="161"/>
      <c r="C349" s="161"/>
      <c r="D349" s="162"/>
      <c r="E349" s="162"/>
      <c r="F349" s="162"/>
      <c r="G349" s="162"/>
      <c r="H349" s="163"/>
    </row>
    <row r="350" spans="1:8" s="165" customFormat="1" x14ac:dyDescent="0.55000000000000004">
      <c r="A350" s="160"/>
      <c r="B350" s="161"/>
      <c r="C350" s="161"/>
      <c r="D350" s="162"/>
      <c r="E350" s="162"/>
      <c r="F350" s="162"/>
      <c r="G350" s="162"/>
      <c r="H350" s="163"/>
    </row>
    <row r="351" spans="1:8" s="165" customFormat="1" x14ac:dyDescent="0.55000000000000004">
      <c r="A351" s="160"/>
      <c r="B351" s="161"/>
      <c r="C351" s="161"/>
      <c r="D351" s="162"/>
      <c r="E351" s="162"/>
      <c r="F351" s="162"/>
      <c r="G351" s="162"/>
      <c r="H351" s="163"/>
    </row>
    <row r="352" spans="1:8" s="165" customFormat="1" x14ac:dyDescent="0.55000000000000004">
      <c r="A352" s="160"/>
      <c r="B352" s="161"/>
      <c r="C352" s="161"/>
      <c r="D352" s="162"/>
      <c r="E352" s="162"/>
      <c r="F352" s="162"/>
      <c r="G352" s="162"/>
      <c r="H352" s="163"/>
    </row>
    <row r="353" spans="1:10" s="165" customFormat="1" x14ac:dyDescent="0.55000000000000004">
      <c r="A353" s="160"/>
      <c r="B353" s="161"/>
      <c r="C353" s="161"/>
      <c r="D353" s="162"/>
      <c r="E353" s="162"/>
      <c r="F353" s="162"/>
      <c r="G353" s="162"/>
      <c r="H353" s="163"/>
    </row>
    <row r="354" spans="1:10" s="165" customFormat="1" x14ac:dyDescent="0.55000000000000004">
      <c r="A354" s="160"/>
      <c r="B354" s="161"/>
      <c r="C354" s="161"/>
      <c r="D354" s="162"/>
      <c r="E354" s="162"/>
      <c r="F354" s="162"/>
      <c r="G354" s="162"/>
      <c r="H354" s="163"/>
    </row>
    <row r="355" spans="1:10" s="165" customFormat="1" x14ac:dyDescent="0.55000000000000004">
      <c r="A355" s="160"/>
      <c r="B355" s="161"/>
      <c r="C355" s="161"/>
      <c r="D355" s="162"/>
      <c r="E355" s="162"/>
      <c r="F355" s="162"/>
      <c r="G355" s="162"/>
      <c r="H355" s="163"/>
    </row>
    <row r="356" spans="1:10" s="165" customFormat="1" x14ac:dyDescent="0.55000000000000004">
      <c r="A356" s="160"/>
      <c r="B356" s="161"/>
      <c r="C356" s="161"/>
      <c r="D356" s="162"/>
      <c r="E356" s="162"/>
      <c r="F356" s="162"/>
      <c r="G356" s="162"/>
      <c r="H356" s="163"/>
    </row>
    <row r="357" spans="1:10" s="165" customFormat="1" x14ac:dyDescent="0.55000000000000004">
      <c r="A357" s="160"/>
      <c r="B357" s="161"/>
      <c r="C357" s="161"/>
      <c r="D357" s="162"/>
      <c r="E357" s="162"/>
      <c r="F357" s="162"/>
      <c r="G357" s="162"/>
      <c r="H357" s="163"/>
      <c r="I357" s="162"/>
      <c r="J357" s="162"/>
    </row>
    <row r="358" spans="1:10" s="165" customFormat="1" x14ac:dyDescent="0.55000000000000004">
      <c r="A358" s="160"/>
      <c r="B358" s="161"/>
      <c r="C358" s="161"/>
      <c r="D358" s="162"/>
      <c r="E358" s="162"/>
      <c r="F358" s="162"/>
      <c r="G358" s="162"/>
      <c r="H358" s="163"/>
      <c r="I358" s="162"/>
      <c r="J358" s="162"/>
    </row>
  </sheetData>
  <phoneticPr fontId="13" type="noConversion"/>
  <conditionalFormatting sqref="B32:C33 A2:C31 A34:C38 E262 G262 A331:G331 F307:G307 D316:D319 D326 B332:G332 D321 D327:E327 F309:F311 A333:G714 H321:H646 E289:G295 F306 F304 G304:G306 D2:G38 E40:G128 F321:F322 B253:C286 A253:A295 E263:G286 A40:C252 E130:G261 D40:D287 D293:D309 H2:H316 K2:XFD714 I3:J712 F296:G303 E297:E300">
    <cfRule type="expression" dxfId="169" priority="97">
      <formula>MOD(ROW(),2)</formula>
    </cfRule>
  </conditionalFormatting>
  <conditionalFormatting sqref="E287:G287">
    <cfRule type="expression" dxfId="168" priority="96">
      <formula>MOD(ROW(),2)</formula>
    </cfRule>
  </conditionalFormatting>
  <conditionalFormatting sqref="B287:C287">
    <cfRule type="expression" dxfId="167" priority="95">
      <formula>MOD(ROW(),2)</formula>
    </cfRule>
  </conditionalFormatting>
  <conditionalFormatting sqref="A32">
    <cfRule type="expression" dxfId="166" priority="94">
      <formula>MOD(ROW(),2)</formula>
    </cfRule>
  </conditionalFormatting>
  <conditionalFormatting sqref="A33">
    <cfRule type="expression" dxfId="165" priority="93">
      <formula>MOD(ROW(),2)</formula>
    </cfRule>
  </conditionalFormatting>
  <conditionalFormatting sqref="A39:G39">
    <cfRule type="expression" dxfId="164" priority="92">
      <formula>MOD(ROW(),2)</formula>
    </cfRule>
  </conditionalFormatting>
  <conditionalFormatting sqref="E129:G129">
    <cfRule type="expression" dxfId="163" priority="91">
      <formula>MOD(ROW(),2)</formula>
    </cfRule>
  </conditionalFormatting>
  <conditionalFormatting sqref="F262">
    <cfRule type="expression" dxfId="162" priority="90">
      <formula>MOD(ROW(),2)</formula>
    </cfRule>
  </conditionalFormatting>
  <conditionalFormatting sqref="D289:D290 D322 D288:G288 D312:D313 E301 D328:E328 B329:D330 F313:G313">
    <cfRule type="expression" dxfId="161" priority="89">
      <formula>MOD(ROW(),2)</formula>
    </cfRule>
  </conditionalFormatting>
  <conditionalFormatting sqref="B288:C293 B311:C311 B326:C327 B295:C295 B300:C302 B306:C308">
    <cfRule type="expression" dxfId="160" priority="88">
      <formula>MOD(ROW(),2)</formula>
    </cfRule>
  </conditionalFormatting>
  <conditionalFormatting sqref="A296:A297 A299:A302 A306 A308">
    <cfRule type="expression" dxfId="159" priority="87">
      <formula>MOD(ROW(),2)</formula>
    </cfRule>
  </conditionalFormatting>
  <conditionalFormatting sqref="F308 D310:D311 F316:G316">
    <cfRule type="expression" dxfId="158" priority="86">
      <formula>MOD(ROW(),2)</formula>
    </cfRule>
  </conditionalFormatting>
  <conditionalFormatting sqref="F305">
    <cfRule type="expression" dxfId="157" priority="84">
      <formula>MOD(ROW(),2)</formula>
    </cfRule>
  </conditionalFormatting>
  <conditionalFormatting sqref="D291">
    <cfRule type="expression" dxfId="156" priority="83">
      <formula>MOD(ROW(),2)</formula>
    </cfRule>
  </conditionalFormatting>
  <conditionalFormatting sqref="D292">
    <cfRule type="expression" dxfId="155" priority="82">
      <formula>MOD(ROW(),2)</formula>
    </cfRule>
  </conditionalFormatting>
  <conditionalFormatting sqref="G308:G311">
    <cfRule type="expression" dxfId="154" priority="81">
      <formula>MOD(ROW(),2)</formula>
    </cfRule>
  </conditionalFormatting>
  <conditionalFormatting sqref="F312:G312">
    <cfRule type="expression" dxfId="153" priority="80">
      <formula>MOD(ROW(),2)</formula>
    </cfRule>
  </conditionalFormatting>
  <conditionalFormatting sqref="F317:G317 F318">
    <cfRule type="expression" dxfId="152" priority="77">
      <formula>MOD(ROW(),2)</formula>
    </cfRule>
  </conditionalFormatting>
  <conditionalFormatting sqref="D314:D315">
    <cfRule type="expression" dxfId="151" priority="79">
      <formula>MOD(ROW(),2)</formula>
    </cfRule>
  </conditionalFormatting>
  <conditionalFormatting sqref="F314:G315">
    <cfRule type="expression" dxfId="150" priority="78">
      <formula>MOD(ROW(),2)</formula>
    </cfRule>
  </conditionalFormatting>
  <conditionalFormatting sqref="F319">
    <cfRule type="expression" dxfId="149" priority="76">
      <formula>MOD(ROW(),2)</formula>
    </cfRule>
  </conditionalFormatting>
  <conditionalFormatting sqref="F320">
    <cfRule type="expression" dxfId="148" priority="74">
      <formula>MOD(ROW(),2)</formula>
    </cfRule>
  </conditionalFormatting>
  <conditionalFormatting sqref="D320">
    <cfRule type="expression" dxfId="147" priority="75">
      <formula>MOD(ROW(),2)</formula>
    </cfRule>
  </conditionalFormatting>
  <conditionalFormatting sqref="F323">
    <cfRule type="expression" dxfId="146" priority="73">
      <formula>MOD(ROW(),2)</formula>
    </cfRule>
  </conditionalFormatting>
  <conditionalFormatting sqref="D323">
    <cfRule type="expression" dxfId="145" priority="72">
      <formula>MOD(ROW(),2)</formula>
    </cfRule>
  </conditionalFormatting>
  <conditionalFormatting sqref="D324">
    <cfRule type="expression" dxfId="144" priority="71">
      <formula>MOD(ROW(),2)</formula>
    </cfRule>
  </conditionalFormatting>
  <conditionalFormatting sqref="F324:G324">
    <cfRule type="expression" dxfId="143" priority="70">
      <formula>MOD(ROW(),2)</formula>
    </cfRule>
  </conditionalFormatting>
  <conditionalFormatting sqref="B309:C309">
    <cfRule type="expression" dxfId="142" priority="68">
      <formula>MOD(ROW(),2)</formula>
    </cfRule>
  </conditionalFormatting>
  <conditionalFormatting sqref="D325">
    <cfRule type="expression" dxfId="141" priority="69">
      <formula>MOD(ROW(),2)</formula>
    </cfRule>
  </conditionalFormatting>
  <conditionalFormatting sqref="A309">
    <cfRule type="expression" dxfId="140" priority="67">
      <formula>MOD(ROW(),2)</formula>
    </cfRule>
  </conditionalFormatting>
  <conditionalFormatting sqref="B320:C320">
    <cfRule type="expression" dxfId="139" priority="66">
      <formula>MOD(ROW(),2)</formula>
    </cfRule>
  </conditionalFormatting>
  <conditionalFormatting sqref="A320">
    <cfRule type="expression" dxfId="138" priority="65">
      <formula>MOD(ROW(),2)</formula>
    </cfRule>
  </conditionalFormatting>
  <conditionalFormatting sqref="B310:C310">
    <cfRule type="expression" dxfId="137" priority="64">
      <formula>MOD(ROW(),2)</formula>
    </cfRule>
  </conditionalFormatting>
  <conditionalFormatting sqref="A310">
    <cfRule type="expression" dxfId="136" priority="63">
      <formula>MOD(ROW(),2)</formula>
    </cfRule>
  </conditionalFormatting>
  <conditionalFormatting sqref="B313:C313">
    <cfRule type="expression" dxfId="135" priority="62">
      <formula>MOD(ROW(),2)</formula>
    </cfRule>
  </conditionalFormatting>
  <conditionalFormatting sqref="A313">
    <cfRule type="expression" dxfId="134" priority="61">
      <formula>MOD(ROW(),2)</formula>
    </cfRule>
  </conditionalFormatting>
  <conditionalFormatting sqref="B294:C294">
    <cfRule type="expression" dxfId="133" priority="60">
      <formula>MOD(ROW(),2)</formula>
    </cfRule>
  </conditionalFormatting>
  <conditionalFormatting sqref="B314:C314">
    <cfRule type="expression" dxfId="132" priority="59">
      <formula>MOD(ROW(),2)</formula>
    </cfRule>
  </conditionalFormatting>
  <conditionalFormatting sqref="A314">
    <cfRule type="expression" dxfId="131" priority="58">
      <formula>MOD(ROW(),2)</formula>
    </cfRule>
  </conditionalFormatting>
  <conditionalFormatting sqref="B324:C324">
    <cfRule type="expression" dxfId="130" priority="57">
      <formula>MOD(ROW(),2)</formula>
    </cfRule>
  </conditionalFormatting>
  <conditionalFormatting sqref="A324">
    <cfRule type="expression" dxfId="129" priority="56">
      <formula>MOD(ROW(),2)</formula>
    </cfRule>
  </conditionalFormatting>
  <conditionalFormatting sqref="E296">
    <cfRule type="expression" dxfId="128" priority="55">
      <formula>MOD(ROW(),2)</formula>
    </cfRule>
  </conditionalFormatting>
  <conditionalFormatting sqref="B296:C296">
    <cfRule type="expression" dxfId="127" priority="54">
      <formula>MOD(ROW(),2)</formula>
    </cfRule>
  </conditionalFormatting>
  <conditionalFormatting sqref="B297:C297">
    <cfRule type="expression" dxfId="126" priority="53">
      <formula>MOD(ROW(),2)</formula>
    </cfRule>
  </conditionalFormatting>
  <conditionalFormatting sqref="A298">
    <cfRule type="expression" dxfId="125" priority="52">
      <formula>MOD(ROW(),2)</formula>
    </cfRule>
  </conditionalFormatting>
  <conditionalFormatting sqref="B298:C298">
    <cfRule type="expression" dxfId="124" priority="51">
      <formula>MOD(ROW(),2)</formula>
    </cfRule>
  </conditionalFormatting>
  <conditionalFormatting sqref="A305">
    <cfRule type="expression" dxfId="123" priority="50">
      <formula>MOD(ROW(),2)</formula>
    </cfRule>
  </conditionalFormatting>
  <conditionalFormatting sqref="B305:C305">
    <cfRule type="expression" dxfId="122" priority="49">
      <formula>MOD(ROW(),2)</formula>
    </cfRule>
  </conditionalFormatting>
  <conditionalFormatting sqref="A323">
    <cfRule type="expression" dxfId="121" priority="48">
      <formula>MOD(ROW(),2)</formula>
    </cfRule>
  </conditionalFormatting>
  <conditionalFormatting sqref="B323:C323">
    <cfRule type="expression" dxfId="120" priority="47">
      <formula>MOD(ROW(),2)</formula>
    </cfRule>
  </conditionalFormatting>
  <conditionalFormatting sqref="B299:C299">
    <cfRule type="expression" dxfId="119" priority="46">
      <formula>MOD(ROW(),2)</formula>
    </cfRule>
  </conditionalFormatting>
  <conditionalFormatting sqref="B303:C303">
    <cfRule type="expression" dxfId="118" priority="44">
      <formula>MOD(ROW(),2)</formula>
    </cfRule>
  </conditionalFormatting>
  <conditionalFormatting sqref="A303">
    <cfRule type="expression" dxfId="117" priority="45">
      <formula>MOD(ROW(),2)</formula>
    </cfRule>
  </conditionalFormatting>
  <conditionalFormatting sqref="A304:C304">
    <cfRule type="expression" dxfId="116" priority="43">
      <formula>MOD(ROW(),2)</formula>
    </cfRule>
  </conditionalFormatting>
  <conditionalFormatting sqref="A321:C321">
    <cfRule type="expression" dxfId="115" priority="42">
      <formula>MOD(ROW(),2)</formula>
    </cfRule>
  </conditionalFormatting>
  <conditionalFormatting sqref="A307">
    <cfRule type="expression" dxfId="114" priority="41">
      <formula>MOD(ROW(),2)</formula>
    </cfRule>
  </conditionalFormatting>
  <conditionalFormatting sqref="B325:C325">
    <cfRule type="expression" dxfId="113" priority="40">
      <formula>MOD(ROW(),2)</formula>
    </cfRule>
  </conditionalFormatting>
  <conditionalFormatting sqref="A325">
    <cfRule type="expression" dxfId="112" priority="39">
      <formula>MOD(ROW(),2)</formula>
    </cfRule>
  </conditionalFormatting>
  <conditionalFormatting sqref="B315:C315">
    <cfRule type="expression" dxfId="111" priority="38">
      <formula>MOD(ROW(),2)</formula>
    </cfRule>
  </conditionalFormatting>
  <conditionalFormatting sqref="A315">
    <cfRule type="expression" dxfId="110" priority="37">
      <formula>MOD(ROW(),2)</formula>
    </cfRule>
  </conditionalFormatting>
  <conditionalFormatting sqref="B317:C317">
    <cfRule type="expression" dxfId="109" priority="35">
      <formula>MOD(ROW(),2)</formula>
    </cfRule>
  </conditionalFormatting>
  <conditionalFormatting sqref="A317">
    <cfRule type="expression" dxfId="108" priority="36">
      <formula>MOD(ROW(),2)</formula>
    </cfRule>
  </conditionalFormatting>
  <conditionalFormatting sqref="B319:C319">
    <cfRule type="expression" dxfId="107" priority="34">
      <formula>MOD(ROW(),2)</formula>
    </cfRule>
  </conditionalFormatting>
  <conditionalFormatting sqref="A319">
    <cfRule type="expression" dxfId="106" priority="33">
      <formula>MOD(ROW(),2)</formula>
    </cfRule>
  </conditionalFormatting>
  <conditionalFormatting sqref="B318:C318">
    <cfRule type="expression" dxfId="105" priority="32">
      <formula>MOD(ROW(),2)</formula>
    </cfRule>
  </conditionalFormatting>
  <conditionalFormatting sqref="A318">
    <cfRule type="expression" dxfId="104" priority="31">
      <formula>MOD(ROW(),2)</formula>
    </cfRule>
  </conditionalFormatting>
  <conditionalFormatting sqref="B316:C316">
    <cfRule type="expression" dxfId="103" priority="30">
      <formula>MOD(ROW(),2)</formula>
    </cfRule>
  </conditionalFormatting>
  <conditionalFormatting sqref="A316">
    <cfRule type="expression" dxfId="102" priority="29">
      <formula>MOD(ROW(),2)</formula>
    </cfRule>
  </conditionalFormatting>
  <conditionalFormatting sqref="A311">
    <cfRule type="expression" dxfId="101" priority="28">
      <formula>MOD(ROW(),2)</formula>
    </cfRule>
  </conditionalFormatting>
  <conditionalFormatting sqref="B312:C312">
    <cfRule type="expression" dxfId="100" priority="26">
      <formula>MOD(ROW(),2)</formula>
    </cfRule>
  </conditionalFormatting>
  <conditionalFormatting sqref="A312">
    <cfRule type="expression" dxfId="99" priority="27">
      <formula>MOD(ROW(),2)</formula>
    </cfRule>
  </conditionalFormatting>
  <conditionalFormatting sqref="B322:C322">
    <cfRule type="expression" dxfId="98" priority="25">
      <formula>MOD(ROW(),2)</formula>
    </cfRule>
  </conditionalFormatting>
  <conditionalFormatting sqref="A322">
    <cfRule type="expression" dxfId="97" priority="24">
      <formula>MOD(ROW(),2)</formula>
    </cfRule>
  </conditionalFormatting>
  <conditionalFormatting sqref="A326">
    <cfRule type="expression" dxfId="96" priority="23">
      <formula>MOD(ROW(),2)</formula>
    </cfRule>
  </conditionalFormatting>
  <conditionalFormatting sqref="A327">
    <cfRule type="expression" dxfId="95" priority="22">
      <formula>MOD(ROW(),2)</formula>
    </cfRule>
  </conditionalFormatting>
  <conditionalFormatting sqref="B328:C328">
    <cfRule type="expression" dxfId="94" priority="21">
      <formula>MOD(ROW(),2)</formula>
    </cfRule>
  </conditionalFormatting>
  <conditionalFormatting sqref="A328">
    <cfRule type="expression" dxfId="93" priority="20">
      <formula>MOD(ROW(),2)</formula>
    </cfRule>
  </conditionalFormatting>
  <conditionalFormatting sqref="A329">
    <cfRule type="expression" dxfId="92" priority="19">
      <formula>MOD(ROW(),2)</formula>
    </cfRule>
  </conditionalFormatting>
  <conditionalFormatting sqref="A330">
    <cfRule type="expression" dxfId="91" priority="18">
      <formula>MOD(ROW(),2)</formula>
    </cfRule>
  </conditionalFormatting>
  <conditionalFormatting sqref="A332">
    <cfRule type="expression" dxfId="90" priority="17">
      <formula>MOD(ROW(),2)</formula>
    </cfRule>
  </conditionalFormatting>
  <conditionalFormatting sqref="E302:E311">
    <cfRule type="expression" dxfId="89" priority="16">
      <formula>MOD(ROW(),2)</formula>
    </cfRule>
  </conditionalFormatting>
  <conditionalFormatting sqref="E329:E330">
    <cfRule type="expression" dxfId="88" priority="15">
      <formula>MOD(ROW(),2)</formula>
    </cfRule>
  </conditionalFormatting>
  <conditionalFormatting sqref="H318:H320">
    <cfRule type="expression" dxfId="87" priority="14">
      <formula>MOD(ROW(),2)</formula>
    </cfRule>
  </conditionalFormatting>
  <conditionalFormatting sqref="H317">
    <cfRule type="expression" dxfId="86" priority="13">
      <formula>MOD(ROW(),2)</formula>
    </cfRule>
  </conditionalFormatting>
  <conditionalFormatting sqref="F325">
    <cfRule type="expression" dxfId="85" priority="12">
      <formula>MOD(ROW(),2)</formula>
    </cfRule>
  </conditionalFormatting>
  <conditionalFormatting sqref="F326:F328">
    <cfRule type="expression" dxfId="84" priority="11">
      <formula>MOD(ROW(),2)</formula>
    </cfRule>
  </conditionalFormatting>
  <conditionalFormatting sqref="F329">
    <cfRule type="expression" dxfId="83" priority="10">
      <formula>MOD(ROW(),2)</formula>
    </cfRule>
  </conditionalFormatting>
  <conditionalFormatting sqref="F330">
    <cfRule type="expression" dxfId="82" priority="9">
      <formula>MOD(ROW(),2)</formula>
    </cfRule>
  </conditionalFormatting>
  <conditionalFormatting sqref="G318:G323">
    <cfRule type="expression" dxfId="81" priority="8">
      <formula>MOD(ROW(),2)</formula>
    </cfRule>
  </conditionalFormatting>
  <conditionalFormatting sqref="G325 G329:G330 G327">
    <cfRule type="expression" dxfId="80" priority="7">
      <formula>MOD(ROW(),2)</formula>
    </cfRule>
  </conditionalFormatting>
  <conditionalFormatting sqref="G328">
    <cfRule type="expression" dxfId="79" priority="6">
      <formula>MOD(ROW(),2)</formula>
    </cfRule>
  </conditionalFormatting>
  <conditionalFormatting sqref="E312 E314 E316 E318 E320 E322 E324">
    <cfRule type="expression" dxfId="78" priority="5">
      <formula>MOD(ROW(),2)</formula>
    </cfRule>
  </conditionalFormatting>
  <conditionalFormatting sqref="E313 E315 E317 E319 E321 E323 E325">
    <cfRule type="expression" dxfId="77" priority="4">
      <formula>MOD(ROW(),2)</formula>
    </cfRule>
  </conditionalFormatting>
  <conditionalFormatting sqref="E326">
    <cfRule type="expression" dxfId="76" priority="3">
      <formula>MOD(ROW(),2)</formula>
    </cfRule>
  </conditionalFormatting>
  <conditionalFormatting sqref="G326">
    <cfRule type="expression" dxfId="75" priority="2">
      <formula>MOD(ROW(),2)</formula>
    </cfRule>
  </conditionalFormatting>
  <conditionalFormatting sqref="I2:J2">
    <cfRule type="expression" dxfId="74" priority="1">
      <formula>MOD(ROW(),2)</formula>
    </cfRule>
  </conditionalFormatting>
  <pageMargins left="0.7" right="0.7" top="0.75" bottom="0.75" header="0.3" footer="0.3"/>
  <pageSetup scale="22" fitToHeight="10" orientation="landscape"/>
  <extLst>
    <ext xmlns:mx="http://schemas.microsoft.com/office/mac/excel/2008/main" uri="{64002731-A6B0-56B0-2670-7721B7C09600}">
      <mx:PLV Mode="0" OnePage="0" WScale="25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02"/>
  <sheetViews>
    <sheetView topLeftCell="A7" zoomScale="75" zoomScaleNormal="75" zoomScalePageLayoutView="75" workbookViewId="0">
      <selection activeCell="A337" sqref="A337"/>
    </sheetView>
  </sheetViews>
  <sheetFormatPr defaultColWidth="11.25" defaultRowHeight="18.75" x14ac:dyDescent="0.3"/>
  <cols>
    <col min="1" max="1" width="33.25" style="5" customWidth="1"/>
    <col min="2" max="2" width="46.5" style="5" customWidth="1"/>
    <col min="3" max="3" width="39.5" style="5" customWidth="1"/>
    <col min="4" max="4" width="44.5" style="5" customWidth="1"/>
    <col min="5" max="5" width="11.25" style="5"/>
    <col min="6" max="6" width="11.25" style="118"/>
    <col min="7" max="7" width="16.75" style="118" customWidth="1"/>
    <col min="8" max="8" width="11.25" style="118"/>
    <col min="9" max="9" width="11.25" style="114"/>
    <col min="10" max="11" width="17.25" style="5" customWidth="1"/>
    <col min="12" max="12" width="16.25" style="5" customWidth="1"/>
    <col min="13" max="13" width="11.25" style="5"/>
    <col min="14" max="14" width="21" style="90" customWidth="1"/>
    <col min="15" max="16" width="11.25" style="91"/>
    <col min="17" max="17" width="33.25" style="91" customWidth="1"/>
    <col min="18" max="18" width="29.25" style="91" customWidth="1"/>
    <col min="19" max="19" width="39.5" style="91" customWidth="1"/>
    <col min="20" max="20" width="44.5" style="91" customWidth="1"/>
    <col min="21" max="21" width="14" style="121" customWidth="1"/>
    <col min="22" max="24" width="11.25" style="5"/>
    <col min="25" max="25" width="16.25" style="5" customWidth="1"/>
    <col min="26" max="31" width="11.25" style="5"/>
    <col min="32" max="32" width="34.75" style="5" customWidth="1"/>
    <col min="33" max="33" width="11.5" style="5" bestFit="1" customWidth="1"/>
    <col min="34" max="34" width="15.25" style="5" customWidth="1"/>
    <col min="35" max="35" width="16.25" style="5" customWidth="1"/>
    <col min="36" max="36" width="14.25" style="5" customWidth="1"/>
    <col min="37" max="16384" width="11.25" style="5"/>
  </cols>
  <sheetData>
    <row r="1" spans="1:30" ht="75" x14ac:dyDescent="0.3">
      <c r="A1" s="86" t="s">
        <v>1803</v>
      </c>
      <c r="B1" s="86" t="s">
        <v>1804</v>
      </c>
      <c r="C1" s="86" t="s">
        <v>1805</v>
      </c>
      <c r="D1" s="86" t="s">
        <v>352</v>
      </c>
      <c r="E1" s="86" t="s">
        <v>1268</v>
      </c>
      <c r="F1" s="87" t="s">
        <v>1269</v>
      </c>
      <c r="G1" s="87" t="s">
        <v>1806</v>
      </c>
      <c r="H1" s="87" t="s">
        <v>1807</v>
      </c>
      <c r="I1" s="88" t="s">
        <v>1808</v>
      </c>
      <c r="J1" s="89" t="s">
        <v>1809</v>
      </c>
      <c r="K1" s="89"/>
      <c r="L1" s="89"/>
      <c r="M1" s="89"/>
      <c r="V1" s="122" t="s">
        <v>1810</v>
      </c>
    </row>
    <row r="2" spans="1:30" s="98" customFormat="1" x14ac:dyDescent="0.3">
      <c r="A2" s="92" t="s">
        <v>1170</v>
      </c>
      <c r="B2" s="93" t="s">
        <v>1031</v>
      </c>
      <c r="C2" s="93" t="s">
        <v>437</v>
      </c>
      <c r="D2" s="93" t="s">
        <v>384</v>
      </c>
      <c r="E2" s="123" t="s">
        <v>337</v>
      </c>
      <c r="F2" s="124" t="s">
        <v>1189</v>
      </c>
      <c r="G2" s="124" t="s">
        <v>1189</v>
      </c>
      <c r="H2" s="94"/>
      <c r="I2" s="94" t="s">
        <v>1189</v>
      </c>
      <c r="J2" s="95">
        <v>2</v>
      </c>
      <c r="K2" s="95"/>
      <c r="L2" s="96"/>
      <c r="M2" s="96"/>
      <c r="N2" s="125"/>
    </row>
    <row r="3" spans="1:30" s="98" customFormat="1" ht="75" x14ac:dyDescent="0.3">
      <c r="A3" s="92" t="s">
        <v>1171</v>
      </c>
      <c r="B3" s="93" t="s">
        <v>1032</v>
      </c>
      <c r="C3" s="93" t="s">
        <v>1190</v>
      </c>
      <c r="D3" s="93" t="s">
        <v>384</v>
      </c>
      <c r="E3" s="123" t="s">
        <v>337</v>
      </c>
      <c r="F3" s="124" t="s">
        <v>1189</v>
      </c>
      <c r="G3" s="124" t="s">
        <v>1189</v>
      </c>
      <c r="H3" s="94"/>
      <c r="I3" s="94" t="s">
        <v>1189</v>
      </c>
      <c r="J3" s="97" t="s">
        <v>1811</v>
      </c>
      <c r="K3" s="97"/>
      <c r="L3" s="98" t="s">
        <v>1812</v>
      </c>
      <c r="M3" s="99" t="s">
        <v>1813</v>
      </c>
      <c r="N3" s="100" t="s">
        <v>1814</v>
      </c>
      <c r="O3" s="99" t="s">
        <v>1815</v>
      </c>
      <c r="P3" s="99" t="s">
        <v>1816</v>
      </c>
      <c r="Q3" s="98" t="s">
        <v>1817</v>
      </c>
      <c r="R3" s="98" t="s">
        <v>368</v>
      </c>
      <c r="S3" s="98" t="s">
        <v>384</v>
      </c>
      <c r="T3" s="98" t="s">
        <v>387</v>
      </c>
      <c r="U3" s="98" t="s">
        <v>391</v>
      </c>
      <c r="V3" s="98" t="s">
        <v>396</v>
      </c>
      <c r="W3" s="98" t="s">
        <v>402</v>
      </c>
      <c r="X3" s="98" t="s">
        <v>1818</v>
      </c>
      <c r="Y3" s="101" t="s">
        <v>1819</v>
      </c>
      <c r="Z3" s="102" t="s">
        <v>1820</v>
      </c>
      <c r="AA3" s="103" t="s">
        <v>1821</v>
      </c>
      <c r="AB3" s="103" t="s">
        <v>1822</v>
      </c>
      <c r="AC3" s="103" t="s">
        <v>1823</v>
      </c>
    </row>
    <row r="4" spans="1:30" s="98" customFormat="1" x14ac:dyDescent="0.3">
      <c r="A4" s="92" t="s">
        <v>1171</v>
      </c>
      <c r="B4" s="93" t="s">
        <v>1032</v>
      </c>
      <c r="C4" s="93" t="s">
        <v>1190</v>
      </c>
      <c r="D4" s="93" t="s">
        <v>384</v>
      </c>
      <c r="E4" s="123" t="s">
        <v>337</v>
      </c>
      <c r="F4" s="124" t="s">
        <v>1189</v>
      </c>
      <c r="G4" s="124" t="s">
        <v>1189</v>
      </c>
      <c r="H4" s="94"/>
      <c r="I4" s="94" t="s">
        <v>1189</v>
      </c>
      <c r="N4" s="125"/>
      <c r="Q4" s="98" t="e">
        <f>IF(#REF!="1A1 Energy Industries",#REF!)</f>
        <v>#REF!</v>
      </c>
      <c r="R4" s="98" t="e">
        <f>IF(#REF!="1B2 Oil &amp; Natural Gas",#REF!)</f>
        <v>#REF!</v>
      </c>
      <c r="S4" s="98" t="e">
        <f>IF(#REF!="3A2 Manure Management",#REF!)</f>
        <v>#REF!</v>
      </c>
      <c r="T4" s="98" t="e">
        <f>IF(#REF!="3B2 Cropland",#REF!)</f>
        <v>#REF!</v>
      </c>
      <c r="U4" s="98" t="e">
        <f>IF(#REF!="3B6 Other Land",#REF!)</f>
        <v>#REF!</v>
      </c>
      <c r="V4" s="98" t="e">
        <f>IF(#REF!="4A1 Managed Waste Disposal Sites",#REF!)</f>
        <v>#REF!</v>
      </c>
      <c r="W4" s="98" t="e">
        <f>IF(#REF!="4D1 Domestic Wastewater Treatment &amp; Discharge",#REF!)</f>
        <v>#REF!</v>
      </c>
      <c r="X4" s="98" t="e">
        <f>IF(#REF!="unknown",#REF!)</f>
        <v>#REF!</v>
      </c>
      <c r="Y4" s="104" t="s">
        <v>175</v>
      </c>
      <c r="Z4" s="105">
        <v>3699.1767079133765</v>
      </c>
      <c r="AA4" s="126" t="e">
        <f>Z4/#REF!</f>
        <v>#REF!</v>
      </c>
      <c r="AB4" s="126">
        <f t="shared" ref="AB4:AB20" si="0">Z4/40000</f>
        <v>9.247941769783441E-2</v>
      </c>
      <c r="AC4" s="126" t="e">
        <f>Z4/#REF!</f>
        <v>#REF!</v>
      </c>
    </row>
    <row r="5" spans="1:30" s="98" customFormat="1" x14ac:dyDescent="0.3">
      <c r="A5" s="92" t="s">
        <v>1167</v>
      </c>
      <c r="B5" s="93" t="s">
        <v>1032</v>
      </c>
      <c r="C5" s="93" t="s">
        <v>1079</v>
      </c>
      <c r="D5" s="93" t="s">
        <v>384</v>
      </c>
      <c r="E5" s="123" t="s">
        <v>337</v>
      </c>
      <c r="F5" s="124" t="s">
        <v>1189</v>
      </c>
      <c r="G5" s="124" t="s">
        <v>1189</v>
      </c>
      <c r="H5" s="94"/>
      <c r="I5" s="94" t="s">
        <v>1189</v>
      </c>
      <c r="N5" s="125"/>
      <c r="Q5" s="98" t="e">
        <f>IF(#REF!="1A1 Energy Industries",#REF!)</f>
        <v>#REF!</v>
      </c>
      <c r="R5" s="98" t="e">
        <f>IF(#REF!="1B2 Oil &amp; Natural Gas",#REF!)</f>
        <v>#REF!</v>
      </c>
      <c r="S5" s="98" t="e">
        <f>IF(#REF!="3A2 Manure Management",#REF!)</f>
        <v>#REF!</v>
      </c>
      <c r="T5" s="98" t="e">
        <f>IF(#REF!="3B2 Cropland",#REF!)</f>
        <v>#REF!</v>
      </c>
      <c r="U5" s="98" t="e">
        <f>IF(#REF!="3B6 Other Land",#REF!)</f>
        <v>#REF!</v>
      </c>
      <c r="V5" s="98" t="e">
        <f>IF(#REF!="4A1 Managed Waste Disposal Sites",#REF!)</f>
        <v>#REF!</v>
      </c>
      <c r="W5" s="98" t="e">
        <f>IF(#REF!="4D1 Domestic Wastewater Treatment &amp; Discharge",#REF!)</f>
        <v>#REF!</v>
      </c>
      <c r="X5" s="98" t="e">
        <f>IF(#REF!="unknown",#REF!)</f>
        <v>#REF!</v>
      </c>
      <c r="Y5" s="104" t="s">
        <v>1824</v>
      </c>
      <c r="Z5" s="105">
        <v>3390.5472010789922</v>
      </c>
      <c r="AA5" s="126" t="e">
        <f>Z5/#REF!</f>
        <v>#REF!</v>
      </c>
      <c r="AB5" s="126">
        <f t="shared" si="0"/>
        <v>8.4763680026974805E-2</v>
      </c>
      <c r="AC5" s="126" t="e">
        <f>Z5/#REF!</f>
        <v>#REF!</v>
      </c>
    </row>
    <row r="6" spans="1:30" s="98" customFormat="1" x14ac:dyDescent="0.3">
      <c r="A6" s="92" t="s">
        <v>1167</v>
      </c>
      <c r="B6" s="93" t="s">
        <v>1032</v>
      </c>
      <c r="C6" s="93" t="s">
        <v>1080</v>
      </c>
      <c r="D6" s="93" t="s">
        <v>384</v>
      </c>
      <c r="E6" s="123" t="s">
        <v>337</v>
      </c>
      <c r="F6" s="124" t="s">
        <v>1189</v>
      </c>
      <c r="G6" s="124" t="s">
        <v>1189</v>
      </c>
      <c r="H6" s="94"/>
      <c r="I6" s="94" t="s">
        <v>1189</v>
      </c>
      <c r="N6" s="125"/>
      <c r="Q6" s="98" t="e">
        <f>IF(#REF!="1A1 Energy Industries",#REF!)</f>
        <v>#REF!</v>
      </c>
      <c r="R6" s="98" t="e">
        <f>IF(#REF!="1B2 Oil &amp; Natural Gas",#REF!)</f>
        <v>#REF!</v>
      </c>
      <c r="S6" s="98" t="e">
        <f>IF(#REF!="3A2 Manure Management",#REF!)</f>
        <v>#REF!</v>
      </c>
      <c r="T6" s="98" t="e">
        <f>IF(#REF!="3B2 Cropland",#REF!)</f>
        <v>#REF!</v>
      </c>
      <c r="U6" s="98" t="e">
        <f>IF(#REF!="3B6 Other Land",#REF!)</f>
        <v>#REF!</v>
      </c>
      <c r="V6" s="98" t="e">
        <f>IF(#REF!="4A1 Managed Waste Disposal Sites",#REF!)</f>
        <v>#REF!</v>
      </c>
      <c r="W6" s="98" t="e">
        <f>IF(#REF!="4D1 Domestic Wastewater Treatment &amp; Discharge",#REF!)</f>
        <v>#REF!</v>
      </c>
      <c r="X6" s="98" t="e">
        <f>IF(#REF!="unknown",#REF!)</f>
        <v>#REF!</v>
      </c>
      <c r="Y6" s="104" t="s">
        <v>1825</v>
      </c>
      <c r="Z6" s="105">
        <v>2580.3206641499628</v>
      </c>
      <c r="AA6" s="126" t="e">
        <f>Z6/#REF!</f>
        <v>#REF!</v>
      </c>
      <c r="AB6" s="126">
        <f t="shared" si="0"/>
        <v>6.4508016603749066E-2</v>
      </c>
      <c r="AC6" s="126" t="e">
        <f>Z6/#REF!</f>
        <v>#REF!</v>
      </c>
    </row>
    <row r="7" spans="1:30" s="98" customFormat="1" x14ac:dyDescent="0.3">
      <c r="A7" s="92" t="s">
        <v>417</v>
      </c>
      <c r="B7" s="93" t="s">
        <v>420</v>
      </c>
      <c r="C7" s="93" t="s">
        <v>419</v>
      </c>
      <c r="D7" s="93" t="s">
        <v>368</v>
      </c>
      <c r="E7" s="123" t="s">
        <v>337</v>
      </c>
      <c r="F7" s="124" t="s">
        <v>1189</v>
      </c>
      <c r="G7" s="124" t="s">
        <v>1189</v>
      </c>
      <c r="H7" s="94"/>
      <c r="I7" s="94" t="s">
        <v>1189</v>
      </c>
      <c r="N7" s="125"/>
      <c r="Q7" s="98" t="e">
        <f>IF(#REF!="1A1 Energy Industries",#REF!)</f>
        <v>#REF!</v>
      </c>
      <c r="R7" s="98" t="e">
        <f>IF(#REF!="1B2 Oil &amp; Natural Gas",#REF!)</f>
        <v>#REF!</v>
      </c>
      <c r="S7" s="98" t="e">
        <f>IF(#REF!="3A2 Manure Management",#REF!)</f>
        <v>#REF!</v>
      </c>
      <c r="T7" s="98" t="e">
        <f>IF(#REF!="3B2 Cropland",#REF!)</f>
        <v>#REF!</v>
      </c>
      <c r="U7" s="98" t="e">
        <f>IF(#REF!="3B6 Other Land",#REF!)</f>
        <v>#REF!</v>
      </c>
      <c r="V7" s="98" t="e">
        <f>IF(#REF!="4A1 Managed Waste Disposal Sites",#REF!)</f>
        <v>#REF!</v>
      </c>
      <c r="W7" s="98" t="e">
        <f>IF(#REF!="4D1 Domestic Wastewater Treatment &amp; Discharge",#REF!)</f>
        <v>#REF!</v>
      </c>
      <c r="X7" s="98" t="e">
        <f>IF(#REF!="unknown",#REF!)</f>
        <v>#REF!</v>
      </c>
      <c r="Y7" s="104" t="s">
        <v>1826</v>
      </c>
      <c r="Z7" s="105">
        <v>2562.4507668731012</v>
      </c>
      <c r="AA7" s="126" t="e">
        <f>Z7/#REF!</f>
        <v>#REF!</v>
      </c>
      <c r="AB7" s="126">
        <f t="shared" si="0"/>
        <v>6.4061269171827528E-2</v>
      </c>
      <c r="AC7" s="126" t="e">
        <f>Z7/#REF!</f>
        <v>#REF!</v>
      </c>
      <c r="AD7" s="98" t="s">
        <v>1827</v>
      </c>
    </row>
    <row r="8" spans="1:30" s="98" customFormat="1" x14ac:dyDescent="0.3">
      <c r="A8" s="92" t="s">
        <v>1166</v>
      </c>
      <c r="B8" s="93" t="s">
        <v>1032</v>
      </c>
      <c r="C8" s="93" t="s">
        <v>1092</v>
      </c>
      <c r="D8" s="93" t="s">
        <v>384</v>
      </c>
      <c r="E8" s="123" t="s">
        <v>337</v>
      </c>
      <c r="F8" s="124" t="s">
        <v>1189</v>
      </c>
      <c r="G8" s="124" t="s">
        <v>1189</v>
      </c>
      <c r="H8" s="94"/>
      <c r="I8" s="94" t="s">
        <v>1189</v>
      </c>
      <c r="N8" s="125"/>
      <c r="Q8" s="98" t="e">
        <f>IF(#REF!="1A1 Energy Industries",#REF!)</f>
        <v>#REF!</v>
      </c>
      <c r="R8" s="98" t="e">
        <f>IF(#REF!="1B2 Oil &amp; Natural Gas",#REF!)</f>
        <v>#REF!</v>
      </c>
      <c r="S8" s="98" t="e">
        <f>IF(#REF!="3A2 Manure Management",#REF!)</f>
        <v>#REF!</v>
      </c>
      <c r="T8" s="98" t="e">
        <f>IF(#REF!="3B2 Cropland",#REF!)</f>
        <v>#REF!</v>
      </c>
      <c r="U8" s="98" t="e">
        <f>IF(#REF!="3B6 Other Land",#REF!)</f>
        <v>#REF!</v>
      </c>
      <c r="V8" s="98" t="e">
        <f>IF(#REF!="4A1 Managed Waste Disposal Sites",#REF!)</f>
        <v>#REF!</v>
      </c>
      <c r="W8" s="98" t="e">
        <f>IF(#REF!="4D1 Domestic Wastewater Treatment &amp; Discharge",#REF!)</f>
        <v>#REF!</v>
      </c>
      <c r="X8" s="98" t="e">
        <f>IF(#REF!="unknown",#REF!)</f>
        <v>#REF!</v>
      </c>
      <c r="Y8" s="104" t="s">
        <v>1070</v>
      </c>
      <c r="Z8" s="105">
        <v>2068.3932761456263</v>
      </c>
      <c r="AA8" s="126" t="e">
        <f>Z8/#REF!</f>
        <v>#REF!</v>
      </c>
      <c r="AB8" s="126">
        <f t="shared" si="0"/>
        <v>5.1709831903640653E-2</v>
      </c>
      <c r="AC8" s="126" t="e">
        <f>Z8/#REF!</f>
        <v>#REF!</v>
      </c>
      <c r="AD8" s="98" t="s">
        <v>1828</v>
      </c>
    </row>
    <row r="9" spans="1:30" s="98" customFormat="1" x14ac:dyDescent="0.3">
      <c r="A9" s="92" t="s">
        <v>1167</v>
      </c>
      <c r="B9" s="93" t="s">
        <v>448</v>
      </c>
      <c r="C9" s="93" t="s">
        <v>1189</v>
      </c>
      <c r="D9" s="93" t="s">
        <v>384</v>
      </c>
      <c r="E9" s="123" t="s">
        <v>337</v>
      </c>
      <c r="F9" s="124" t="s">
        <v>1189</v>
      </c>
      <c r="G9" s="124" t="s">
        <v>1189</v>
      </c>
      <c r="H9" s="94"/>
      <c r="I9" s="94" t="s">
        <v>1189</v>
      </c>
      <c r="N9" s="125"/>
      <c r="Q9" s="98" t="e">
        <f>IF(#REF!="1A1 Energy Industries",#REF!)</f>
        <v>#REF!</v>
      </c>
      <c r="R9" s="98" t="e">
        <f>IF(#REF!="1B2 Oil &amp; Natural Gas",#REF!)</f>
        <v>#REF!</v>
      </c>
      <c r="S9" s="98" t="e">
        <f>IF(#REF!="3A2 Manure Management",#REF!)</f>
        <v>#REF!</v>
      </c>
      <c r="T9" s="98" t="e">
        <f>IF(#REF!="3B2 Cropland",#REF!)</f>
        <v>#REF!</v>
      </c>
      <c r="U9" s="98" t="e">
        <f>IF(#REF!="3B6 Other Land",#REF!)</f>
        <v>#REF!</v>
      </c>
      <c r="V9" s="98" t="e">
        <f>IF(#REF!="4A1 Managed Waste Disposal Sites",#REF!)</f>
        <v>#REF!</v>
      </c>
      <c r="W9" s="98" t="e">
        <f>IF(#REF!="4D1 Domestic Wastewater Treatment &amp; Discharge",#REF!)</f>
        <v>#REF!</v>
      </c>
      <c r="X9" s="98" t="e">
        <f>IF(#REF!="unknown",#REF!)</f>
        <v>#REF!</v>
      </c>
      <c r="Y9" s="104" t="s">
        <v>1829</v>
      </c>
      <c r="Z9" s="105">
        <v>1440.7375376829209</v>
      </c>
      <c r="AA9" s="126" t="e">
        <f>Z9/#REF!</f>
        <v>#REF!</v>
      </c>
      <c r="AB9" s="126">
        <f t="shared" si="0"/>
        <v>3.6018438442073024E-2</v>
      </c>
      <c r="AC9" s="126" t="e">
        <f>Z9/#REF!</f>
        <v>#REF!</v>
      </c>
      <c r="AD9" s="98" t="s">
        <v>1830</v>
      </c>
    </row>
    <row r="10" spans="1:30" s="98" customFormat="1" x14ac:dyDescent="0.3">
      <c r="A10" s="92" t="s">
        <v>1167</v>
      </c>
      <c r="B10" s="93" t="s">
        <v>1032</v>
      </c>
      <c r="C10" s="93" t="s">
        <v>1190</v>
      </c>
      <c r="D10" s="93" t="s">
        <v>384</v>
      </c>
      <c r="E10" s="123" t="s">
        <v>337</v>
      </c>
      <c r="F10" s="124" t="s">
        <v>1189</v>
      </c>
      <c r="G10" s="124" t="s">
        <v>1189</v>
      </c>
      <c r="H10" s="94"/>
      <c r="I10" s="94" t="s">
        <v>1189</v>
      </c>
      <c r="N10" s="125"/>
      <c r="Q10" s="98" t="e">
        <f>IF(#REF!="1A1 Energy Industries",#REF!)</f>
        <v>#REF!</v>
      </c>
      <c r="R10" s="98" t="e">
        <f>IF(#REF!="1B2 Oil &amp; Natural Gas",#REF!)</f>
        <v>#REF!</v>
      </c>
      <c r="S10" s="98" t="e">
        <f>IF(#REF!="3A2 Manure Management",#REF!)</f>
        <v>#REF!</v>
      </c>
      <c r="T10" s="98" t="e">
        <f>IF(#REF!="3B2 Cropland",#REF!)</f>
        <v>#REF!</v>
      </c>
      <c r="U10" s="98" t="e">
        <f>IF(#REF!="3B6 Other Land",#REF!)</f>
        <v>#REF!</v>
      </c>
      <c r="V10" s="98" t="e">
        <f>IF(#REF!="4A1 Managed Waste Disposal Sites",#REF!)</f>
        <v>#REF!</v>
      </c>
      <c r="W10" s="98" t="e">
        <f>IF(#REF!="4D1 Domestic Wastewater Treatment &amp; Discharge",#REF!)</f>
        <v>#REF!</v>
      </c>
      <c r="X10" s="98" t="e">
        <f>IF(#REF!="unknown",#REF!)</f>
        <v>#REF!</v>
      </c>
      <c r="Y10" s="104" t="s">
        <v>1831</v>
      </c>
      <c r="Z10" s="105">
        <v>1426.351685315072</v>
      </c>
      <c r="AA10" s="126" t="e">
        <f>Z10/#REF!</f>
        <v>#REF!</v>
      </c>
      <c r="AB10" s="126">
        <f t="shared" si="0"/>
        <v>3.5658792132876801E-2</v>
      </c>
      <c r="AC10" s="126" t="e">
        <f>Z10/#REF!</f>
        <v>#REF!</v>
      </c>
    </row>
    <row r="11" spans="1:30" s="98" customFormat="1" x14ac:dyDescent="0.3">
      <c r="A11" s="92" t="s">
        <v>1167</v>
      </c>
      <c r="B11" s="93" t="s">
        <v>1032</v>
      </c>
      <c r="C11" s="93" t="s">
        <v>1115</v>
      </c>
      <c r="D11" s="93" t="s">
        <v>384</v>
      </c>
      <c r="E11" s="123" t="s">
        <v>337</v>
      </c>
      <c r="F11" s="124" t="s">
        <v>1189</v>
      </c>
      <c r="G11" s="124" t="s">
        <v>1189</v>
      </c>
      <c r="H11" s="94"/>
      <c r="I11" s="94" t="s">
        <v>1189</v>
      </c>
      <c r="N11" s="125"/>
      <c r="Q11" s="98" t="e">
        <f>IF(#REF!="1A1 Energy Industries",#REF!)</f>
        <v>#REF!</v>
      </c>
      <c r="R11" s="98" t="e">
        <f>IF(#REF!="1B2 Oil &amp; Natural Gas",#REF!)</f>
        <v>#REF!</v>
      </c>
      <c r="S11" s="98" t="e">
        <f>IF(#REF!="3A2 Manure Management",#REF!)</f>
        <v>#REF!</v>
      </c>
      <c r="T11" s="98" t="e">
        <f>IF(#REF!="3B2 Cropland",#REF!)</f>
        <v>#REF!</v>
      </c>
      <c r="U11" s="98" t="e">
        <f>IF(#REF!="3B6 Other Land",#REF!)</f>
        <v>#REF!</v>
      </c>
      <c r="V11" s="98" t="e">
        <f>IF(#REF!="4A1 Managed Waste Disposal Sites",#REF!)</f>
        <v>#REF!</v>
      </c>
      <c r="W11" s="98" t="e">
        <f>IF(#REF!="4D1 Domestic Wastewater Treatment &amp; Discharge",#REF!)</f>
        <v>#REF!</v>
      </c>
      <c r="X11" s="98" t="e">
        <f>IF(#REF!="unknown",#REF!)</f>
        <v>#REF!</v>
      </c>
      <c r="Y11" s="104" t="s">
        <v>423</v>
      </c>
      <c r="Z11" s="105">
        <v>1341</v>
      </c>
      <c r="AA11" s="126" t="e">
        <f>Z11/#REF!</f>
        <v>#REF!</v>
      </c>
      <c r="AB11" s="126">
        <f t="shared" si="0"/>
        <v>3.3524999999999999E-2</v>
      </c>
      <c r="AC11" s="126" t="e">
        <f>Z11/#REF!</f>
        <v>#REF!</v>
      </c>
    </row>
    <row r="12" spans="1:30" s="98" customFormat="1" x14ac:dyDescent="0.3">
      <c r="A12" s="92" t="s">
        <v>1170</v>
      </c>
      <c r="B12" s="93" t="s">
        <v>1032</v>
      </c>
      <c r="C12" s="93" t="s">
        <v>1117</v>
      </c>
      <c r="D12" s="93" t="s">
        <v>384</v>
      </c>
      <c r="E12" s="123" t="s">
        <v>337</v>
      </c>
      <c r="F12" s="124" t="s">
        <v>1189</v>
      </c>
      <c r="G12" s="124" t="s">
        <v>1189</v>
      </c>
      <c r="H12" s="94"/>
      <c r="I12" s="94" t="s">
        <v>1189</v>
      </c>
      <c r="N12" s="125"/>
      <c r="Q12" s="98" t="e">
        <f>IF(#REF!="1A1 Energy Industries",#REF!)</f>
        <v>#REF!</v>
      </c>
      <c r="R12" s="98" t="e">
        <f>IF(#REF!="1B2 Oil &amp; Natural Gas",#REF!)</f>
        <v>#REF!</v>
      </c>
      <c r="S12" s="98" t="e">
        <f>IF(#REF!="3A2 Manure Management",#REF!)</f>
        <v>#REF!</v>
      </c>
      <c r="T12" s="98" t="e">
        <f>IF(#REF!="3B2 Cropland",#REF!)</f>
        <v>#REF!</v>
      </c>
      <c r="U12" s="98" t="e">
        <f>IF(#REF!="3B6 Other Land",#REF!)</f>
        <v>#REF!</v>
      </c>
      <c r="V12" s="98" t="e">
        <f>IF(#REF!="4A1 Managed Waste Disposal Sites",#REF!)</f>
        <v>#REF!</v>
      </c>
      <c r="W12" s="98" t="e">
        <f>IF(#REF!="4D1 Domestic Wastewater Treatment &amp; Discharge",#REF!)</f>
        <v>#REF!</v>
      </c>
      <c r="X12" s="98" t="e">
        <f>IF(#REF!="unknown",#REF!)</f>
        <v>#REF!</v>
      </c>
      <c r="Y12" s="104" t="s">
        <v>1151</v>
      </c>
      <c r="Z12" s="105">
        <v>1295.0816266333709</v>
      </c>
      <c r="AA12" s="126" t="e">
        <f>Z12/#REF!</f>
        <v>#REF!</v>
      </c>
      <c r="AB12" s="126">
        <f t="shared" si="0"/>
        <v>3.2377040665834272E-2</v>
      </c>
      <c r="AC12" s="126" t="e">
        <f>Z12/#REF!</f>
        <v>#REF!</v>
      </c>
    </row>
    <row r="13" spans="1:30" s="98" customFormat="1" x14ac:dyDescent="0.3">
      <c r="A13" s="92" t="s">
        <v>1167</v>
      </c>
      <c r="B13" s="93" t="s">
        <v>1032</v>
      </c>
      <c r="C13" s="93" t="s">
        <v>1118</v>
      </c>
      <c r="D13" s="93" t="s">
        <v>384</v>
      </c>
      <c r="E13" s="123" t="s">
        <v>337</v>
      </c>
      <c r="F13" s="124" t="s">
        <v>1189</v>
      </c>
      <c r="G13" s="124" t="s">
        <v>1189</v>
      </c>
      <c r="H13" s="94"/>
      <c r="I13" s="94" t="s">
        <v>1189</v>
      </c>
      <c r="N13" s="125"/>
      <c r="Q13" s="98" t="e">
        <f>IF(#REF!="1A1 Energy Industries",#REF!)</f>
        <v>#REF!</v>
      </c>
      <c r="R13" s="98" t="e">
        <f>IF(#REF!="1B2 Oil &amp; Natural Gas",#REF!)</f>
        <v>#REF!</v>
      </c>
      <c r="S13" s="98" t="e">
        <f>IF(#REF!="3A2 Manure Management",#REF!)</f>
        <v>#REF!</v>
      </c>
      <c r="T13" s="98" t="e">
        <f>IF(#REF!="3B2 Cropland",#REF!)</f>
        <v>#REF!</v>
      </c>
      <c r="U13" s="98" t="e">
        <f>IF(#REF!="3B6 Other Land",#REF!)</f>
        <v>#REF!</v>
      </c>
      <c r="V13" s="98" t="e">
        <f>IF(#REF!="4A1 Managed Waste Disposal Sites",#REF!)</f>
        <v>#REF!</v>
      </c>
      <c r="W13" s="98" t="e">
        <f>IF(#REF!="4D1 Domestic Wastewater Treatment &amp; Discharge",#REF!)</f>
        <v>#REF!</v>
      </c>
      <c r="X13" s="98" t="e">
        <f>IF(#REF!="unknown",#REF!)</f>
        <v>#REF!</v>
      </c>
      <c r="Y13" s="104" t="s">
        <v>1832</v>
      </c>
      <c r="Z13" s="105">
        <v>1277</v>
      </c>
      <c r="AA13" s="126" t="e">
        <f>Z13/#REF!</f>
        <v>#REF!</v>
      </c>
      <c r="AB13" s="126">
        <f t="shared" si="0"/>
        <v>3.1925000000000002E-2</v>
      </c>
      <c r="AC13" s="126" t="e">
        <f>Z13/#REF!</f>
        <v>#REF!</v>
      </c>
      <c r="AD13" s="98" t="s">
        <v>1833</v>
      </c>
    </row>
    <row r="14" spans="1:30" s="98" customFormat="1" x14ac:dyDescent="0.3">
      <c r="A14" s="92" t="s">
        <v>812</v>
      </c>
      <c r="B14" s="93" t="s">
        <v>415</v>
      </c>
      <c r="C14" s="93" t="s">
        <v>813</v>
      </c>
      <c r="D14" s="93" t="s">
        <v>368</v>
      </c>
      <c r="E14" s="123" t="s">
        <v>337</v>
      </c>
      <c r="F14" s="124" t="s">
        <v>1189</v>
      </c>
      <c r="G14" s="124" t="s">
        <v>1189</v>
      </c>
      <c r="H14" s="94"/>
      <c r="I14" s="94" t="s">
        <v>1189</v>
      </c>
      <c r="N14" s="125"/>
      <c r="Q14" s="98" t="e">
        <f>IF(#REF!="1A1 Energy Industries",#REF!)</f>
        <v>#REF!</v>
      </c>
      <c r="R14" s="98" t="e">
        <f>IF(#REF!="1B2 Oil &amp; Natural Gas",#REF!)</f>
        <v>#REF!</v>
      </c>
      <c r="S14" s="98" t="e">
        <f>IF(#REF!="3A2 Manure Management",#REF!)</f>
        <v>#REF!</v>
      </c>
      <c r="T14" s="98" t="e">
        <f>IF(#REF!="3B2 Cropland",#REF!)</f>
        <v>#REF!</v>
      </c>
      <c r="U14" s="98" t="e">
        <f>IF(#REF!="3B6 Other Land",#REF!)</f>
        <v>#REF!</v>
      </c>
      <c r="V14" s="98" t="e">
        <f>IF(#REF!="4A1 Managed Waste Disposal Sites",#REF!)</f>
        <v>#REF!</v>
      </c>
      <c r="W14" s="98" t="e">
        <f>IF(#REF!="4D1 Domestic Wastewater Treatment &amp; Discharge",#REF!)</f>
        <v>#REF!</v>
      </c>
      <c r="X14" s="98" t="e">
        <f>IF(#REF!="unknown",#REF!)</f>
        <v>#REF!</v>
      </c>
      <c r="Y14" s="104" t="s">
        <v>1834</v>
      </c>
      <c r="Z14" s="105">
        <v>1215.2727079385309</v>
      </c>
      <c r="AA14" s="126" t="e">
        <f>Z14/#REF!</f>
        <v>#REF!</v>
      </c>
      <c r="AB14" s="126">
        <f t="shared" si="0"/>
        <v>3.0381817698463272E-2</v>
      </c>
      <c r="AC14" s="126" t="e">
        <f>Z14/#REF!</f>
        <v>#REF!</v>
      </c>
    </row>
    <row r="15" spans="1:30" s="98" customFormat="1" x14ac:dyDescent="0.3">
      <c r="A15" s="92" t="s">
        <v>1199</v>
      </c>
      <c r="B15" s="93" t="s">
        <v>427</v>
      </c>
      <c r="C15" s="93" t="s">
        <v>1279</v>
      </c>
      <c r="D15" s="93" t="s">
        <v>368</v>
      </c>
      <c r="E15" s="127" t="s">
        <v>505</v>
      </c>
      <c r="F15" s="124" t="s">
        <v>1189</v>
      </c>
      <c r="G15" s="124" t="s">
        <v>1189</v>
      </c>
      <c r="H15" s="94"/>
      <c r="I15" s="94" t="s">
        <v>1189</v>
      </c>
      <c r="N15" s="125"/>
      <c r="Q15" s="98" t="e">
        <f>IF(#REF!="1A1 Energy Industries",#REF!)</f>
        <v>#REF!</v>
      </c>
      <c r="R15" s="98" t="e">
        <f>IF(#REF!="1B2 Oil &amp; Natural Gas",#REF!)</f>
        <v>#REF!</v>
      </c>
      <c r="S15" s="98" t="e">
        <f>IF(#REF!="3A2 Manure Management",#REF!)</f>
        <v>#REF!</v>
      </c>
      <c r="T15" s="98" t="e">
        <f>IF(#REF!="3B2 Cropland",#REF!)</f>
        <v>#REF!</v>
      </c>
      <c r="U15" s="98" t="e">
        <f>IF(#REF!="3B6 Other Land",#REF!)</f>
        <v>#REF!</v>
      </c>
      <c r="V15" s="98" t="e">
        <f>IF(#REF!="4A1 Managed Waste Disposal Sites",#REF!)</f>
        <v>#REF!</v>
      </c>
      <c r="W15" s="98" t="e">
        <f>IF(#REF!="4D1 Domestic Wastewater Treatment &amp; Discharge",#REF!)</f>
        <v>#REF!</v>
      </c>
      <c r="X15" s="98" t="e">
        <f>IF(#REF!="unknown",#REF!)</f>
        <v>#REF!</v>
      </c>
      <c r="Y15" s="104" t="s">
        <v>1073</v>
      </c>
      <c r="Z15" s="105">
        <v>1182.7146980552684</v>
      </c>
      <c r="AA15" s="126" t="e">
        <f>Z15/#REF!</f>
        <v>#REF!</v>
      </c>
      <c r="AB15" s="126">
        <f t="shared" si="0"/>
        <v>2.9567867451381711E-2</v>
      </c>
      <c r="AC15" s="126" t="e">
        <f>Z15/#REF!</f>
        <v>#REF!</v>
      </c>
    </row>
    <row r="16" spans="1:30" s="98" customFormat="1" x14ac:dyDescent="0.3">
      <c r="A16" s="93" t="s">
        <v>422</v>
      </c>
      <c r="B16" s="93" t="s">
        <v>427</v>
      </c>
      <c r="C16" s="93" t="s">
        <v>1279</v>
      </c>
      <c r="D16" s="93" t="s">
        <v>368</v>
      </c>
      <c r="E16" s="127" t="s">
        <v>505</v>
      </c>
      <c r="F16" s="124" t="s">
        <v>1189</v>
      </c>
      <c r="G16" s="124" t="s">
        <v>1189</v>
      </c>
      <c r="H16" s="94"/>
      <c r="I16" s="94" t="s">
        <v>1189</v>
      </c>
      <c r="N16" s="125"/>
      <c r="Q16" s="98" t="e">
        <f>IF(#REF!="1A1 Energy Industries",#REF!)</f>
        <v>#REF!</v>
      </c>
      <c r="R16" s="98" t="e">
        <f>IF(#REF!="1B2 Oil &amp; Natural Gas",#REF!)</f>
        <v>#REF!</v>
      </c>
      <c r="S16" s="98" t="e">
        <f>IF(#REF!="3A2 Manure Management",#REF!)</f>
        <v>#REF!</v>
      </c>
      <c r="T16" s="98" t="e">
        <f>IF(#REF!="3B2 Cropland",#REF!)</f>
        <v>#REF!</v>
      </c>
      <c r="U16" s="98" t="e">
        <f>IF(#REF!="3B6 Other Land",#REF!)</f>
        <v>#REF!</v>
      </c>
      <c r="V16" s="98" t="e">
        <f>IF(#REF!="4A1 Managed Waste Disposal Sites",#REF!)</f>
        <v>#REF!</v>
      </c>
      <c r="W16" s="98" t="e">
        <f>IF(#REF!="4D1 Domestic Wastewater Treatment &amp; Discharge",#REF!)</f>
        <v>#REF!</v>
      </c>
      <c r="X16" s="98" t="e">
        <f>IF(#REF!="unknown",#REF!)</f>
        <v>#REF!</v>
      </c>
      <c r="Y16" s="104" t="s">
        <v>1138</v>
      </c>
      <c r="Z16" s="105">
        <v>1130.5844145947451</v>
      </c>
      <c r="AA16" s="126" t="e">
        <f>Z16/#REF!</f>
        <v>#REF!</v>
      </c>
      <c r="AB16" s="126">
        <f t="shared" si="0"/>
        <v>2.8264610364868627E-2</v>
      </c>
      <c r="AC16" s="126" t="e">
        <f>Z16/#REF!</f>
        <v>#REF!</v>
      </c>
    </row>
    <row r="17" spans="1:36" s="98" customFormat="1" x14ac:dyDescent="0.3">
      <c r="A17" s="92" t="s">
        <v>1199</v>
      </c>
      <c r="B17" s="93" t="s">
        <v>427</v>
      </c>
      <c r="C17" s="93" t="s">
        <v>1279</v>
      </c>
      <c r="D17" s="93" t="s">
        <v>368</v>
      </c>
      <c r="E17" s="127" t="s">
        <v>505</v>
      </c>
      <c r="F17" s="124" t="s">
        <v>1189</v>
      </c>
      <c r="G17" s="124" t="s">
        <v>1189</v>
      </c>
      <c r="H17" s="94"/>
      <c r="I17" s="94" t="s">
        <v>1189</v>
      </c>
      <c r="N17" s="125" t="e">
        <f>#REF!+#REF!+#REF!</f>
        <v>#REF!</v>
      </c>
      <c r="Q17" s="98" t="e">
        <f>IF(#REF!="1A1 Energy Industries",#REF!)</f>
        <v>#REF!</v>
      </c>
      <c r="R17" s="98" t="e">
        <f>IF(#REF!="1B2 Oil &amp; Natural Gas",#REF!)</f>
        <v>#REF!</v>
      </c>
      <c r="S17" s="98" t="e">
        <f>IF(#REF!="3A2 Manure Management",#REF!)</f>
        <v>#REF!</v>
      </c>
      <c r="T17" s="98" t="e">
        <f>IF(#REF!="3B2 Cropland",#REF!)</f>
        <v>#REF!</v>
      </c>
      <c r="U17" s="98" t="e">
        <f>IF(#REF!="3B6 Other Land",#REF!)</f>
        <v>#REF!</v>
      </c>
      <c r="V17" s="98" t="e">
        <f>IF(#REF!="4A1 Managed Waste Disposal Sites",#REF!)</f>
        <v>#REF!</v>
      </c>
      <c r="W17" s="98" t="e">
        <f>IF(#REF!="4D1 Domestic Wastewater Treatment &amp; Discharge",#REF!)</f>
        <v>#REF!</v>
      </c>
      <c r="X17" s="98" t="e">
        <f>IF(#REF!="unknown",#REF!)</f>
        <v>#REF!</v>
      </c>
      <c r="Y17" s="104" t="s">
        <v>1073</v>
      </c>
      <c r="Z17" s="105">
        <v>1096.8926903876704</v>
      </c>
      <c r="AA17" s="126" t="e">
        <f>Z17/#REF!</f>
        <v>#REF!</v>
      </c>
      <c r="AB17" s="126">
        <f t="shared" si="0"/>
        <v>2.7422317259691759E-2</v>
      </c>
      <c r="AC17" s="126" t="e">
        <f>Z17/#REF!</f>
        <v>#REF!</v>
      </c>
    </row>
    <row r="18" spans="1:36" s="98" customFormat="1" x14ac:dyDescent="0.3">
      <c r="A18" s="92" t="s">
        <v>1199</v>
      </c>
      <c r="B18" s="93" t="s">
        <v>427</v>
      </c>
      <c r="C18" s="93" t="s">
        <v>1279</v>
      </c>
      <c r="D18" s="93" t="s">
        <v>368</v>
      </c>
      <c r="E18" s="127" t="s">
        <v>337</v>
      </c>
      <c r="F18" s="124" t="s">
        <v>1189</v>
      </c>
      <c r="G18" s="124" t="s">
        <v>1189</v>
      </c>
      <c r="H18" s="94"/>
      <c r="I18" s="94" t="s">
        <v>1189</v>
      </c>
      <c r="N18" s="125"/>
      <c r="Q18" s="98" t="e">
        <f>IF(#REF!="1A1 Energy Industries",#REF!)</f>
        <v>#REF!</v>
      </c>
      <c r="R18" s="98" t="e">
        <f>IF(#REF!="1B2 Oil &amp; Natural Gas",#REF!)</f>
        <v>#REF!</v>
      </c>
      <c r="S18" s="98" t="e">
        <f>IF(#REF!="3A2 Manure Management",#REF!)</f>
        <v>#REF!</v>
      </c>
      <c r="T18" s="98" t="e">
        <f>IF(#REF!="3B2 Cropland",#REF!)</f>
        <v>#REF!</v>
      </c>
      <c r="U18" s="98" t="e">
        <f>IF(#REF!="3B6 Other Land",#REF!)</f>
        <v>#REF!</v>
      </c>
      <c r="V18" s="98" t="e">
        <f>IF(#REF!="4A1 Managed Waste Disposal Sites",#REF!)</f>
        <v>#REF!</v>
      </c>
      <c r="W18" s="98" t="e">
        <f>IF(#REF!="4D1 Domestic Wastewater Treatment &amp; Discharge",#REF!)</f>
        <v>#REF!</v>
      </c>
      <c r="X18" s="98" t="e">
        <f>IF(#REF!="unknown",#REF!)</f>
        <v>#REF!</v>
      </c>
      <c r="Y18" s="104" t="s">
        <v>1045</v>
      </c>
      <c r="Z18" s="105">
        <v>1064.5945568008926</v>
      </c>
      <c r="AA18" s="126" t="e">
        <f>Z18/#REF!</f>
        <v>#REF!</v>
      </c>
      <c r="AB18" s="126">
        <f t="shared" si="0"/>
        <v>2.6614863920022314E-2</v>
      </c>
      <c r="AC18" s="126" t="e">
        <f>Z18/#REF!</f>
        <v>#REF!</v>
      </c>
    </row>
    <row r="19" spans="1:36" s="98" customFormat="1" x14ac:dyDescent="0.3">
      <c r="A19" s="92" t="s">
        <v>1199</v>
      </c>
      <c r="B19" s="93" t="s">
        <v>427</v>
      </c>
      <c r="C19" s="93" t="s">
        <v>1279</v>
      </c>
      <c r="D19" s="93" t="s">
        <v>368</v>
      </c>
      <c r="E19" s="127" t="s">
        <v>505</v>
      </c>
      <c r="F19" s="124" t="s">
        <v>1189</v>
      </c>
      <c r="G19" s="124" t="s">
        <v>1189</v>
      </c>
      <c r="H19" s="94"/>
      <c r="I19" s="94" t="s">
        <v>1189</v>
      </c>
      <c r="N19" s="125"/>
      <c r="Q19" s="98" t="e">
        <f>IF(#REF!="1A1 Energy Industries",#REF!)</f>
        <v>#REF!</v>
      </c>
      <c r="R19" s="98" t="e">
        <f>IF(#REF!="1B2 Oil &amp; Natural Gas",#REF!)</f>
        <v>#REF!</v>
      </c>
      <c r="S19" s="98" t="e">
        <f>IF(#REF!="3A2 Manure Management",#REF!)</f>
        <v>#REF!</v>
      </c>
      <c r="T19" s="98" t="e">
        <f>IF(#REF!="3B2 Cropland",#REF!)</f>
        <v>#REF!</v>
      </c>
      <c r="U19" s="98" t="e">
        <f>IF(#REF!="3B6 Other Land",#REF!)</f>
        <v>#REF!</v>
      </c>
      <c r="V19" s="98" t="e">
        <f>IF(#REF!="4A1 Managed Waste Disposal Sites",#REF!)</f>
        <v>#REF!</v>
      </c>
      <c r="W19" s="98" t="e">
        <f>IF(#REF!="4D1 Domestic Wastewater Treatment &amp; Discharge",#REF!)</f>
        <v>#REF!</v>
      </c>
      <c r="X19" s="98" t="e">
        <f>IF(#REF!="unknown",#REF!)</f>
        <v>#REF!</v>
      </c>
      <c r="Y19" s="104" t="s">
        <v>1152</v>
      </c>
      <c r="Z19" s="105">
        <v>923.67125651049741</v>
      </c>
      <c r="AA19" s="126" t="e">
        <f>Z19/#REF!</f>
        <v>#REF!</v>
      </c>
      <c r="AB19" s="126">
        <f t="shared" si="0"/>
        <v>2.3091781412762434E-2</v>
      </c>
      <c r="AC19" s="126" t="e">
        <f>Z19/#REF!</f>
        <v>#REF!</v>
      </c>
    </row>
    <row r="20" spans="1:36" s="98" customFormat="1" x14ac:dyDescent="0.3">
      <c r="A20" s="92" t="s">
        <v>425</v>
      </c>
      <c r="B20" s="93" t="s">
        <v>415</v>
      </c>
      <c r="C20" s="93" t="s">
        <v>1279</v>
      </c>
      <c r="D20" s="93" t="s">
        <v>368</v>
      </c>
      <c r="E20" s="127" t="s">
        <v>505</v>
      </c>
      <c r="F20" s="124" t="s">
        <v>1189</v>
      </c>
      <c r="G20" s="124" t="s">
        <v>1189</v>
      </c>
      <c r="H20" s="94"/>
      <c r="I20" s="94" t="s">
        <v>1189</v>
      </c>
      <c r="N20" s="125"/>
      <c r="Q20" s="98" t="e">
        <f>IF(#REF!="1A1 Energy Industries",#REF!)</f>
        <v>#REF!</v>
      </c>
      <c r="R20" s="98" t="e">
        <f>IF(#REF!="1B2 Oil &amp; Natural Gas",#REF!)</f>
        <v>#REF!</v>
      </c>
      <c r="S20" s="98" t="e">
        <f>IF(#REF!="3A2 Manure Management",#REF!)</f>
        <v>#REF!</v>
      </c>
      <c r="T20" s="98" t="e">
        <f>IF(#REF!="3B2 Cropland",#REF!)</f>
        <v>#REF!</v>
      </c>
      <c r="U20" s="98" t="e">
        <f>IF(#REF!="3B6 Other Land",#REF!)</f>
        <v>#REF!</v>
      </c>
      <c r="V20" s="98" t="e">
        <f>IF(#REF!="4A1 Managed Waste Disposal Sites",#REF!)</f>
        <v>#REF!</v>
      </c>
      <c r="W20" s="98" t="e">
        <f>IF(#REF!="4D1 Domestic Wastewater Treatment &amp; Discharge",#REF!)</f>
        <v>#REF!</v>
      </c>
      <c r="X20" s="98" t="e">
        <f>IF(#REF!="unknown",#REF!)</f>
        <v>#REF!</v>
      </c>
      <c r="Y20" s="106" t="s">
        <v>1835</v>
      </c>
      <c r="Z20" s="107">
        <f>SUM(Z1:Z18)</f>
        <v>26771.11853356953</v>
      </c>
      <c r="AA20" s="126" t="e">
        <f>Z20/#REF!</f>
        <v>#REF!</v>
      </c>
      <c r="AB20" s="126">
        <f t="shared" si="0"/>
        <v>0.66927796333923828</v>
      </c>
      <c r="AC20" s="126" t="e">
        <f>Z20/#REF!</f>
        <v>#REF!</v>
      </c>
    </row>
    <row r="21" spans="1:36" s="98" customFormat="1" x14ac:dyDescent="0.3">
      <c r="A21" s="92" t="s">
        <v>1199</v>
      </c>
      <c r="B21" s="93" t="s">
        <v>427</v>
      </c>
      <c r="C21" s="93" t="s">
        <v>1279</v>
      </c>
      <c r="D21" s="93" t="s">
        <v>368</v>
      </c>
      <c r="E21" s="127" t="s">
        <v>505</v>
      </c>
      <c r="F21" s="124" t="s">
        <v>1189</v>
      </c>
      <c r="G21" s="124" t="s">
        <v>1189</v>
      </c>
      <c r="H21" s="94"/>
      <c r="I21" s="94" t="s">
        <v>1189</v>
      </c>
      <c r="N21" s="125"/>
      <c r="Q21" s="98" t="e">
        <f>IF(#REF!="1A1 Energy Industries",#REF!)</f>
        <v>#REF!</v>
      </c>
      <c r="R21" s="98" t="e">
        <f>IF(#REF!="1B2 Oil &amp; Natural Gas",#REF!)</f>
        <v>#REF!</v>
      </c>
      <c r="S21" s="98" t="e">
        <f>IF(#REF!="3A2 Manure Management",#REF!)</f>
        <v>#REF!</v>
      </c>
      <c r="T21" s="98" t="e">
        <f>IF(#REF!="3B2 Cropland",#REF!)</f>
        <v>#REF!</v>
      </c>
      <c r="U21" s="98" t="e">
        <f>IF(#REF!="3B6 Other Land",#REF!)</f>
        <v>#REF!</v>
      </c>
      <c r="V21" s="98" t="e">
        <f>IF(#REF!="4A1 Managed Waste Disposal Sites",#REF!)</f>
        <v>#REF!</v>
      </c>
      <c r="W21" s="98" t="e">
        <f>IF(#REF!="4D1 Domestic Wastewater Treatment &amp; Discharge",#REF!)</f>
        <v>#REF!</v>
      </c>
      <c r="X21" s="98" t="e">
        <f>IF(#REF!="unknown",#REF!)</f>
        <v>#REF!</v>
      </c>
      <c r="Y21" s="104"/>
      <c r="Z21" s="104"/>
      <c r="AA21" s="104"/>
      <c r="AB21" s="104"/>
      <c r="AC21" s="104"/>
    </row>
    <row r="22" spans="1:36" s="98" customFormat="1" x14ac:dyDescent="0.3">
      <c r="A22" s="4" t="s">
        <v>284</v>
      </c>
      <c r="B22" s="3" t="s">
        <v>340</v>
      </c>
      <c r="C22" s="3" t="s">
        <v>349</v>
      </c>
      <c r="D22" s="3" t="s">
        <v>362</v>
      </c>
      <c r="E22" s="128" t="s">
        <v>337</v>
      </c>
      <c r="F22" s="29">
        <v>233.84316754700001</v>
      </c>
      <c r="G22" s="129">
        <v>496.577899226</v>
      </c>
      <c r="H22" s="94"/>
      <c r="I22" s="94" t="s">
        <v>1189</v>
      </c>
      <c r="N22" s="125"/>
      <c r="Q22" s="98" t="e">
        <f>IF(#REF!="1A1 Energy Industries",#REF!)</f>
        <v>#REF!</v>
      </c>
      <c r="R22" s="98" t="e">
        <f>IF(#REF!="1B2 Oil &amp; Natural Gas",#REF!)</f>
        <v>#REF!</v>
      </c>
      <c r="S22" s="98" t="e">
        <f>IF(#REF!="3A2 Manure Management",#REF!)</f>
        <v>#REF!</v>
      </c>
      <c r="T22" s="98" t="e">
        <f>IF(#REF!="3B2 Cropland",#REF!)</f>
        <v>#REF!</v>
      </c>
      <c r="U22" s="98" t="e">
        <f>IF(#REF!="3B6 Other Land",#REF!)</f>
        <v>#REF!</v>
      </c>
      <c r="V22" s="98" t="e">
        <f>IF(#REF!="4A1 Managed Waste Disposal Sites",#REF!)</f>
        <v>#REF!</v>
      </c>
      <c r="W22" s="98" t="e">
        <f>IF(#REF!="4D1 Domestic Wastewater Treatment &amp; Discharge",#REF!)</f>
        <v>#REF!</v>
      </c>
      <c r="X22" s="98" t="e">
        <f>IF(#REF!="unknown",#REF!)</f>
        <v>#REF!</v>
      </c>
      <c r="Y22" s="104"/>
      <c r="Z22" s="104"/>
      <c r="AA22" s="104"/>
      <c r="AB22" s="104"/>
      <c r="AC22" s="104"/>
    </row>
    <row r="23" spans="1:36" s="98" customFormat="1" x14ac:dyDescent="0.3">
      <c r="A23" s="4" t="s">
        <v>1167</v>
      </c>
      <c r="B23" s="3" t="s">
        <v>1032</v>
      </c>
      <c r="C23" s="3" t="s">
        <v>1069</v>
      </c>
      <c r="D23" s="3" t="s">
        <v>384</v>
      </c>
      <c r="E23" s="128" t="s">
        <v>337</v>
      </c>
      <c r="F23" s="29">
        <v>176.99481916400001</v>
      </c>
      <c r="G23" s="129">
        <v>497.321827391</v>
      </c>
      <c r="H23" s="94"/>
      <c r="I23" s="94" t="s">
        <v>1189</v>
      </c>
      <c r="N23" s="125"/>
      <c r="Q23" s="98" t="e">
        <f>IF(#REF!="1A1 Energy Industries",#REF!)</f>
        <v>#REF!</v>
      </c>
      <c r="R23" s="98" t="e">
        <f>IF(#REF!="1B2 Oil &amp; Natural Gas",#REF!)</f>
        <v>#REF!</v>
      </c>
      <c r="S23" s="98" t="e">
        <f>IF(#REF!="3A2 Manure Management",#REF!)</f>
        <v>#REF!</v>
      </c>
      <c r="T23" s="98" t="e">
        <f>IF(#REF!="3B2 Cropland",#REF!)</f>
        <v>#REF!</v>
      </c>
      <c r="U23" s="98" t="e">
        <f>IF(#REF!="3B6 Other Land",#REF!)</f>
        <v>#REF!</v>
      </c>
      <c r="V23" s="98" t="e">
        <f>IF(#REF!="4A1 Managed Waste Disposal Sites",#REF!)</f>
        <v>#REF!</v>
      </c>
      <c r="W23" s="98" t="e">
        <f>IF(#REF!="4D1 Domestic Wastewater Treatment &amp; Discharge",#REF!)</f>
        <v>#REF!</v>
      </c>
      <c r="X23" s="98" t="e">
        <f>IF(#REF!="unknown",#REF!)</f>
        <v>#REF!</v>
      </c>
      <c r="Y23" s="104"/>
      <c r="Z23" s="104"/>
      <c r="AA23" s="104"/>
      <c r="AB23" s="104"/>
      <c r="AC23" s="104"/>
    </row>
    <row r="24" spans="1:36" s="98" customFormat="1" x14ac:dyDescent="0.3">
      <c r="A24" s="4" t="s">
        <v>1167</v>
      </c>
      <c r="B24" s="3" t="s">
        <v>1032</v>
      </c>
      <c r="C24" s="3" t="s">
        <v>1070</v>
      </c>
      <c r="D24" s="3" t="s">
        <v>384</v>
      </c>
      <c r="E24" s="128" t="s">
        <v>337</v>
      </c>
      <c r="F24" s="29">
        <v>142.86904498000001</v>
      </c>
      <c r="G24" s="129">
        <v>497.321827391</v>
      </c>
      <c r="H24" s="94"/>
      <c r="I24" s="94" t="s">
        <v>1189</v>
      </c>
      <c r="N24" s="125"/>
      <c r="Q24" s="98" t="e">
        <f>IF(#REF!="1A1 Energy Industries",#REF!)</f>
        <v>#REF!</v>
      </c>
      <c r="R24" s="98" t="e">
        <f>IF(#REF!="1B2 Oil &amp; Natural Gas",#REF!)</f>
        <v>#REF!</v>
      </c>
      <c r="S24" s="98" t="e">
        <f>IF(#REF!="3A2 Manure Management",#REF!)</f>
        <v>#REF!</v>
      </c>
      <c r="T24" s="98" t="e">
        <f>IF(#REF!="3B2 Cropland",#REF!)</f>
        <v>#REF!</v>
      </c>
      <c r="U24" s="98" t="e">
        <f>IF(#REF!="3B6 Other Land",#REF!)</f>
        <v>#REF!</v>
      </c>
      <c r="V24" s="98" t="e">
        <f>IF(#REF!="4A1 Managed Waste Disposal Sites",#REF!)</f>
        <v>#REF!</v>
      </c>
      <c r="W24" s="98" t="e">
        <f>IF(#REF!="4D1 Domestic Wastewater Treatment &amp; Discharge",#REF!)</f>
        <v>#REF!</v>
      </c>
      <c r="X24" s="98" t="e">
        <f>IF(#REF!="unknown",#REF!)</f>
        <v>#REF!</v>
      </c>
    </row>
    <row r="25" spans="1:36" s="98" customFormat="1" x14ac:dyDescent="0.3">
      <c r="A25" s="4" t="s">
        <v>1167</v>
      </c>
      <c r="B25" s="3" t="s">
        <v>1032</v>
      </c>
      <c r="C25" s="3" t="s">
        <v>1190</v>
      </c>
      <c r="D25" s="3" t="s">
        <v>384</v>
      </c>
      <c r="E25" s="130" t="s">
        <v>337</v>
      </c>
      <c r="F25" s="29">
        <v>125</v>
      </c>
      <c r="G25" s="29" t="s">
        <v>1189</v>
      </c>
      <c r="H25" s="94"/>
      <c r="I25" s="94" t="s">
        <v>1189</v>
      </c>
      <c r="N25" s="125"/>
      <c r="Q25" s="98" t="e">
        <f>IF(#REF!="1A1 Energy Industries",#REF!)</f>
        <v>#REF!</v>
      </c>
      <c r="R25" s="98" t="e">
        <f>IF(#REF!="1B2 Oil &amp; Natural Gas",#REF!)</f>
        <v>#REF!</v>
      </c>
      <c r="S25" s="98" t="e">
        <f>IF(#REF!="3A2 Manure Management",#REF!)</f>
        <v>#REF!</v>
      </c>
      <c r="T25" s="98" t="e">
        <f>IF(#REF!="3B2 Cropland",#REF!)</f>
        <v>#REF!</v>
      </c>
      <c r="U25" s="98" t="e">
        <f>IF(#REF!="3B6 Other Land",#REF!)</f>
        <v>#REF!</v>
      </c>
      <c r="V25" s="98" t="e">
        <f>IF(#REF!="4A1 Managed Waste Disposal Sites",#REF!)</f>
        <v>#REF!</v>
      </c>
      <c r="W25" s="98" t="e">
        <f>IF(#REF!="4D1 Domestic Wastewater Treatment &amp; Discharge",#REF!)</f>
        <v>#REF!</v>
      </c>
      <c r="X25" s="98" t="e">
        <f>IF(#REF!="unknown",#REF!)</f>
        <v>#REF!</v>
      </c>
    </row>
    <row r="26" spans="1:36" s="98" customFormat="1" x14ac:dyDescent="0.3">
      <c r="A26" s="4" t="s">
        <v>1167</v>
      </c>
      <c r="B26" s="3" t="s">
        <v>1031</v>
      </c>
      <c r="C26" s="3" t="s">
        <v>487</v>
      </c>
      <c r="D26" s="3" t="s">
        <v>384</v>
      </c>
      <c r="E26" s="128" t="s">
        <v>505</v>
      </c>
      <c r="F26" s="29">
        <v>94.627337919699997</v>
      </c>
      <c r="G26" s="129">
        <v>491.89475815950004</v>
      </c>
      <c r="H26" s="94"/>
      <c r="I26" s="94" t="s">
        <v>1189</v>
      </c>
      <c r="N26" s="125"/>
      <c r="Q26" s="98" t="e">
        <f>IF(#REF!="1A1 Energy Industries",#REF!)</f>
        <v>#REF!</v>
      </c>
      <c r="R26" s="98" t="e">
        <f>IF(#REF!="1B2 Oil &amp; Natural Gas",#REF!)</f>
        <v>#REF!</v>
      </c>
      <c r="S26" s="98" t="e">
        <f>IF(#REF!="3A2 Manure Management",#REF!)</f>
        <v>#REF!</v>
      </c>
      <c r="T26" s="98" t="e">
        <f>IF(#REF!="3B2 Cropland",#REF!)</f>
        <v>#REF!</v>
      </c>
      <c r="U26" s="98" t="e">
        <f>IF(#REF!="3B6 Other Land",#REF!)</f>
        <v>#REF!</v>
      </c>
      <c r="V26" s="98" t="e">
        <f>IF(#REF!="4A1 Managed Waste Disposal Sites",#REF!)</f>
        <v>#REF!</v>
      </c>
      <c r="W26" s="98" t="e">
        <f>IF(#REF!="4D1 Domestic Wastewater Treatment &amp; Discharge",#REF!)</f>
        <v>#REF!</v>
      </c>
      <c r="X26" s="98" t="e">
        <f>IF(#REF!="unknown",#REF!)</f>
        <v>#REF!</v>
      </c>
    </row>
    <row r="27" spans="1:36" s="98" customFormat="1" x14ac:dyDescent="0.3">
      <c r="A27" s="4" t="s">
        <v>1046</v>
      </c>
      <c r="B27" s="3" t="s">
        <v>811</v>
      </c>
      <c r="C27" s="4" t="s">
        <v>965</v>
      </c>
      <c r="D27" s="3" t="s">
        <v>362</v>
      </c>
      <c r="E27" s="128" t="s">
        <v>505</v>
      </c>
      <c r="F27" s="29">
        <v>93.842877799000007</v>
      </c>
      <c r="G27" s="129">
        <v>463.36019600999998</v>
      </c>
      <c r="H27" s="94"/>
      <c r="I27" s="94" t="s">
        <v>1189</v>
      </c>
      <c r="N27" s="125"/>
      <c r="Q27" s="98" t="e">
        <f>IF(#REF!="1A1 Energy Industries",#REF!)</f>
        <v>#REF!</v>
      </c>
      <c r="R27" s="98" t="e">
        <f>IF(#REF!="1B2 Oil &amp; Natural Gas",#REF!)</f>
        <v>#REF!</v>
      </c>
      <c r="S27" s="98" t="e">
        <f>IF(#REF!="3A2 Manure Management",#REF!)</f>
        <v>#REF!</v>
      </c>
      <c r="T27" s="98" t="e">
        <f>IF(#REF!="3B2 Cropland",#REF!)</f>
        <v>#REF!</v>
      </c>
      <c r="U27" s="98" t="e">
        <f>IF(#REF!="3B6 Other Land",#REF!)</f>
        <v>#REF!</v>
      </c>
      <c r="V27" s="98" t="e">
        <f>IF(#REF!="4A1 Managed Waste Disposal Sites",#REF!)</f>
        <v>#REF!</v>
      </c>
      <c r="W27" s="98" t="e">
        <f>IF(#REF!="4D1 Domestic Wastewater Treatment &amp; Discharge",#REF!)</f>
        <v>#REF!</v>
      </c>
      <c r="X27" s="98" t="e">
        <f>IF(#REF!="unknown",#REF!)</f>
        <v>#REF!</v>
      </c>
    </row>
    <row r="28" spans="1:36" s="98" customFormat="1" x14ac:dyDescent="0.3">
      <c r="A28" s="4" t="s">
        <v>1171</v>
      </c>
      <c r="B28" s="3" t="s">
        <v>1032</v>
      </c>
      <c r="C28" s="3" t="s">
        <v>1151</v>
      </c>
      <c r="D28" s="3" t="s">
        <v>384</v>
      </c>
      <c r="E28" s="130" t="s">
        <v>337</v>
      </c>
      <c r="F28" s="29">
        <v>89.850744036500004</v>
      </c>
      <c r="G28" s="129">
        <v>499.52477415999999</v>
      </c>
      <c r="H28" s="94"/>
      <c r="I28" s="94" t="s">
        <v>1189</v>
      </c>
      <c r="N28" s="125"/>
      <c r="Q28" s="98" t="e">
        <f>IF(#REF!="1A1 Energy Industries",#REF!)</f>
        <v>#REF!</v>
      </c>
      <c r="R28" s="98" t="e">
        <f>IF(#REF!="1B2 Oil &amp; Natural Gas",#REF!)</f>
        <v>#REF!</v>
      </c>
      <c r="S28" s="98" t="e">
        <f>IF(#REF!="3A2 Manure Management",#REF!)</f>
        <v>#REF!</v>
      </c>
      <c r="T28" s="98" t="e">
        <f>IF(#REF!="3B2 Cropland",#REF!)</f>
        <v>#REF!</v>
      </c>
      <c r="U28" s="98" t="e">
        <f>IF(#REF!="3B6 Other Land",#REF!)</f>
        <v>#REF!</v>
      </c>
      <c r="V28" s="98" t="e">
        <f>IF(#REF!="4A1 Managed Waste Disposal Sites",#REF!)</f>
        <v>#REF!</v>
      </c>
      <c r="W28" s="98" t="e">
        <f>IF(#REF!="4D1 Domestic Wastewater Treatment &amp; Discharge",#REF!)</f>
        <v>#REF!</v>
      </c>
      <c r="X28" s="98" t="e">
        <f>IF(#REF!="unknown",#REF!)</f>
        <v>#REF!</v>
      </c>
    </row>
    <row r="29" spans="1:36" s="98" customFormat="1" x14ac:dyDescent="0.3">
      <c r="A29" s="4" t="s">
        <v>432</v>
      </c>
      <c r="B29" s="3" t="s">
        <v>195</v>
      </c>
      <c r="C29" s="4" t="s">
        <v>432</v>
      </c>
      <c r="D29" s="3" t="s">
        <v>396</v>
      </c>
      <c r="E29" s="128" t="s">
        <v>505</v>
      </c>
      <c r="F29" s="29">
        <v>87.658266738500004</v>
      </c>
      <c r="G29" s="129">
        <v>420.89170245749995</v>
      </c>
      <c r="H29" s="94"/>
      <c r="I29" s="94" t="s">
        <v>1189</v>
      </c>
      <c r="N29" s="125"/>
      <c r="Q29" s="98" t="e">
        <f>IF(#REF!="1A1 Energy Industries",#REF!)</f>
        <v>#REF!</v>
      </c>
      <c r="R29" s="98" t="e">
        <f>IF(#REF!="1B2 Oil &amp; Natural Gas",#REF!)</f>
        <v>#REF!</v>
      </c>
      <c r="S29" s="98" t="e">
        <f>IF(#REF!="3A2 Manure Management",#REF!)</f>
        <v>#REF!</v>
      </c>
      <c r="T29" s="98" t="e">
        <f>IF(#REF!="3B2 Cropland",#REF!)</f>
        <v>#REF!</v>
      </c>
      <c r="U29" s="98" t="e">
        <f>IF(#REF!="3B6 Other Land",#REF!)</f>
        <v>#REF!</v>
      </c>
      <c r="V29" s="98" t="e">
        <f>IF(#REF!="4A1 Managed Waste Disposal Sites",#REF!)</f>
        <v>#REF!</v>
      </c>
      <c r="W29" s="98" t="e">
        <f>IF(#REF!="4D1 Domestic Wastewater Treatment &amp; Discharge",#REF!)</f>
        <v>#REF!</v>
      </c>
      <c r="X29" s="98" t="e">
        <f>IF(#REF!="unknown",#REF!)</f>
        <v>#REF!</v>
      </c>
    </row>
    <row r="30" spans="1:36" s="98" customFormat="1" x14ac:dyDescent="0.3">
      <c r="A30" s="4" t="s">
        <v>1165</v>
      </c>
      <c r="B30" s="3" t="s">
        <v>1031</v>
      </c>
      <c r="C30" s="3" t="s">
        <v>1057</v>
      </c>
      <c r="D30" s="3" t="s">
        <v>384</v>
      </c>
      <c r="E30" s="128" t="s">
        <v>337</v>
      </c>
      <c r="F30" s="29">
        <v>83.114763238500004</v>
      </c>
      <c r="G30" s="129">
        <v>456.15786740999999</v>
      </c>
      <c r="H30" s="94"/>
      <c r="I30" s="94" t="s">
        <v>1189</v>
      </c>
      <c r="N30" s="125"/>
      <c r="Q30" s="98" t="e">
        <f>IF(#REF!="1A1 Energy Industries",#REF!)</f>
        <v>#REF!</v>
      </c>
      <c r="R30" s="98" t="e">
        <f>IF(#REF!="1B2 Oil &amp; Natural Gas",#REF!)</f>
        <v>#REF!</v>
      </c>
      <c r="S30" s="98" t="e">
        <f>IF(#REF!="3A2 Manure Management",#REF!)</f>
        <v>#REF!</v>
      </c>
      <c r="T30" s="98" t="e">
        <f>IF(#REF!="3B2 Cropland",#REF!)</f>
        <v>#REF!</v>
      </c>
      <c r="U30" s="98" t="e">
        <f>IF(#REF!="3B6 Other Land",#REF!)</f>
        <v>#REF!</v>
      </c>
      <c r="V30" s="98" t="e">
        <f>IF(#REF!="4A1 Managed Waste Disposal Sites",#REF!)</f>
        <v>#REF!</v>
      </c>
      <c r="W30" s="98" t="e">
        <f>IF(#REF!="4D1 Domestic Wastewater Treatment &amp; Discharge",#REF!)</f>
        <v>#REF!</v>
      </c>
      <c r="X30" s="98" t="e">
        <f>IF(#REF!="unknown",#REF!)</f>
        <v>#REF!</v>
      </c>
    </row>
    <row r="31" spans="1:36" s="98" customFormat="1" x14ac:dyDescent="0.3">
      <c r="A31" s="4" t="s">
        <v>215</v>
      </c>
      <c r="B31" s="3" t="s">
        <v>195</v>
      </c>
      <c r="C31" s="3" t="s">
        <v>1194</v>
      </c>
      <c r="D31" s="3" t="s">
        <v>396</v>
      </c>
      <c r="E31" s="130" t="s">
        <v>337</v>
      </c>
      <c r="F31" s="29">
        <v>80.816155581700002</v>
      </c>
      <c r="G31" s="129">
        <v>455.58621577000002</v>
      </c>
      <c r="H31" s="26">
        <f>F31*1000/G31</f>
        <v>177.38937830924093</v>
      </c>
      <c r="I31" s="109">
        <f>F31*$J$2/G31*3600</f>
        <v>1277.2035238265346</v>
      </c>
      <c r="J31" s="109">
        <f>I31</f>
        <v>1277.2035238265346</v>
      </c>
      <c r="K31" s="110">
        <f>J31/J$336</f>
        <v>1.9427732607482616E-2</v>
      </c>
      <c r="L31" s="111">
        <f>F31</f>
        <v>80.816155581700002</v>
      </c>
      <c r="M31" s="111">
        <f>L31/L$335</f>
        <v>2.9848977562717923E-2</v>
      </c>
      <c r="N31" s="131">
        <f>H31</f>
        <v>177.38937830924093</v>
      </c>
      <c r="O31" s="132" t="e">
        <f t="shared" ref="O31:O61" si="1">N31/N$336</f>
        <v>#DIV/0!</v>
      </c>
      <c r="P31" s="5"/>
      <c r="Q31" s="5" t="e">
        <f>IF(#REF!="1A1 Energy Industries",#REF!)</f>
        <v>#REF!</v>
      </c>
      <c r="R31" s="5" t="e">
        <f>IF(#REF!="1B2 Oil &amp; Natural Gas",#REF!)</f>
        <v>#REF!</v>
      </c>
      <c r="S31" s="5" t="e">
        <f>IF(#REF!="3A2 Manure Management",#REF!)</f>
        <v>#REF!</v>
      </c>
      <c r="T31" s="5" t="e">
        <f>IF(#REF!="3B2 Cropland",#REF!)</f>
        <v>#REF!</v>
      </c>
      <c r="U31" s="5" t="e">
        <f>IF(#REF!="3B6 Other Land",#REF!)</f>
        <v>#REF!</v>
      </c>
      <c r="V31" s="5" t="e">
        <f>IF(#REF!="4A1 Managed Waste Disposal Sites",#REF!)</f>
        <v>#REF!</v>
      </c>
      <c r="W31" s="5" t="e">
        <f>IF(#REF!="4D1 Domestic Wastewater Treatment &amp; Discharge",#REF!)</f>
        <v>#REF!</v>
      </c>
      <c r="X31" s="5" t="e">
        <f>IF(#REF!="unknown",#REF!)</f>
        <v>#REF!</v>
      </c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</row>
    <row r="32" spans="1:36" s="98" customFormat="1" x14ac:dyDescent="0.3">
      <c r="A32" s="4" t="s">
        <v>1171</v>
      </c>
      <c r="B32" s="3" t="s">
        <v>1032</v>
      </c>
      <c r="C32" s="3" t="s">
        <v>1073</v>
      </c>
      <c r="D32" s="3" t="s">
        <v>384</v>
      </c>
      <c r="E32" s="128" t="s">
        <v>337</v>
      </c>
      <c r="F32" s="29">
        <v>80.501200291800004</v>
      </c>
      <c r="G32" s="129">
        <v>490.06632204200002</v>
      </c>
      <c r="H32" s="26">
        <f t="shared" ref="H32:H61" si="2">F32*1000/G32</f>
        <v>164.26593028545398</v>
      </c>
      <c r="I32" s="109">
        <f t="shared" ref="I32:I95" si="3">F32*$J$2/G32*3600</f>
        <v>1182.7146980552684</v>
      </c>
      <c r="J32" s="109">
        <f>J31+I32</f>
        <v>2459.9182218818032</v>
      </c>
      <c r="K32" s="110">
        <f t="shared" ref="K32:K95" si="4">J32/J$336</f>
        <v>3.7418181644074858E-2</v>
      </c>
      <c r="L32" s="111">
        <f>L31+F32</f>
        <v>161.31735587349999</v>
      </c>
      <c r="M32" s="111">
        <f t="shared" ref="M32:M95" si="5">L32/L$335</f>
        <v>5.9581628218843746E-2</v>
      </c>
      <c r="N32" s="131">
        <f t="shared" ref="N32:N61" si="6">N31+H32</f>
        <v>341.65530859469493</v>
      </c>
      <c r="O32" s="132" t="e">
        <f t="shared" si="1"/>
        <v>#DIV/0!</v>
      </c>
      <c r="P32" s="133" t="e">
        <f>N32/#REF!</f>
        <v>#REF!</v>
      </c>
      <c r="Q32" s="5" t="e">
        <f>IF(#REF!="1A1 Energy Industries",#REF!)</f>
        <v>#REF!</v>
      </c>
      <c r="R32" s="5" t="e">
        <f>IF(#REF!="1B2 Oil &amp; Natural Gas",#REF!)</f>
        <v>#REF!</v>
      </c>
      <c r="S32" s="5" t="e">
        <f>IF(#REF!="3A2 Manure Management",#REF!)</f>
        <v>#REF!</v>
      </c>
      <c r="T32" s="5" t="e">
        <f>IF(#REF!="3B2 Cropland",#REF!)</f>
        <v>#REF!</v>
      </c>
      <c r="U32" s="5" t="e">
        <f>IF(#REF!="3B6 Other Land",#REF!)</f>
        <v>#REF!</v>
      </c>
      <c r="V32" s="5" t="e">
        <f>IF(#REF!="4A1 Managed Waste Disposal Sites",#REF!)</f>
        <v>#REF!</v>
      </c>
      <c r="W32" s="5" t="e">
        <f>IF(#REF!="4D1 Domestic Wastewater Treatment &amp; Discharge",#REF!)</f>
        <v>#REF!</v>
      </c>
      <c r="X32" s="5" t="e">
        <f>IF(#REF!="unknown",#REF!)</f>
        <v>#REF!</v>
      </c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</row>
    <row r="33" spans="1:36" s="98" customFormat="1" x14ac:dyDescent="0.3">
      <c r="A33" s="4" t="s">
        <v>1199</v>
      </c>
      <c r="B33" s="3" t="s">
        <v>415</v>
      </c>
      <c r="C33" s="3" t="s">
        <v>1282</v>
      </c>
      <c r="D33" s="3" t="s">
        <v>368</v>
      </c>
      <c r="E33" s="134" t="s">
        <v>337</v>
      </c>
      <c r="F33" s="29">
        <v>79</v>
      </c>
      <c r="G33" s="29" t="s">
        <v>1189</v>
      </c>
      <c r="H33" s="26"/>
      <c r="I33" s="109"/>
      <c r="J33" s="109">
        <f t="shared" ref="J33:J96" si="7">J32+I33</f>
        <v>2459.9182218818032</v>
      </c>
      <c r="K33" s="110">
        <f t="shared" si="4"/>
        <v>3.7418181644074858E-2</v>
      </c>
      <c r="L33" s="111">
        <f t="shared" ref="L33:L96" si="8">L32+F33</f>
        <v>240.31735587349999</v>
      </c>
      <c r="M33" s="111">
        <f t="shared" si="5"/>
        <v>8.8759819268414988E-2</v>
      </c>
      <c r="N33" s="131">
        <f t="shared" si="6"/>
        <v>341.65530859469493</v>
      </c>
      <c r="O33" s="132" t="e">
        <f t="shared" si="1"/>
        <v>#DIV/0!</v>
      </c>
      <c r="P33" s="133" t="e">
        <f>N33/#REF!</f>
        <v>#REF!</v>
      </c>
      <c r="Q33" s="5" t="e">
        <f>IF(#REF!="1A1 Energy Industries",#REF!)</f>
        <v>#REF!</v>
      </c>
      <c r="R33" s="5" t="e">
        <f>IF(#REF!="1B2 Oil &amp; Natural Gas",#REF!)</f>
        <v>#REF!</v>
      </c>
      <c r="S33" s="5" t="e">
        <f>IF(#REF!="3A2 Manure Management",#REF!)</f>
        <v>#REF!</v>
      </c>
      <c r="T33" s="5" t="e">
        <f>IF(#REF!="3B2 Cropland",#REF!)</f>
        <v>#REF!</v>
      </c>
      <c r="U33" s="5" t="e">
        <f>IF(#REF!="3B6 Other Land",#REF!)</f>
        <v>#REF!</v>
      </c>
      <c r="V33" s="5" t="e">
        <f>IF(#REF!="4A1 Managed Waste Disposal Sites",#REF!)</f>
        <v>#REF!</v>
      </c>
      <c r="W33" s="5" t="e">
        <f>IF(#REF!="4D1 Domestic Wastewater Treatment &amp; Discharge",#REF!)</f>
        <v>#REF!</v>
      </c>
      <c r="X33" s="5" t="e">
        <f>IF(#REF!="unknown",#REF!)</f>
        <v>#REF!</v>
      </c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</row>
    <row r="34" spans="1:36" s="98" customFormat="1" x14ac:dyDescent="0.3">
      <c r="A34" s="4" t="s">
        <v>1172</v>
      </c>
      <c r="B34" s="3" t="s">
        <v>448</v>
      </c>
      <c r="C34" s="3" t="s">
        <v>1195</v>
      </c>
      <c r="D34" s="3" t="s">
        <v>339</v>
      </c>
      <c r="E34" s="128" t="s">
        <v>337</v>
      </c>
      <c r="F34" s="29">
        <v>78.844898301399994</v>
      </c>
      <c r="G34" s="129">
        <v>467.12418049199999</v>
      </c>
      <c r="H34" s="26">
        <f t="shared" si="2"/>
        <v>168.78787610257376</v>
      </c>
      <c r="I34" s="109">
        <f t="shared" si="3"/>
        <v>1215.2727079385311</v>
      </c>
      <c r="J34" s="109">
        <f t="shared" si="7"/>
        <v>3675.1909298203345</v>
      </c>
      <c r="K34" s="110">
        <f t="shared" si="4"/>
        <v>5.5903875407481457E-2</v>
      </c>
      <c r="L34" s="111">
        <f t="shared" si="8"/>
        <v>319.1622541749</v>
      </c>
      <c r="M34" s="111">
        <f t="shared" si="5"/>
        <v>0.11788072440667149</v>
      </c>
      <c r="N34" s="131">
        <f t="shared" si="6"/>
        <v>510.44318469726869</v>
      </c>
      <c r="O34" s="132" t="e">
        <f t="shared" si="1"/>
        <v>#DIV/0!</v>
      </c>
      <c r="P34" s="133" t="e">
        <f>N34/#REF!</f>
        <v>#REF!</v>
      </c>
      <c r="Q34" s="5" t="e">
        <f>IF(#REF!="1A1 Energy Industries",#REF!)</f>
        <v>#REF!</v>
      </c>
      <c r="R34" s="5" t="e">
        <f>IF(#REF!="1B2 Oil &amp; Natural Gas",#REF!)</f>
        <v>#REF!</v>
      </c>
      <c r="S34" s="5" t="e">
        <f>IF(#REF!="3A2 Manure Management",#REF!)</f>
        <v>#REF!</v>
      </c>
      <c r="T34" s="5" t="e">
        <f>IF(#REF!="3B2 Cropland",#REF!)</f>
        <v>#REF!</v>
      </c>
      <c r="U34" s="5" t="e">
        <f>IF(#REF!="3B6 Other Land",#REF!)</f>
        <v>#REF!</v>
      </c>
      <c r="V34" s="5" t="e">
        <f>IF(#REF!="4A1 Managed Waste Disposal Sites",#REF!)</f>
        <v>#REF!</v>
      </c>
      <c r="W34" s="5" t="e">
        <f>IF(#REF!="4D1 Domestic Wastewater Treatment &amp; Discharge",#REF!)</f>
        <v>#REF!</v>
      </c>
      <c r="X34" s="5" t="e">
        <f>IF(#REF!="unknown",#REF!)</f>
        <v>#REF!</v>
      </c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</row>
    <row r="35" spans="1:36" s="98" customFormat="1" x14ac:dyDescent="0.3">
      <c r="A35" s="4" t="s">
        <v>1167</v>
      </c>
      <c r="B35" s="3" t="s">
        <v>1032</v>
      </c>
      <c r="C35" s="3" t="s">
        <v>1138</v>
      </c>
      <c r="D35" s="3" t="s">
        <v>384</v>
      </c>
      <c r="E35" s="130" t="s">
        <v>337</v>
      </c>
      <c r="F35" s="29">
        <v>76.612577798800004</v>
      </c>
      <c r="G35" s="129">
        <v>487.89860627000002</v>
      </c>
      <c r="H35" s="26">
        <f t="shared" si="2"/>
        <v>157.02561313815906</v>
      </c>
      <c r="I35" s="109">
        <f t="shared" si="3"/>
        <v>1130.5844145947451</v>
      </c>
      <c r="J35" s="109">
        <f t="shared" si="7"/>
        <v>4805.7753444150794</v>
      </c>
      <c r="K35" s="110">
        <f t="shared" si="4"/>
        <v>7.310136295521949E-2</v>
      </c>
      <c r="L35" s="111">
        <f t="shared" si="8"/>
        <v>395.77483197369997</v>
      </c>
      <c r="M35" s="111">
        <f t="shared" si="5"/>
        <v>0.14617713493595663</v>
      </c>
      <c r="N35" s="131">
        <f t="shared" si="6"/>
        <v>667.46879783542772</v>
      </c>
      <c r="O35" s="132" t="e">
        <f t="shared" si="1"/>
        <v>#DIV/0!</v>
      </c>
      <c r="P35" s="133" t="e">
        <f>N35/#REF!</f>
        <v>#REF!</v>
      </c>
      <c r="Q35" s="5" t="e">
        <f>IF(#REF!="1A1 Energy Industries",#REF!)</f>
        <v>#REF!</v>
      </c>
      <c r="R35" s="5" t="e">
        <f>IF(#REF!="1B2 Oil &amp; Natural Gas",#REF!)</f>
        <v>#REF!</v>
      </c>
      <c r="S35" s="5" t="e">
        <f>IF(#REF!="3A2 Manure Management",#REF!)</f>
        <v>#REF!</v>
      </c>
      <c r="T35" s="5" t="e">
        <f>IF(#REF!="3B2 Cropland",#REF!)</f>
        <v>#REF!</v>
      </c>
      <c r="U35" s="5" t="e">
        <f>IF(#REF!="3B6 Other Land",#REF!)</f>
        <v>#REF!</v>
      </c>
      <c r="V35" s="5" t="e">
        <f>IF(#REF!="4A1 Managed Waste Disposal Sites",#REF!)</f>
        <v>#REF!</v>
      </c>
      <c r="W35" s="5" t="e">
        <f>IF(#REF!="4D1 Domestic Wastewater Treatment &amp; Discharge",#REF!)</f>
        <v>#REF!</v>
      </c>
      <c r="X35" s="5" t="e">
        <f>IF(#REF!="unknown",#REF!)</f>
        <v>#REF!</v>
      </c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</row>
    <row r="36" spans="1:36" s="98" customFormat="1" x14ac:dyDescent="0.3">
      <c r="A36" s="4" t="s">
        <v>1171</v>
      </c>
      <c r="B36" s="3" t="s">
        <v>1032</v>
      </c>
      <c r="C36" s="3" t="s">
        <v>1073</v>
      </c>
      <c r="D36" s="3" t="s">
        <v>384</v>
      </c>
      <c r="E36" s="128" t="s">
        <v>337</v>
      </c>
      <c r="F36" s="29">
        <v>74.659745340699999</v>
      </c>
      <c r="G36" s="129">
        <v>490.06632204200002</v>
      </c>
      <c r="H36" s="26">
        <f t="shared" si="2"/>
        <v>152.34620699828758</v>
      </c>
      <c r="I36" s="109">
        <f t="shared" si="3"/>
        <v>1096.8926903876707</v>
      </c>
      <c r="J36" s="109">
        <f t="shared" si="7"/>
        <v>5902.6680348027503</v>
      </c>
      <c r="K36" s="110">
        <f t="shared" si="4"/>
        <v>8.9786360679081204E-2</v>
      </c>
      <c r="L36" s="111">
        <f t="shared" si="8"/>
        <v>470.43457731439997</v>
      </c>
      <c r="M36" s="111">
        <f t="shared" si="5"/>
        <v>0.17375227814182095</v>
      </c>
      <c r="N36" s="131">
        <f t="shared" si="6"/>
        <v>819.81500483371531</v>
      </c>
      <c r="O36" s="132" t="e">
        <f t="shared" si="1"/>
        <v>#DIV/0!</v>
      </c>
      <c r="P36" s="133" t="e">
        <f>N36/#REF!</f>
        <v>#REF!</v>
      </c>
      <c r="Q36" s="5" t="e">
        <f>IF(#REF!="1A1 Energy Industries",#REF!)</f>
        <v>#REF!</v>
      </c>
      <c r="R36" s="5" t="e">
        <f>IF(#REF!="1B2 Oil &amp; Natural Gas",#REF!)</f>
        <v>#REF!</v>
      </c>
      <c r="S36" s="5" t="e">
        <f>IF(#REF!="3A2 Manure Management",#REF!)</f>
        <v>#REF!</v>
      </c>
      <c r="T36" s="5" t="e">
        <f>IF(#REF!="3B2 Cropland",#REF!)</f>
        <v>#REF!</v>
      </c>
      <c r="U36" s="5" t="e">
        <f>IF(#REF!="3B6 Other Land",#REF!)</f>
        <v>#REF!</v>
      </c>
      <c r="V36" s="5" t="e">
        <f>IF(#REF!="4A1 Managed Waste Disposal Sites",#REF!)</f>
        <v>#REF!</v>
      </c>
      <c r="W36" s="5" t="e">
        <f>IF(#REF!="4D1 Domestic Wastewater Treatment &amp; Discharge",#REF!)</f>
        <v>#REF!</v>
      </c>
      <c r="X36" s="5" t="e">
        <f>IF(#REF!="unknown",#REF!)</f>
        <v>#REF!</v>
      </c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</row>
    <row r="37" spans="1:36" s="98" customFormat="1" x14ac:dyDescent="0.3">
      <c r="A37" s="4" t="s">
        <v>432</v>
      </c>
      <c r="B37" s="3" t="s">
        <v>195</v>
      </c>
      <c r="C37" s="4" t="s">
        <v>432</v>
      </c>
      <c r="D37" s="3" t="s">
        <v>396</v>
      </c>
      <c r="E37" s="128" t="s">
        <v>505</v>
      </c>
      <c r="F37" s="29">
        <v>72.19017227545001</v>
      </c>
      <c r="G37" s="129">
        <v>485.1471001845</v>
      </c>
      <c r="H37" s="26">
        <f t="shared" si="2"/>
        <v>148.80058491124919</v>
      </c>
      <c r="I37" s="109">
        <f t="shared" si="3"/>
        <v>1071.3642113609942</v>
      </c>
      <c r="J37" s="109">
        <f t="shared" si="7"/>
        <v>6974.0322461637443</v>
      </c>
      <c r="K37" s="110">
        <f t="shared" si="4"/>
        <v>0.10608304091465405</v>
      </c>
      <c r="L37" s="111">
        <f t="shared" si="8"/>
        <v>542.62474958985001</v>
      </c>
      <c r="M37" s="111">
        <f t="shared" si="5"/>
        <v>0.20041529888301768</v>
      </c>
      <c r="N37" s="131">
        <f t="shared" si="6"/>
        <v>968.6155897449645</v>
      </c>
      <c r="O37" s="132" t="e">
        <f t="shared" si="1"/>
        <v>#DIV/0!</v>
      </c>
      <c r="P37" s="133" t="e">
        <f>N37/#REF!</f>
        <v>#REF!</v>
      </c>
      <c r="Q37" s="5" t="e">
        <f>IF(#REF!="1A1 Energy Industries",#REF!)</f>
        <v>#REF!</v>
      </c>
      <c r="R37" s="5" t="e">
        <f>IF(#REF!="1B2 Oil &amp; Natural Gas",#REF!)</f>
        <v>#REF!</v>
      </c>
      <c r="S37" s="5" t="e">
        <f>IF(#REF!="3A2 Manure Management",#REF!)</f>
        <v>#REF!</v>
      </c>
      <c r="T37" s="5" t="e">
        <f>IF(#REF!="3B2 Cropland",#REF!)</f>
        <v>#REF!</v>
      </c>
      <c r="U37" s="5" t="e">
        <f>IF(#REF!="3B6 Other Land",#REF!)</f>
        <v>#REF!</v>
      </c>
      <c r="V37" s="5" t="e">
        <f>IF(#REF!="4A1 Managed Waste Disposal Sites",#REF!)</f>
        <v>#REF!</v>
      </c>
      <c r="W37" s="5" t="e">
        <f>IF(#REF!="4D1 Domestic Wastewater Treatment &amp; Discharge",#REF!)</f>
        <v>#REF!</v>
      </c>
      <c r="X37" s="5" t="e">
        <f>IF(#REF!="unknown",#REF!)</f>
        <v>#REF!</v>
      </c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</row>
    <row r="38" spans="1:36" x14ac:dyDescent="0.3">
      <c r="A38" s="4" t="s">
        <v>432</v>
      </c>
      <c r="B38" s="3" t="s">
        <v>195</v>
      </c>
      <c r="C38" s="4" t="s">
        <v>432</v>
      </c>
      <c r="D38" s="3" t="s">
        <v>396</v>
      </c>
      <c r="E38" s="128" t="s">
        <v>505</v>
      </c>
      <c r="F38" s="29">
        <v>66.314182161600002</v>
      </c>
      <c r="G38" s="129">
        <v>432.53898147899997</v>
      </c>
      <c r="H38" s="26">
        <f t="shared" si="2"/>
        <v>153.31377055276948</v>
      </c>
      <c r="I38" s="109">
        <f t="shared" si="3"/>
        <v>1103.8591479799402</v>
      </c>
      <c r="J38" s="109">
        <f t="shared" si="7"/>
        <v>8077.891394143684</v>
      </c>
      <c r="K38" s="110">
        <f t="shared" si="4"/>
        <v>0.12287400646024435</v>
      </c>
      <c r="L38" s="111">
        <f t="shared" si="8"/>
        <v>608.93893175145001</v>
      </c>
      <c r="M38" s="111">
        <f t="shared" si="5"/>
        <v>0.22490805681222317</v>
      </c>
      <c r="N38" s="131">
        <f t="shared" si="6"/>
        <v>1121.9293602977341</v>
      </c>
      <c r="O38" s="132" t="e">
        <f t="shared" si="1"/>
        <v>#DIV/0!</v>
      </c>
      <c r="P38" s="133" t="e">
        <f>N38/#REF!</f>
        <v>#REF!</v>
      </c>
      <c r="Q38" s="5" t="e">
        <f>IF(#REF!="1A1 Energy Industries",#REF!)</f>
        <v>#REF!</v>
      </c>
      <c r="R38" s="5" t="e">
        <f>IF(#REF!="1B2 Oil &amp; Natural Gas",#REF!)</f>
        <v>#REF!</v>
      </c>
      <c r="S38" s="5" t="e">
        <f>IF(#REF!="3A2 Manure Management",#REF!)</f>
        <v>#REF!</v>
      </c>
      <c r="T38" s="5" t="e">
        <f>IF(#REF!="3B2 Cropland",#REF!)</f>
        <v>#REF!</v>
      </c>
      <c r="U38" s="5" t="e">
        <f>IF(#REF!="3B6 Other Land",#REF!)</f>
        <v>#REF!</v>
      </c>
      <c r="V38" s="5" t="e">
        <f>IF(#REF!="4A1 Managed Waste Disposal Sites",#REF!)</f>
        <v>#REF!</v>
      </c>
      <c r="W38" s="5" t="e">
        <f>IF(#REF!="4D1 Domestic Wastewater Treatment &amp; Discharge",#REF!)</f>
        <v>#REF!</v>
      </c>
      <c r="X38" s="5" t="e">
        <f>IF(#REF!="unknown",#REF!)</f>
        <v>#REF!</v>
      </c>
    </row>
    <row r="39" spans="1:36" x14ac:dyDescent="0.3">
      <c r="A39" s="4" t="s">
        <v>1171</v>
      </c>
      <c r="B39" s="3" t="s">
        <v>1032</v>
      </c>
      <c r="C39" s="3" t="s">
        <v>1152</v>
      </c>
      <c r="D39" s="3" t="s">
        <v>384</v>
      </c>
      <c r="E39" s="130" t="s">
        <v>337</v>
      </c>
      <c r="F39" s="29">
        <v>60.225837182299998</v>
      </c>
      <c r="G39" s="129">
        <v>469.45926340800003</v>
      </c>
      <c r="H39" s="26">
        <f t="shared" si="2"/>
        <v>128.28767451534688</v>
      </c>
      <c r="I39" s="109">
        <f t="shared" si="3"/>
        <v>923.67125651049741</v>
      </c>
      <c r="J39" s="109">
        <f t="shared" si="7"/>
        <v>9001.5626506541812</v>
      </c>
      <c r="K39" s="110">
        <f t="shared" si="4"/>
        <v>0.13692410721078113</v>
      </c>
      <c r="L39" s="111">
        <f t="shared" si="8"/>
        <v>669.16476893375</v>
      </c>
      <c r="M39" s="111">
        <f t="shared" si="5"/>
        <v>0.24715211989355887</v>
      </c>
      <c r="N39" s="131">
        <f t="shared" si="6"/>
        <v>1250.217034813081</v>
      </c>
      <c r="O39" s="132" t="e">
        <f t="shared" si="1"/>
        <v>#DIV/0!</v>
      </c>
      <c r="P39" s="133" t="e">
        <f>N39/#REF!</f>
        <v>#REF!</v>
      </c>
      <c r="Q39" s="5" t="e">
        <f>IF(#REF!="1A1 Energy Industries",#REF!)</f>
        <v>#REF!</v>
      </c>
      <c r="R39" s="5" t="e">
        <f>IF(#REF!="1B2 Oil &amp; Natural Gas",#REF!)</f>
        <v>#REF!</v>
      </c>
      <c r="S39" s="5" t="e">
        <f>IF(#REF!="3A2 Manure Management",#REF!)</f>
        <v>#REF!</v>
      </c>
      <c r="T39" s="5" t="e">
        <f>IF(#REF!="3B2 Cropland",#REF!)</f>
        <v>#REF!</v>
      </c>
      <c r="U39" s="5" t="e">
        <f>IF(#REF!="3B6 Other Land",#REF!)</f>
        <v>#REF!</v>
      </c>
      <c r="V39" s="5" t="e">
        <f>IF(#REF!="4A1 Managed Waste Disposal Sites",#REF!)</f>
        <v>#REF!</v>
      </c>
      <c r="W39" s="5" t="e">
        <f>IF(#REF!="4D1 Domestic Wastewater Treatment &amp; Discharge",#REF!)</f>
        <v>#REF!</v>
      </c>
      <c r="X39" s="5" t="e">
        <f>IF(#REF!="unknown",#REF!)</f>
        <v>#REF!</v>
      </c>
    </row>
    <row r="40" spans="1:36" x14ac:dyDescent="0.3">
      <c r="A40" s="4" t="s">
        <v>424</v>
      </c>
      <c r="B40" s="3" t="s">
        <v>1198</v>
      </c>
      <c r="C40" s="3" t="s">
        <v>423</v>
      </c>
      <c r="D40" s="3" t="s">
        <v>368</v>
      </c>
      <c r="E40" s="128" t="s">
        <v>337</v>
      </c>
      <c r="F40" s="29">
        <v>57.552922261399999</v>
      </c>
      <c r="G40" s="129">
        <v>474.3</v>
      </c>
      <c r="H40" s="26">
        <f t="shared" si="2"/>
        <v>121.34286793464052</v>
      </c>
      <c r="I40" s="109">
        <f t="shared" si="3"/>
        <v>873.66864912941173</v>
      </c>
      <c r="J40" s="109">
        <f t="shared" si="7"/>
        <v>9875.2312997835925</v>
      </c>
      <c r="K40" s="110">
        <f t="shared" si="4"/>
        <v>0.15021361086950422</v>
      </c>
      <c r="L40" s="111">
        <f t="shared" si="8"/>
        <v>726.71769119515</v>
      </c>
      <c r="M40" s="111">
        <f t="shared" si="5"/>
        <v>0.26840895737715698</v>
      </c>
      <c r="N40" s="131">
        <f t="shared" si="6"/>
        <v>1371.5599027477215</v>
      </c>
      <c r="O40" s="132" t="e">
        <f t="shared" si="1"/>
        <v>#DIV/0!</v>
      </c>
      <c r="P40" s="133" t="e">
        <f>N40/#REF!</f>
        <v>#REF!</v>
      </c>
      <c r="Q40" s="5" t="e">
        <f>IF(#REF!="1A1 Energy Industries",#REF!)</f>
        <v>#REF!</v>
      </c>
      <c r="R40" s="5" t="e">
        <f>IF(#REF!="1B2 Oil &amp; Natural Gas",#REF!)</f>
        <v>#REF!</v>
      </c>
      <c r="S40" s="5" t="e">
        <f>IF(#REF!="3A2 Manure Management",#REF!)</f>
        <v>#REF!</v>
      </c>
      <c r="T40" s="5" t="e">
        <f>IF(#REF!="3B2 Cropland",#REF!)</f>
        <v>#REF!</v>
      </c>
      <c r="U40" s="5" t="e">
        <f>IF(#REF!="3B6 Other Land",#REF!)</f>
        <v>#REF!</v>
      </c>
      <c r="V40" s="5" t="e">
        <f>IF(#REF!="4A1 Managed Waste Disposal Sites",#REF!)</f>
        <v>#REF!</v>
      </c>
      <c r="W40" s="5" t="e">
        <f>IF(#REF!="4D1 Domestic Wastewater Treatment &amp; Discharge",#REF!)</f>
        <v>#REF!</v>
      </c>
      <c r="X40" s="5" t="e">
        <f>IF(#REF!="unknown",#REF!)</f>
        <v>#REF!</v>
      </c>
    </row>
    <row r="41" spans="1:36" x14ac:dyDescent="0.3">
      <c r="A41" s="4" t="s">
        <v>212</v>
      </c>
      <c r="B41" s="3" t="s">
        <v>446</v>
      </c>
      <c r="C41" s="3" t="s">
        <v>413</v>
      </c>
      <c r="D41" s="3" t="s">
        <v>368</v>
      </c>
      <c r="E41" s="128" t="s">
        <v>505</v>
      </c>
      <c r="F41" s="29">
        <v>54.369130833582496</v>
      </c>
      <c r="G41" s="129">
        <v>448.73020402275</v>
      </c>
      <c r="H41" s="26">
        <f t="shared" si="2"/>
        <v>121.1621824120091</v>
      </c>
      <c r="I41" s="109">
        <f t="shared" si="3"/>
        <v>872.36771336646552</v>
      </c>
      <c r="J41" s="109">
        <f t="shared" si="7"/>
        <v>10747.599013150058</v>
      </c>
      <c r="K41" s="110">
        <f t="shared" si="4"/>
        <v>0.16348332580100372</v>
      </c>
      <c r="L41" s="111">
        <f t="shared" si="8"/>
        <v>781.08682202873251</v>
      </c>
      <c r="M41" s="111">
        <f t="shared" si="5"/>
        <v>0.28848987999312414</v>
      </c>
      <c r="N41" s="131">
        <f t="shared" si="6"/>
        <v>1492.7220851597306</v>
      </c>
      <c r="O41" s="132" t="e">
        <f t="shared" si="1"/>
        <v>#DIV/0!</v>
      </c>
      <c r="P41" s="133" t="e">
        <f>N41/#REF!</f>
        <v>#REF!</v>
      </c>
      <c r="Q41" s="5" t="e">
        <f>IF(#REF!="1A1 Energy Industries",#REF!)</f>
        <v>#REF!</v>
      </c>
      <c r="R41" s="5" t="e">
        <f>IF(#REF!="1B2 Oil &amp; Natural Gas",#REF!)</f>
        <v>#REF!</v>
      </c>
      <c r="S41" s="5" t="e">
        <f>IF(#REF!="3A2 Manure Management",#REF!)</f>
        <v>#REF!</v>
      </c>
      <c r="T41" s="5" t="e">
        <f>IF(#REF!="3B2 Cropland",#REF!)</f>
        <v>#REF!</v>
      </c>
      <c r="U41" s="5" t="e">
        <f>IF(#REF!="3B6 Other Land",#REF!)</f>
        <v>#REF!</v>
      </c>
      <c r="V41" s="5" t="e">
        <f>IF(#REF!="4A1 Managed Waste Disposal Sites",#REF!)</f>
        <v>#REF!</v>
      </c>
      <c r="W41" s="5" t="e">
        <f>IF(#REF!="4D1 Domestic Wastewater Treatment &amp; Discharge",#REF!)</f>
        <v>#REF!</v>
      </c>
      <c r="X41" s="5" t="e">
        <f>IF(#REF!="unknown",#REF!)</f>
        <v>#REF!</v>
      </c>
    </row>
    <row r="42" spans="1:36" x14ac:dyDescent="0.3">
      <c r="A42" s="4" t="s">
        <v>1167</v>
      </c>
      <c r="B42" s="3" t="s">
        <v>1032</v>
      </c>
      <c r="C42" s="3" t="s">
        <v>1083</v>
      </c>
      <c r="D42" s="3" t="s">
        <v>384</v>
      </c>
      <c r="E42" s="128" t="s">
        <v>337</v>
      </c>
      <c r="F42" s="29">
        <v>53.6202542447</v>
      </c>
      <c r="G42" s="129">
        <v>498.62310415799999</v>
      </c>
      <c r="H42" s="26">
        <f t="shared" si="2"/>
        <v>107.53664199986451</v>
      </c>
      <c r="I42" s="109">
        <f t="shared" si="3"/>
        <v>774.26382239902455</v>
      </c>
      <c r="J42" s="109">
        <f t="shared" si="7"/>
        <v>11521.862835549084</v>
      </c>
      <c r="K42" s="110">
        <f t="shared" si="4"/>
        <v>0.17526076786767519</v>
      </c>
      <c r="L42" s="111">
        <f t="shared" si="8"/>
        <v>834.70707627343256</v>
      </c>
      <c r="M42" s="111">
        <f t="shared" si="5"/>
        <v>0.30829420939158542</v>
      </c>
      <c r="N42" s="131">
        <f t="shared" si="6"/>
        <v>1600.2587271595951</v>
      </c>
      <c r="O42" s="132" t="e">
        <f t="shared" si="1"/>
        <v>#DIV/0!</v>
      </c>
      <c r="P42" s="133" t="e">
        <f>N42/#REF!</f>
        <v>#REF!</v>
      </c>
      <c r="Q42" s="5" t="e">
        <f>IF(#REF!="1A1 Energy Industries",#REF!)</f>
        <v>#REF!</v>
      </c>
      <c r="R42" s="5" t="e">
        <f>IF(#REF!="1B2 Oil &amp; Natural Gas",#REF!)</f>
        <v>#REF!</v>
      </c>
      <c r="S42" s="5" t="e">
        <f>IF(#REF!="3A2 Manure Management",#REF!)</f>
        <v>#REF!</v>
      </c>
      <c r="T42" s="5" t="e">
        <f>IF(#REF!="3B2 Cropland",#REF!)</f>
        <v>#REF!</v>
      </c>
      <c r="U42" s="5" t="e">
        <f>IF(#REF!="3B6 Other Land",#REF!)</f>
        <v>#REF!</v>
      </c>
      <c r="V42" s="5" t="e">
        <f>IF(#REF!="4A1 Managed Waste Disposal Sites",#REF!)</f>
        <v>#REF!</v>
      </c>
      <c r="W42" s="5" t="e">
        <f>IF(#REF!="4D1 Domestic Wastewater Treatment &amp; Discharge",#REF!)</f>
        <v>#REF!</v>
      </c>
      <c r="X42" s="5" t="e">
        <f>IF(#REF!="unknown",#REF!)</f>
        <v>#REF!</v>
      </c>
    </row>
    <row r="43" spans="1:36" x14ac:dyDescent="0.3">
      <c r="A43" s="4" t="s">
        <v>267</v>
      </c>
      <c r="B43" s="3" t="s">
        <v>195</v>
      </c>
      <c r="C43" s="3" t="s">
        <v>268</v>
      </c>
      <c r="D43" s="3" t="s">
        <v>396</v>
      </c>
      <c r="E43" s="128" t="s">
        <v>337</v>
      </c>
      <c r="F43" s="29">
        <v>53.184080897800001</v>
      </c>
      <c r="G43" s="129">
        <v>493.70845648</v>
      </c>
      <c r="H43" s="26">
        <f t="shared" si="2"/>
        <v>107.72365795997759</v>
      </c>
      <c r="I43" s="109">
        <f t="shared" si="3"/>
        <v>775.61033731183863</v>
      </c>
      <c r="J43" s="109">
        <f t="shared" si="7"/>
        <v>12297.473172860922</v>
      </c>
      <c r="K43" s="110">
        <f t="shared" si="4"/>
        <v>0.18705869197279246</v>
      </c>
      <c r="L43" s="111">
        <f t="shared" si="8"/>
        <v>887.89115717123252</v>
      </c>
      <c r="M43" s="111">
        <f t="shared" si="5"/>
        <v>0.32793744069831782</v>
      </c>
      <c r="N43" s="131">
        <f t="shared" si="6"/>
        <v>1707.9823851195727</v>
      </c>
      <c r="O43" s="132" t="e">
        <f t="shared" si="1"/>
        <v>#DIV/0!</v>
      </c>
      <c r="P43" s="133" t="e">
        <f>N43/#REF!</f>
        <v>#REF!</v>
      </c>
      <c r="Q43" s="5" t="e">
        <f>IF(#REF!="1A1 Energy Industries",#REF!)</f>
        <v>#REF!</v>
      </c>
      <c r="R43" s="5" t="e">
        <f>IF(#REF!="1B2 Oil &amp; Natural Gas",#REF!)</f>
        <v>#REF!</v>
      </c>
      <c r="S43" s="5" t="e">
        <f>IF(#REF!="3A2 Manure Management",#REF!)</f>
        <v>#REF!</v>
      </c>
      <c r="T43" s="5" t="e">
        <f>IF(#REF!="3B2 Cropland",#REF!)</f>
        <v>#REF!</v>
      </c>
      <c r="U43" s="5" t="e">
        <f>IF(#REF!="3B6 Other Land",#REF!)</f>
        <v>#REF!</v>
      </c>
      <c r="V43" s="5" t="e">
        <f>IF(#REF!="4A1 Managed Waste Disposal Sites",#REF!)</f>
        <v>#REF!</v>
      </c>
      <c r="W43" s="5" t="e">
        <f>IF(#REF!="4D1 Domestic Wastewater Treatment &amp; Discharge",#REF!)</f>
        <v>#REF!</v>
      </c>
      <c r="X43" s="5" t="e">
        <f>IF(#REF!="unknown",#REF!)</f>
        <v>#REF!</v>
      </c>
    </row>
    <row r="44" spans="1:36" x14ac:dyDescent="0.3">
      <c r="A44" s="4" t="s">
        <v>271</v>
      </c>
      <c r="B44" s="3" t="s">
        <v>195</v>
      </c>
      <c r="C44" s="3" t="s">
        <v>272</v>
      </c>
      <c r="D44" s="3" t="s">
        <v>396</v>
      </c>
      <c r="E44" s="128" t="s">
        <v>337</v>
      </c>
      <c r="F44" s="29">
        <v>40.478057788199997</v>
      </c>
      <c r="G44" s="129">
        <v>498.77875856899999</v>
      </c>
      <c r="H44" s="26">
        <f t="shared" si="2"/>
        <v>81.154333645506185</v>
      </c>
      <c r="I44" s="109">
        <f t="shared" si="3"/>
        <v>584.31120224764447</v>
      </c>
      <c r="J44" s="109">
        <f t="shared" si="7"/>
        <v>12881.784375108567</v>
      </c>
      <c r="K44" s="110">
        <f t="shared" si="4"/>
        <v>0.19594673650528291</v>
      </c>
      <c r="L44" s="111">
        <f t="shared" si="8"/>
        <v>928.3692149594325</v>
      </c>
      <c r="M44" s="111">
        <f t="shared" si="5"/>
        <v>0.34288777618514926</v>
      </c>
      <c r="N44" s="131">
        <f t="shared" si="6"/>
        <v>1789.1367187650787</v>
      </c>
      <c r="O44" s="132" t="e">
        <f t="shared" si="1"/>
        <v>#DIV/0!</v>
      </c>
      <c r="P44" s="133" t="e">
        <f>N44/#REF!</f>
        <v>#REF!</v>
      </c>
      <c r="Q44" s="5" t="e">
        <f>IF(#REF!="1A1 Energy Industries",#REF!)</f>
        <v>#REF!</v>
      </c>
      <c r="R44" s="5" t="e">
        <f>IF(#REF!="1B2 Oil &amp; Natural Gas",#REF!)</f>
        <v>#REF!</v>
      </c>
      <c r="S44" s="5" t="e">
        <f>IF(#REF!="3A2 Manure Management",#REF!)</f>
        <v>#REF!</v>
      </c>
      <c r="T44" s="5" t="e">
        <f>IF(#REF!="3B2 Cropland",#REF!)</f>
        <v>#REF!</v>
      </c>
      <c r="U44" s="5" t="e">
        <f>IF(#REF!="3B6 Other Land",#REF!)</f>
        <v>#REF!</v>
      </c>
      <c r="V44" s="5" t="e">
        <f>IF(#REF!="4A1 Managed Waste Disposal Sites",#REF!)</f>
        <v>#REF!</v>
      </c>
      <c r="W44" s="5" t="e">
        <f>IF(#REF!="4D1 Domestic Wastewater Treatment &amp; Discharge",#REF!)</f>
        <v>#REF!</v>
      </c>
      <c r="X44" s="5" t="e">
        <f>IF(#REF!="unknown",#REF!)</f>
        <v>#REF!</v>
      </c>
    </row>
    <row r="45" spans="1:36" x14ac:dyDescent="0.3">
      <c r="A45" s="4" t="s">
        <v>833</v>
      </c>
      <c r="B45" s="3" t="s">
        <v>195</v>
      </c>
      <c r="C45" s="3" t="s">
        <v>268</v>
      </c>
      <c r="D45" s="3" t="s">
        <v>396</v>
      </c>
      <c r="E45" s="128" t="s">
        <v>505</v>
      </c>
      <c r="F45" s="29">
        <v>38.71464760638667</v>
      </c>
      <c r="G45" s="129">
        <v>479.951173407</v>
      </c>
      <c r="H45" s="26">
        <f t="shared" si="2"/>
        <v>80.663721127225031</v>
      </c>
      <c r="I45" s="109">
        <f t="shared" si="3"/>
        <v>580.77879211602021</v>
      </c>
      <c r="J45" s="109">
        <f t="shared" si="7"/>
        <v>13462.563167224587</v>
      </c>
      <c r="K45" s="110">
        <f t="shared" si="4"/>
        <v>0.20478104902230601</v>
      </c>
      <c r="L45" s="111">
        <f t="shared" si="8"/>
        <v>967.08386256581912</v>
      </c>
      <c r="M45" s="111">
        <f t="shared" si="5"/>
        <v>0.35718680636585781</v>
      </c>
      <c r="N45" s="131">
        <f t="shared" si="6"/>
        <v>1869.8004398923038</v>
      </c>
      <c r="O45" s="132" t="e">
        <f t="shared" si="1"/>
        <v>#DIV/0!</v>
      </c>
      <c r="P45" s="133" t="e">
        <f>N45/#REF!</f>
        <v>#REF!</v>
      </c>
      <c r="Q45" s="5" t="e">
        <f>IF(#REF!="1A1 Energy Industries",#REF!)</f>
        <v>#REF!</v>
      </c>
      <c r="R45" s="5" t="e">
        <f>IF(#REF!="1B2 Oil &amp; Natural Gas",#REF!)</f>
        <v>#REF!</v>
      </c>
      <c r="S45" s="5" t="e">
        <f>IF(#REF!="3A2 Manure Management",#REF!)</f>
        <v>#REF!</v>
      </c>
      <c r="T45" s="5" t="e">
        <f>IF(#REF!="3B2 Cropland",#REF!)</f>
        <v>#REF!</v>
      </c>
      <c r="U45" s="5" t="e">
        <f>IF(#REF!="3B6 Other Land",#REF!)</f>
        <v>#REF!</v>
      </c>
      <c r="V45" s="5" t="e">
        <f>IF(#REF!="4A1 Managed Waste Disposal Sites",#REF!)</f>
        <v>#REF!</v>
      </c>
      <c r="W45" s="5" t="e">
        <f>IF(#REF!="4D1 Domestic Wastewater Treatment &amp; Discharge",#REF!)</f>
        <v>#REF!</v>
      </c>
      <c r="X45" s="5" t="e">
        <f>IF(#REF!="unknown",#REF!)</f>
        <v>#REF!</v>
      </c>
    </row>
    <row r="46" spans="1:36" x14ac:dyDescent="0.3">
      <c r="A46" s="4" t="s">
        <v>835</v>
      </c>
      <c r="B46" s="3" t="s">
        <v>195</v>
      </c>
      <c r="C46" s="4" t="s">
        <v>835</v>
      </c>
      <c r="D46" s="3" t="s">
        <v>396</v>
      </c>
      <c r="E46" s="128" t="s">
        <v>337</v>
      </c>
      <c r="F46" s="29">
        <v>38.551645536899997</v>
      </c>
      <c r="G46" s="129">
        <v>498.67353047900002</v>
      </c>
      <c r="H46" s="26">
        <f t="shared" si="2"/>
        <v>77.30838550798812</v>
      </c>
      <c r="I46" s="109">
        <f t="shared" si="3"/>
        <v>556.62037565751439</v>
      </c>
      <c r="J46" s="109">
        <f t="shared" si="7"/>
        <v>14019.183542882101</v>
      </c>
      <c r="K46" s="110">
        <f t="shared" si="4"/>
        <v>0.21324788427637112</v>
      </c>
      <c r="L46" s="111">
        <f t="shared" si="8"/>
        <v>1005.6355081027191</v>
      </c>
      <c r="M46" s="111">
        <f t="shared" si="5"/>
        <v>0.37142563267916184</v>
      </c>
      <c r="N46" s="131">
        <f t="shared" si="6"/>
        <v>1947.1088254002918</v>
      </c>
      <c r="O46" s="132" t="e">
        <f t="shared" si="1"/>
        <v>#DIV/0!</v>
      </c>
      <c r="P46" s="133" t="e">
        <f>N46/#REF!</f>
        <v>#REF!</v>
      </c>
      <c r="Q46" s="5" t="e">
        <f>IF(#REF!="1A1 Energy Industries",#REF!)</f>
        <v>#REF!</v>
      </c>
      <c r="R46" s="5" t="e">
        <f>IF(#REF!="1B2 Oil &amp; Natural Gas",#REF!)</f>
        <v>#REF!</v>
      </c>
      <c r="S46" s="5" t="e">
        <f>IF(#REF!="3A2 Manure Management",#REF!)</f>
        <v>#REF!</v>
      </c>
      <c r="T46" s="5" t="e">
        <f>IF(#REF!="3B2 Cropland",#REF!)</f>
        <v>#REF!</v>
      </c>
      <c r="U46" s="5" t="e">
        <f>IF(#REF!="3B6 Other Land",#REF!)</f>
        <v>#REF!</v>
      </c>
      <c r="V46" s="5" t="e">
        <f>IF(#REF!="4A1 Managed Waste Disposal Sites",#REF!)</f>
        <v>#REF!</v>
      </c>
      <c r="W46" s="5" t="e">
        <f>IF(#REF!="4D1 Domestic Wastewater Treatment &amp; Discharge",#REF!)</f>
        <v>#REF!</v>
      </c>
      <c r="X46" s="5" t="e">
        <f>IF(#REF!="unknown",#REF!)</f>
        <v>#REF!</v>
      </c>
    </row>
    <row r="47" spans="1:36" x14ac:dyDescent="0.3">
      <c r="A47" s="4" t="s">
        <v>835</v>
      </c>
      <c r="B47" s="3" t="s">
        <v>195</v>
      </c>
      <c r="C47" s="4" t="s">
        <v>835</v>
      </c>
      <c r="D47" s="3" t="s">
        <v>396</v>
      </c>
      <c r="E47" s="128" t="s">
        <v>337</v>
      </c>
      <c r="F47" s="29">
        <v>38.551645436299999</v>
      </c>
      <c r="G47" s="129">
        <v>498.67353047900002</v>
      </c>
      <c r="H47" s="26">
        <f t="shared" si="2"/>
        <v>77.30838530625293</v>
      </c>
      <c r="I47" s="109">
        <f t="shared" si="3"/>
        <v>556.62037420502111</v>
      </c>
      <c r="J47" s="109">
        <f t="shared" si="7"/>
        <v>14575.803917087123</v>
      </c>
      <c r="K47" s="110">
        <f t="shared" si="4"/>
        <v>0.22171471950834218</v>
      </c>
      <c r="L47" s="111">
        <f t="shared" si="8"/>
        <v>1044.1871535390192</v>
      </c>
      <c r="M47" s="111">
        <f t="shared" si="5"/>
        <v>0.38566445895530987</v>
      </c>
      <c r="N47" s="131">
        <f t="shared" si="6"/>
        <v>2024.4172107065447</v>
      </c>
      <c r="O47" s="132" t="e">
        <f t="shared" si="1"/>
        <v>#DIV/0!</v>
      </c>
      <c r="P47" s="133" t="e">
        <f>N47/#REF!</f>
        <v>#REF!</v>
      </c>
      <c r="Q47" s="5" t="e">
        <f>IF(#REF!="1A1 Energy Industries",#REF!)</f>
        <v>#REF!</v>
      </c>
      <c r="R47" s="5" t="e">
        <f>IF(#REF!="1B2 Oil &amp; Natural Gas",#REF!)</f>
        <v>#REF!</v>
      </c>
      <c r="S47" s="5" t="e">
        <f>IF(#REF!="3A2 Manure Management",#REF!)</f>
        <v>#REF!</v>
      </c>
      <c r="T47" s="5" t="e">
        <f>IF(#REF!="3B2 Cropland",#REF!)</f>
        <v>#REF!</v>
      </c>
      <c r="U47" s="5" t="e">
        <f>IF(#REF!="3B6 Other Land",#REF!)</f>
        <v>#REF!</v>
      </c>
      <c r="V47" s="5" t="e">
        <f>IF(#REF!="4A1 Managed Waste Disposal Sites",#REF!)</f>
        <v>#REF!</v>
      </c>
      <c r="W47" s="5" t="e">
        <f>IF(#REF!="4D1 Domestic Wastewater Treatment &amp; Discharge",#REF!)</f>
        <v>#REF!</v>
      </c>
      <c r="X47" s="5" t="e">
        <f>IF(#REF!="unknown",#REF!)</f>
        <v>#REF!</v>
      </c>
    </row>
    <row r="48" spans="1:36" x14ac:dyDescent="0.3">
      <c r="A48" s="4" t="s">
        <v>284</v>
      </c>
      <c r="B48" s="3" t="s">
        <v>340</v>
      </c>
      <c r="C48" s="3" t="s">
        <v>349</v>
      </c>
      <c r="D48" s="3" t="s">
        <v>362</v>
      </c>
      <c r="E48" s="128" t="s">
        <v>337</v>
      </c>
      <c r="F48" s="29">
        <v>37.4009475987</v>
      </c>
      <c r="G48" s="129">
        <v>496.577899226</v>
      </c>
      <c r="H48" s="26">
        <f t="shared" si="2"/>
        <v>75.317382543596182</v>
      </c>
      <c r="I48" s="109">
        <f t="shared" si="3"/>
        <v>542.28515431389258</v>
      </c>
      <c r="J48" s="109">
        <f t="shared" si="7"/>
        <v>15118.089071401017</v>
      </c>
      <c r="K48" s="110">
        <f t="shared" si="4"/>
        <v>0.22996349958017717</v>
      </c>
      <c r="L48" s="111">
        <f t="shared" si="8"/>
        <v>1081.5881011377191</v>
      </c>
      <c r="M48" s="111">
        <f t="shared" si="5"/>
        <v>0.39947828167011834</v>
      </c>
      <c r="N48" s="131">
        <f t="shared" si="6"/>
        <v>2099.7345932501407</v>
      </c>
      <c r="O48" s="132" t="e">
        <f t="shared" si="1"/>
        <v>#DIV/0!</v>
      </c>
      <c r="P48" s="133" t="e">
        <f>N48/#REF!</f>
        <v>#REF!</v>
      </c>
      <c r="Q48" s="5" t="e">
        <f>IF(#REF!="1A1 Energy Industries",#REF!)</f>
        <v>#REF!</v>
      </c>
      <c r="R48" s="5" t="e">
        <f>IF(#REF!="1B2 Oil &amp; Natural Gas",#REF!)</f>
        <v>#REF!</v>
      </c>
      <c r="S48" s="5" t="e">
        <f>IF(#REF!="3A2 Manure Management",#REF!)</f>
        <v>#REF!</v>
      </c>
      <c r="T48" s="5" t="e">
        <f>IF(#REF!="3B2 Cropland",#REF!)</f>
        <v>#REF!</v>
      </c>
      <c r="U48" s="5" t="e">
        <f>IF(#REF!="3B6 Other Land",#REF!)</f>
        <v>#REF!</v>
      </c>
      <c r="V48" s="5" t="e">
        <f>IF(#REF!="4A1 Managed Waste Disposal Sites",#REF!)</f>
        <v>#REF!</v>
      </c>
      <c r="W48" s="5" t="e">
        <f>IF(#REF!="4D1 Domestic Wastewater Treatment &amp; Discharge",#REF!)</f>
        <v>#REF!</v>
      </c>
      <c r="X48" s="5" t="e">
        <f>IF(#REF!="unknown",#REF!)</f>
        <v>#REF!</v>
      </c>
    </row>
    <row r="49" spans="1:36" x14ac:dyDescent="0.3">
      <c r="A49" s="4" t="s">
        <v>282</v>
      </c>
      <c r="B49" s="3" t="s">
        <v>340</v>
      </c>
      <c r="C49" s="3" t="s">
        <v>440</v>
      </c>
      <c r="D49" s="3" t="s">
        <v>362</v>
      </c>
      <c r="E49" s="128" t="s">
        <v>337</v>
      </c>
      <c r="F49" s="29">
        <v>35.122408702000001</v>
      </c>
      <c r="G49" s="129">
        <v>401.37508642199998</v>
      </c>
      <c r="H49" s="26">
        <f t="shared" si="2"/>
        <v>87.505203711305612</v>
      </c>
      <c r="I49" s="109">
        <f t="shared" si="3"/>
        <v>630.03746672140028</v>
      </c>
      <c r="J49" s="109">
        <f t="shared" si="7"/>
        <v>15748.126538122417</v>
      </c>
      <c r="K49" s="110">
        <f t="shared" si="4"/>
        <v>0.23954709311700609</v>
      </c>
      <c r="L49" s="111">
        <f t="shared" si="8"/>
        <v>1116.7105098397192</v>
      </c>
      <c r="M49" s="111">
        <f t="shared" si="5"/>
        <v>0.41245053928060038</v>
      </c>
      <c r="N49" s="131">
        <f t="shared" si="6"/>
        <v>2187.2397969614462</v>
      </c>
      <c r="O49" s="132" t="e">
        <f t="shared" si="1"/>
        <v>#DIV/0!</v>
      </c>
      <c r="P49" s="133" t="e">
        <f>N49/#REF!</f>
        <v>#REF!</v>
      </c>
      <c r="Q49" s="5" t="e">
        <f>IF(#REF!="1A1 Energy Industries",#REF!)</f>
        <v>#REF!</v>
      </c>
      <c r="R49" s="5" t="e">
        <f>IF(#REF!="1B2 Oil &amp; Natural Gas",#REF!)</f>
        <v>#REF!</v>
      </c>
      <c r="S49" s="5" t="e">
        <f>IF(#REF!="3A2 Manure Management",#REF!)</f>
        <v>#REF!</v>
      </c>
      <c r="T49" s="5" t="e">
        <f>IF(#REF!="3B2 Cropland",#REF!)</f>
        <v>#REF!</v>
      </c>
      <c r="U49" s="5" t="e">
        <f>IF(#REF!="3B6 Other Land",#REF!)</f>
        <v>#REF!</v>
      </c>
      <c r="V49" s="5" t="e">
        <f>IF(#REF!="4A1 Managed Waste Disposal Sites",#REF!)</f>
        <v>#REF!</v>
      </c>
      <c r="W49" s="5" t="e">
        <f>IF(#REF!="4D1 Domestic Wastewater Treatment &amp; Discharge",#REF!)</f>
        <v>#REF!</v>
      </c>
      <c r="X49" s="5" t="e">
        <f>IF(#REF!="unknown",#REF!)</f>
        <v>#REF!</v>
      </c>
    </row>
    <row r="50" spans="1:36" x14ac:dyDescent="0.3">
      <c r="A50" s="4" t="s">
        <v>455</v>
      </c>
      <c r="B50" s="3" t="s">
        <v>446</v>
      </c>
      <c r="C50" s="3" t="s">
        <v>454</v>
      </c>
      <c r="D50" s="3" t="s">
        <v>368</v>
      </c>
      <c r="E50" s="128" t="s">
        <v>337</v>
      </c>
      <c r="F50" s="29">
        <v>34.3436879753</v>
      </c>
      <c r="G50" s="129">
        <v>499.47238161899998</v>
      </c>
      <c r="H50" s="26">
        <f t="shared" si="2"/>
        <v>68.759933960667993</v>
      </c>
      <c r="I50" s="109">
        <f t="shared" si="3"/>
        <v>495.07152451680957</v>
      </c>
      <c r="J50" s="109">
        <f t="shared" si="7"/>
        <v>16243.198062639227</v>
      </c>
      <c r="K50" s="110">
        <f t="shared" si="4"/>
        <v>0.24707769964953055</v>
      </c>
      <c r="L50" s="111">
        <f t="shared" si="8"/>
        <v>1151.0541978150193</v>
      </c>
      <c r="M50" s="111">
        <f t="shared" si="5"/>
        <v>0.42513518091465313</v>
      </c>
      <c r="N50" s="131">
        <f t="shared" si="6"/>
        <v>2255.9997309221144</v>
      </c>
      <c r="O50" s="132" t="e">
        <f t="shared" si="1"/>
        <v>#DIV/0!</v>
      </c>
      <c r="P50" s="133" t="e">
        <f>N50/#REF!</f>
        <v>#REF!</v>
      </c>
      <c r="Q50" s="5" t="e">
        <f>IF(#REF!="1A1 Energy Industries",#REF!)</f>
        <v>#REF!</v>
      </c>
      <c r="R50" s="5" t="e">
        <f>IF(#REF!="1B2 Oil &amp; Natural Gas",#REF!)</f>
        <v>#REF!</v>
      </c>
      <c r="S50" s="5" t="e">
        <f>IF(#REF!="3A2 Manure Management",#REF!)</f>
        <v>#REF!</v>
      </c>
      <c r="T50" s="5" t="e">
        <f>IF(#REF!="3B2 Cropland",#REF!)</f>
        <v>#REF!</v>
      </c>
      <c r="U50" s="5" t="e">
        <f>IF(#REF!="3B6 Other Land",#REF!)</f>
        <v>#REF!</v>
      </c>
      <c r="V50" s="5" t="e">
        <f>IF(#REF!="4A1 Managed Waste Disposal Sites",#REF!)</f>
        <v>#REF!</v>
      </c>
      <c r="W50" s="5" t="e">
        <f>IF(#REF!="4D1 Domestic Wastewater Treatment &amp; Discharge",#REF!)</f>
        <v>#REF!</v>
      </c>
      <c r="X50" s="5" t="e">
        <f>IF(#REF!="unknown",#REF!)</f>
        <v>#REF!</v>
      </c>
    </row>
    <row r="51" spans="1:36" x14ac:dyDescent="0.3">
      <c r="A51" s="4" t="s">
        <v>1167</v>
      </c>
      <c r="B51" s="3" t="s">
        <v>1032</v>
      </c>
      <c r="C51" s="3" t="s">
        <v>1109</v>
      </c>
      <c r="D51" s="3" t="s">
        <v>384</v>
      </c>
      <c r="E51" s="128" t="s">
        <v>505</v>
      </c>
      <c r="F51" s="29">
        <v>33.439066981899998</v>
      </c>
      <c r="G51" s="129">
        <v>498.62310415799999</v>
      </c>
      <c r="H51" s="26">
        <f t="shared" si="2"/>
        <v>67.062810974968528</v>
      </c>
      <c r="I51" s="109">
        <f t="shared" si="3"/>
        <v>482.85223901977338</v>
      </c>
      <c r="J51" s="109">
        <f t="shared" si="7"/>
        <v>16726.050301659001</v>
      </c>
      <c r="K51" s="110">
        <f t="shared" si="4"/>
        <v>0.25442243681443877</v>
      </c>
      <c r="L51" s="111">
        <f t="shared" si="8"/>
        <v>1184.4932647969192</v>
      </c>
      <c r="M51" s="111">
        <f t="shared" si="5"/>
        <v>0.43748570604018844</v>
      </c>
      <c r="N51" s="131">
        <f t="shared" si="6"/>
        <v>2323.0625418970831</v>
      </c>
      <c r="O51" s="132" t="e">
        <f t="shared" si="1"/>
        <v>#DIV/0!</v>
      </c>
      <c r="P51" s="133" t="e">
        <f>N51/#REF!</f>
        <v>#REF!</v>
      </c>
      <c r="Q51" s="5" t="e">
        <f>IF(#REF!="1A1 Energy Industries",#REF!)</f>
        <v>#REF!</v>
      </c>
      <c r="R51" s="5" t="e">
        <f>IF(#REF!="1B2 Oil &amp; Natural Gas",#REF!)</f>
        <v>#REF!</v>
      </c>
      <c r="S51" s="5" t="e">
        <f>IF(#REF!="3A2 Manure Management",#REF!)</f>
        <v>#REF!</v>
      </c>
      <c r="T51" s="5" t="e">
        <f>IF(#REF!="3B2 Cropland",#REF!)</f>
        <v>#REF!</v>
      </c>
      <c r="U51" s="5" t="e">
        <f>IF(#REF!="3B6 Other Land",#REF!)</f>
        <v>#REF!</v>
      </c>
      <c r="V51" s="5" t="e">
        <f>IF(#REF!="4A1 Managed Waste Disposal Sites",#REF!)</f>
        <v>#REF!</v>
      </c>
      <c r="W51" s="5" t="e">
        <f>IF(#REF!="4D1 Domestic Wastewater Treatment &amp; Discharge",#REF!)</f>
        <v>#REF!</v>
      </c>
      <c r="X51" s="5" t="e">
        <f>IF(#REF!="unknown",#REF!)</f>
        <v>#REF!</v>
      </c>
    </row>
    <row r="52" spans="1:36" x14ac:dyDescent="0.3">
      <c r="A52" s="4" t="s">
        <v>1181</v>
      </c>
      <c r="B52" s="3" t="s">
        <v>1032</v>
      </c>
      <c r="C52" s="3" t="s">
        <v>1162</v>
      </c>
      <c r="D52" s="3" t="s">
        <v>384</v>
      </c>
      <c r="E52" s="128" t="s">
        <v>337</v>
      </c>
      <c r="F52" s="29">
        <v>33.317301252900002</v>
      </c>
      <c r="G52" s="129">
        <v>497.07791139800003</v>
      </c>
      <c r="H52" s="26">
        <f t="shared" si="2"/>
        <v>67.0263161748572</v>
      </c>
      <c r="I52" s="109">
        <f t="shared" si="3"/>
        <v>482.58947645897183</v>
      </c>
      <c r="J52" s="109">
        <f t="shared" si="7"/>
        <v>17208.639778117973</v>
      </c>
      <c r="K52" s="110">
        <f t="shared" si="4"/>
        <v>0.26176317705898516</v>
      </c>
      <c r="L52" s="111">
        <f t="shared" si="8"/>
        <v>1217.8105660498193</v>
      </c>
      <c r="M52" s="111">
        <f t="shared" si="5"/>
        <v>0.4497912577011155</v>
      </c>
      <c r="N52" s="131">
        <f t="shared" si="6"/>
        <v>2390.0888580719402</v>
      </c>
      <c r="O52" s="132" t="e">
        <f t="shared" si="1"/>
        <v>#DIV/0!</v>
      </c>
      <c r="P52" s="133" t="e">
        <f>N52/#REF!</f>
        <v>#REF!</v>
      </c>
      <c r="Q52" s="5" t="e">
        <f>IF(#REF!="1A1 Energy Industries",#REF!)</f>
        <v>#REF!</v>
      </c>
      <c r="R52" s="5" t="e">
        <f>IF(#REF!="1B2 Oil &amp; Natural Gas",#REF!)</f>
        <v>#REF!</v>
      </c>
      <c r="S52" s="5" t="e">
        <f>IF(#REF!="3A2 Manure Management",#REF!)</f>
        <v>#REF!</v>
      </c>
      <c r="T52" s="5" t="e">
        <f>IF(#REF!="3B2 Cropland",#REF!)</f>
        <v>#REF!</v>
      </c>
      <c r="U52" s="5" t="e">
        <f>IF(#REF!="3B6 Other Land",#REF!)</f>
        <v>#REF!</v>
      </c>
      <c r="V52" s="5" t="e">
        <f>IF(#REF!="4A1 Managed Waste Disposal Sites",#REF!)</f>
        <v>#REF!</v>
      </c>
      <c r="W52" s="5" t="e">
        <f>IF(#REF!="4D1 Domestic Wastewater Treatment &amp; Discharge",#REF!)</f>
        <v>#REF!</v>
      </c>
      <c r="X52" s="5" t="e">
        <f>IF(#REF!="unknown",#REF!)</f>
        <v>#REF!</v>
      </c>
    </row>
    <row r="53" spans="1:36" x14ac:dyDescent="0.3">
      <c r="A53" s="4" t="s">
        <v>1170</v>
      </c>
      <c r="B53" s="3" t="s">
        <v>1032</v>
      </c>
      <c r="C53" s="3" t="s">
        <v>1190</v>
      </c>
      <c r="D53" s="3" t="s">
        <v>384</v>
      </c>
      <c r="E53" s="130" t="s">
        <v>337</v>
      </c>
      <c r="F53" s="29">
        <v>32.4523070487</v>
      </c>
      <c r="G53" s="129">
        <v>428.05275375799999</v>
      </c>
      <c r="H53" s="26">
        <f t="shared" si="2"/>
        <v>75.813802770316812</v>
      </c>
      <c r="I53" s="109">
        <f t="shared" si="3"/>
        <v>545.85937994628102</v>
      </c>
      <c r="J53" s="109">
        <f t="shared" si="7"/>
        <v>17754.499158064253</v>
      </c>
      <c r="K53" s="110">
        <f t="shared" si="4"/>
        <v>0.27006632520808382</v>
      </c>
      <c r="L53" s="111">
        <f t="shared" si="8"/>
        <v>1250.2628730985193</v>
      </c>
      <c r="M53" s="111">
        <f t="shared" si="5"/>
        <v>0.46177732877790428</v>
      </c>
      <c r="N53" s="131">
        <f t="shared" si="6"/>
        <v>2465.9026608422569</v>
      </c>
      <c r="O53" s="132" t="e">
        <f t="shared" si="1"/>
        <v>#DIV/0!</v>
      </c>
      <c r="P53" s="133" t="e">
        <f>N53/#REF!</f>
        <v>#REF!</v>
      </c>
      <c r="Q53" s="5" t="e">
        <f>IF(#REF!="1A1 Energy Industries",#REF!)</f>
        <v>#REF!</v>
      </c>
      <c r="R53" s="5" t="e">
        <f>IF(#REF!="1B2 Oil &amp; Natural Gas",#REF!)</f>
        <v>#REF!</v>
      </c>
      <c r="S53" s="5" t="e">
        <f>IF(#REF!="3A2 Manure Management",#REF!)</f>
        <v>#REF!</v>
      </c>
      <c r="T53" s="5" t="e">
        <f>IF(#REF!="3B2 Cropland",#REF!)</f>
        <v>#REF!</v>
      </c>
      <c r="U53" s="5" t="e">
        <f>IF(#REF!="3B6 Other Land",#REF!)</f>
        <v>#REF!</v>
      </c>
      <c r="V53" s="5" t="e">
        <f>IF(#REF!="4A1 Managed Waste Disposal Sites",#REF!)</f>
        <v>#REF!</v>
      </c>
      <c r="W53" s="5" t="e">
        <f>IF(#REF!="4D1 Domestic Wastewater Treatment &amp; Discharge",#REF!)</f>
        <v>#REF!</v>
      </c>
      <c r="X53" s="5" t="e">
        <f>IF(#REF!="unknown",#REF!)</f>
        <v>#REF!</v>
      </c>
    </row>
    <row r="54" spans="1:36" x14ac:dyDescent="0.3">
      <c r="A54" s="4" t="s">
        <v>1167</v>
      </c>
      <c r="B54" s="3" t="s">
        <v>1032</v>
      </c>
      <c r="C54" s="3" t="s">
        <v>1190</v>
      </c>
      <c r="D54" s="3" t="s">
        <v>384</v>
      </c>
      <c r="E54" s="130" t="s">
        <v>337</v>
      </c>
      <c r="F54" s="29">
        <v>31.890437438199999</v>
      </c>
      <c r="G54" s="129">
        <v>139</v>
      </c>
      <c r="H54" s="26">
        <f t="shared" si="2"/>
        <v>229.42760746906472</v>
      </c>
      <c r="I54" s="109">
        <f t="shared" si="3"/>
        <v>1651.8787737772661</v>
      </c>
      <c r="J54" s="109">
        <f t="shared" si="7"/>
        <v>19406.377931841518</v>
      </c>
      <c r="K54" s="110">
        <f t="shared" si="4"/>
        <v>0.29519329872344946</v>
      </c>
      <c r="L54" s="111">
        <f t="shared" si="8"/>
        <v>1282.1533105367193</v>
      </c>
      <c r="M54" s="111">
        <f t="shared" si="5"/>
        <v>0.47355587657823595</v>
      </c>
      <c r="N54" s="131">
        <f t="shared" si="6"/>
        <v>2695.3302683113216</v>
      </c>
      <c r="O54" s="132" t="e">
        <f t="shared" si="1"/>
        <v>#DIV/0!</v>
      </c>
      <c r="P54" s="133" t="e">
        <f>N54/#REF!</f>
        <v>#REF!</v>
      </c>
      <c r="Q54" s="5" t="e">
        <f>IF(#REF!="1A1 Energy Industries",#REF!)</f>
        <v>#REF!</v>
      </c>
      <c r="R54" s="5" t="e">
        <f>IF(#REF!="1B2 Oil &amp; Natural Gas",#REF!)</f>
        <v>#REF!</v>
      </c>
      <c r="S54" s="5" t="e">
        <f>IF(#REF!="3A2 Manure Management",#REF!)</f>
        <v>#REF!</v>
      </c>
      <c r="T54" s="5" t="e">
        <f>IF(#REF!="3B2 Cropland",#REF!)</f>
        <v>#REF!</v>
      </c>
      <c r="U54" s="5" t="e">
        <f>IF(#REF!="3B6 Other Land",#REF!)</f>
        <v>#REF!</v>
      </c>
      <c r="V54" s="5" t="e">
        <f>IF(#REF!="4A1 Managed Waste Disposal Sites",#REF!)</f>
        <v>#REF!</v>
      </c>
      <c r="W54" s="5" t="e">
        <f>IF(#REF!="4D1 Domestic Wastewater Treatment &amp; Discharge",#REF!)</f>
        <v>#REF!</v>
      </c>
      <c r="X54" s="5" t="e">
        <f>IF(#REF!="unknown",#REF!)</f>
        <v>#REF!</v>
      </c>
    </row>
    <row r="55" spans="1:36" x14ac:dyDescent="0.3">
      <c r="A55" s="4" t="s">
        <v>1167</v>
      </c>
      <c r="B55" s="3" t="s">
        <v>1032</v>
      </c>
      <c r="C55" s="3" t="s">
        <v>1190</v>
      </c>
      <c r="D55" s="3" t="s">
        <v>384</v>
      </c>
      <c r="E55" s="128" t="s">
        <v>337</v>
      </c>
      <c r="F55" s="29">
        <v>30.770526475699999</v>
      </c>
      <c r="G55" s="129">
        <v>488.48439074300001</v>
      </c>
      <c r="H55" s="26">
        <f t="shared" si="2"/>
        <v>62.991831589330971</v>
      </c>
      <c r="I55" s="109">
        <f t="shared" si="3"/>
        <v>453.54118744318299</v>
      </c>
      <c r="J55" s="109">
        <f t="shared" si="7"/>
        <v>19859.919119284703</v>
      </c>
      <c r="K55" s="110">
        <f t="shared" si="4"/>
        <v>0.30209218112687997</v>
      </c>
      <c r="L55" s="111">
        <f t="shared" si="8"/>
        <v>1312.9238370124194</v>
      </c>
      <c r="M55" s="111">
        <f t="shared" si="5"/>
        <v>0.48492079177068997</v>
      </c>
      <c r="N55" s="131">
        <f t="shared" si="6"/>
        <v>2758.3220999006526</v>
      </c>
      <c r="O55" s="132" t="e">
        <f t="shared" si="1"/>
        <v>#DIV/0!</v>
      </c>
      <c r="P55" s="133" t="e">
        <f>N55/#REF!</f>
        <v>#REF!</v>
      </c>
      <c r="Q55" s="5" t="e">
        <f>IF(#REF!="1A1 Energy Industries",#REF!)</f>
        <v>#REF!</v>
      </c>
      <c r="R55" s="5" t="e">
        <f>IF(#REF!="1B2 Oil &amp; Natural Gas",#REF!)</f>
        <v>#REF!</v>
      </c>
      <c r="S55" s="5" t="e">
        <f>IF(#REF!="3A2 Manure Management",#REF!)</f>
        <v>#REF!</v>
      </c>
      <c r="T55" s="5" t="e">
        <f>IF(#REF!="3B2 Cropland",#REF!)</f>
        <v>#REF!</v>
      </c>
      <c r="U55" s="5" t="e">
        <f>IF(#REF!="3B6 Other Land",#REF!)</f>
        <v>#REF!</v>
      </c>
      <c r="V55" s="5" t="e">
        <f>IF(#REF!="4A1 Managed Waste Disposal Sites",#REF!)</f>
        <v>#REF!</v>
      </c>
      <c r="W55" s="5" t="e">
        <f>IF(#REF!="4D1 Domestic Wastewater Treatment &amp; Discharge",#REF!)</f>
        <v>#REF!</v>
      </c>
      <c r="X55" s="5" t="e">
        <f>IF(#REF!="unknown",#REF!)</f>
        <v>#REF!</v>
      </c>
    </row>
    <row r="56" spans="1:36" x14ac:dyDescent="0.3">
      <c r="A56" s="4" t="s">
        <v>1049</v>
      </c>
      <c r="B56" s="3" t="s">
        <v>1198</v>
      </c>
      <c r="C56" s="4" t="s">
        <v>1050</v>
      </c>
      <c r="D56" s="3" t="s">
        <v>368</v>
      </c>
      <c r="E56" s="128" t="s">
        <v>337</v>
      </c>
      <c r="F56" s="29">
        <v>30.236043073200001</v>
      </c>
      <c r="G56" s="129">
        <v>497.66061728900002</v>
      </c>
      <c r="H56" s="26">
        <f t="shared" si="2"/>
        <v>60.756350859970532</v>
      </c>
      <c r="I56" s="109">
        <f t="shared" si="3"/>
        <v>437.44572619178786</v>
      </c>
      <c r="J56" s="109">
        <f t="shared" si="7"/>
        <v>20297.364845476492</v>
      </c>
      <c r="K56" s="110">
        <f t="shared" si="4"/>
        <v>0.30874623307725213</v>
      </c>
      <c r="L56" s="111">
        <f t="shared" si="8"/>
        <v>1343.1598800856195</v>
      </c>
      <c r="M56" s="111">
        <f t="shared" si="5"/>
        <v>0.49608829862351145</v>
      </c>
      <c r="N56" s="131">
        <f t="shared" si="6"/>
        <v>2819.0784507606231</v>
      </c>
      <c r="O56" s="132" t="e">
        <f t="shared" si="1"/>
        <v>#DIV/0!</v>
      </c>
      <c r="P56" s="133" t="e">
        <f>N56/#REF!</f>
        <v>#REF!</v>
      </c>
      <c r="Q56" s="5" t="e">
        <f>IF(#REF!="1A1 Energy Industries",#REF!)</f>
        <v>#REF!</v>
      </c>
      <c r="R56" s="5" t="e">
        <f>IF(#REF!="1B2 Oil &amp; Natural Gas",#REF!)</f>
        <v>#REF!</v>
      </c>
      <c r="S56" s="5" t="e">
        <f>IF(#REF!="3A2 Manure Management",#REF!)</f>
        <v>#REF!</v>
      </c>
      <c r="T56" s="5" t="e">
        <f>IF(#REF!="3B2 Cropland",#REF!)</f>
        <v>#REF!</v>
      </c>
      <c r="U56" s="5" t="e">
        <f>IF(#REF!="3B6 Other Land",#REF!)</f>
        <v>#REF!</v>
      </c>
      <c r="V56" s="5" t="e">
        <f>IF(#REF!="4A1 Managed Waste Disposal Sites",#REF!)</f>
        <v>#REF!</v>
      </c>
      <c r="W56" s="5" t="e">
        <f>IF(#REF!="4D1 Domestic Wastewater Treatment &amp; Discharge",#REF!)</f>
        <v>#REF!</v>
      </c>
      <c r="X56" s="5" t="e">
        <f>IF(#REF!="unknown",#REF!)</f>
        <v>#REF!</v>
      </c>
    </row>
    <row r="57" spans="1:36" x14ac:dyDescent="0.3">
      <c r="A57" s="4" t="s">
        <v>1167</v>
      </c>
      <c r="B57" s="3" t="s">
        <v>1032</v>
      </c>
      <c r="C57" s="3" t="s">
        <v>1093</v>
      </c>
      <c r="D57" s="3" t="s">
        <v>384</v>
      </c>
      <c r="E57" s="128" t="s">
        <v>337</v>
      </c>
      <c r="F57" s="29">
        <v>29.2308068052</v>
      </c>
      <c r="G57" s="129">
        <v>493.40652610199999</v>
      </c>
      <c r="H57" s="26">
        <f t="shared" si="2"/>
        <v>59.242845926924836</v>
      </c>
      <c r="I57" s="109">
        <f t="shared" si="3"/>
        <v>426.54849067385879</v>
      </c>
      <c r="J57" s="109">
        <f t="shared" si="7"/>
        <v>20723.913336150352</v>
      </c>
      <c r="K57" s="110">
        <f t="shared" si="4"/>
        <v>0.31523452555871145</v>
      </c>
      <c r="L57" s="111">
        <f t="shared" si="8"/>
        <v>1372.3906868908196</v>
      </c>
      <c r="M57" s="111">
        <f t="shared" si="5"/>
        <v>0.50688452730066624</v>
      </c>
      <c r="N57" s="131">
        <f t="shared" si="6"/>
        <v>2878.3212966875481</v>
      </c>
      <c r="O57" s="132" t="e">
        <f t="shared" si="1"/>
        <v>#DIV/0!</v>
      </c>
      <c r="P57" s="133" t="e">
        <f>N57/#REF!</f>
        <v>#REF!</v>
      </c>
      <c r="Q57" s="5" t="e">
        <f>IF(#REF!="1A1 Energy Industries",#REF!)</f>
        <v>#REF!</v>
      </c>
      <c r="R57" s="5" t="e">
        <f>IF(#REF!="1B2 Oil &amp; Natural Gas",#REF!)</f>
        <v>#REF!</v>
      </c>
      <c r="S57" s="5" t="e">
        <f>IF(#REF!="3A2 Manure Management",#REF!)</f>
        <v>#REF!</v>
      </c>
      <c r="T57" s="5" t="e">
        <f>IF(#REF!="3B2 Cropland",#REF!)</f>
        <v>#REF!</v>
      </c>
      <c r="U57" s="5" t="e">
        <f>IF(#REF!="3B6 Other Land",#REF!)</f>
        <v>#REF!</v>
      </c>
      <c r="V57" s="5" t="e">
        <f>IF(#REF!="4A1 Managed Waste Disposal Sites",#REF!)</f>
        <v>#REF!</v>
      </c>
      <c r="W57" s="5" t="e">
        <f>IF(#REF!="4D1 Domestic Wastewater Treatment &amp; Discharge",#REF!)</f>
        <v>#REF!</v>
      </c>
      <c r="X57" s="5" t="e">
        <f>IF(#REF!="unknown",#REF!)</f>
        <v>#REF!</v>
      </c>
    </row>
    <row r="58" spans="1:36" x14ac:dyDescent="0.3">
      <c r="A58" s="4" t="s">
        <v>1169</v>
      </c>
      <c r="B58" s="3" t="s">
        <v>1032</v>
      </c>
      <c r="C58" s="3" t="s">
        <v>1063</v>
      </c>
      <c r="D58" s="3" t="s">
        <v>384</v>
      </c>
      <c r="E58" s="130" t="s">
        <v>337</v>
      </c>
      <c r="F58" s="29">
        <v>29</v>
      </c>
      <c r="G58" s="129" t="s">
        <v>1189</v>
      </c>
      <c r="H58"/>
      <c r="I58"/>
      <c r="J58" s="109">
        <f t="shared" si="7"/>
        <v>20723.913336150352</v>
      </c>
      <c r="K58" s="110">
        <f t="shared" si="4"/>
        <v>0.31523452555871145</v>
      </c>
      <c r="L58" s="111">
        <f t="shared" si="8"/>
        <v>1401.3906868908196</v>
      </c>
      <c r="M58" s="111">
        <f t="shared" si="5"/>
        <v>0.51759550882519245</v>
      </c>
      <c r="N58" s="131">
        <f t="shared" si="6"/>
        <v>2878.3212966875481</v>
      </c>
      <c r="O58" s="132" t="e">
        <f t="shared" si="1"/>
        <v>#DIV/0!</v>
      </c>
      <c r="P58" s="133" t="e">
        <f>N58/#REF!</f>
        <v>#REF!</v>
      </c>
      <c r="Q58" s="5" t="e">
        <f>IF(#REF!="1A1 Energy Industries",#REF!)</f>
        <v>#REF!</v>
      </c>
      <c r="R58" s="5" t="e">
        <f>IF(#REF!="1B2 Oil &amp; Natural Gas",#REF!)</f>
        <v>#REF!</v>
      </c>
      <c r="S58" s="5" t="e">
        <f>IF(#REF!="3A2 Manure Management",#REF!)</f>
        <v>#REF!</v>
      </c>
      <c r="T58" s="5" t="e">
        <f>IF(#REF!="3B2 Cropland",#REF!)</f>
        <v>#REF!</v>
      </c>
      <c r="U58" s="5" t="e">
        <f>IF(#REF!="3B6 Other Land",#REF!)</f>
        <v>#REF!</v>
      </c>
      <c r="V58" s="5" t="e">
        <f>IF(#REF!="4A1 Managed Waste Disposal Sites",#REF!)</f>
        <v>#REF!</v>
      </c>
      <c r="W58" s="5" t="e">
        <f>IF(#REF!="4D1 Domestic Wastewater Treatment &amp; Discharge",#REF!)</f>
        <v>#REF!</v>
      </c>
      <c r="X58" s="5" t="e">
        <f>IF(#REF!="unknown",#REF!)</f>
        <v>#REF!</v>
      </c>
    </row>
    <row r="59" spans="1:36" x14ac:dyDescent="0.3">
      <c r="A59" s="4" t="s">
        <v>212</v>
      </c>
      <c r="B59" s="3" t="s">
        <v>409</v>
      </c>
      <c r="C59" s="3" t="s">
        <v>1274</v>
      </c>
      <c r="D59" s="3" t="s">
        <v>368</v>
      </c>
      <c r="E59" s="128" t="s">
        <v>505</v>
      </c>
      <c r="F59" s="29">
        <v>26.734678938696824</v>
      </c>
      <c r="G59" s="129">
        <v>366.1903606022824</v>
      </c>
      <c r="H59" s="26">
        <f t="shared" si="2"/>
        <v>73.0075988202574</v>
      </c>
      <c r="I59" s="109">
        <f t="shared" si="3"/>
        <v>525.65471150585324</v>
      </c>
      <c r="J59" s="109">
        <f t="shared" si="7"/>
        <v>21249.568047656205</v>
      </c>
      <c r="K59" s="110">
        <f t="shared" si="4"/>
        <v>0.32323033749352575</v>
      </c>
      <c r="L59" s="111">
        <f t="shared" si="8"/>
        <v>1428.1253658295163</v>
      </c>
      <c r="M59" s="111">
        <f t="shared" si="5"/>
        <v>0.52746980717610692</v>
      </c>
      <c r="N59" s="131">
        <f t="shared" si="6"/>
        <v>2951.3288955078056</v>
      </c>
      <c r="O59" s="132" t="e">
        <f t="shared" si="1"/>
        <v>#DIV/0!</v>
      </c>
      <c r="P59" s="133" t="e">
        <f>N59/#REF!</f>
        <v>#REF!</v>
      </c>
      <c r="Q59" s="5" t="e">
        <f>IF(#REF!="1A1 Energy Industries",#REF!)</f>
        <v>#REF!</v>
      </c>
      <c r="R59" s="5" t="e">
        <f>IF(#REF!="1B2 Oil &amp; Natural Gas",#REF!)</f>
        <v>#REF!</v>
      </c>
      <c r="S59" s="5" t="e">
        <f>IF(#REF!="3A2 Manure Management",#REF!)</f>
        <v>#REF!</v>
      </c>
      <c r="T59" s="5" t="e">
        <f>IF(#REF!="3B2 Cropland",#REF!)</f>
        <v>#REF!</v>
      </c>
      <c r="U59" s="5" t="e">
        <f>IF(#REF!="3B6 Other Land",#REF!)</f>
        <v>#REF!</v>
      </c>
      <c r="V59" s="5" t="e">
        <f>IF(#REF!="4A1 Managed Waste Disposal Sites",#REF!)</f>
        <v>#REF!</v>
      </c>
      <c r="W59" s="5" t="e">
        <f>IF(#REF!="4D1 Domestic Wastewater Treatment &amp; Discharge",#REF!)</f>
        <v>#REF!</v>
      </c>
      <c r="X59" s="5" t="e">
        <f>IF(#REF!="unknown",#REF!)</f>
        <v>#REF!</v>
      </c>
    </row>
    <row r="60" spans="1:36" x14ac:dyDescent="0.3">
      <c r="A60" s="4" t="s">
        <v>1177</v>
      </c>
      <c r="B60" s="3" t="s">
        <v>1032</v>
      </c>
      <c r="C60" s="3" t="s">
        <v>1121</v>
      </c>
      <c r="D60" s="3" t="s">
        <v>384</v>
      </c>
      <c r="E60" s="128" t="s">
        <v>497</v>
      </c>
      <c r="F60" s="29">
        <v>25.7793039787</v>
      </c>
      <c r="G60" s="129">
        <v>488.20016386700001</v>
      </c>
      <c r="H60" s="26">
        <f t="shared" si="2"/>
        <v>52.804783543094089</v>
      </c>
      <c r="I60" s="109">
        <f t="shared" si="3"/>
        <v>380.19444151027744</v>
      </c>
      <c r="J60" s="109">
        <f t="shared" si="7"/>
        <v>21629.762489166482</v>
      </c>
      <c r="K60" s="110">
        <f t="shared" si="4"/>
        <v>0.32901353164443387</v>
      </c>
      <c r="L60" s="111">
        <f t="shared" si="8"/>
        <v>1453.9046698082163</v>
      </c>
      <c r="M60" s="111">
        <f t="shared" si="5"/>
        <v>0.53699124333579651</v>
      </c>
      <c r="N60" s="131">
        <f t="shared" si="6"/>
        <v>3004.1336790508994</v>
      </c>
      <c r="O60" s="132" t="e">
        <f t="shared" si="1"/>
        <v>#DIV/0!</v>
      </c>
      <c r="P60" s="133" t="e">
        <f>N60/#REF!</f>
        <v>#REF!</v>
      </c>
      <c r="Q60" s="5" t="e">
        <f>IF(#REF!="1A1 Energy Industries",#REF!)</f>
        <v>#REF!</v>
      </c>
      <c r="R60" s="5" t="e">
        <f>IF(#REF!="1B2 Oil &amp; Natural Gas",#REF!)</f>
        <v>#REF!</v>
      </c>
      <c r="S60" s="5" t="e">
        <f>IF(#REF!="3A2 Manure Management",#REF!)</f>
        <v>#REF!</v>
      </c>
      <c r="T60" s="5" t="e">
        <f>IF(#REF!="3B2 Cropland",#REF!)</f>
        <v>#REF!</v>
      </c>
      <c r="U60" s="5" t="e">
        <f>IF(#REF!="3B6 Other Land",#REF!)</f>
        <v>#REF!</v>
      </c>
      <c r="V60" s="5" t="e">
        <f>IF(#REF!="4A1 Managed Waste Disposal Sites",#REF!)</f>
        <v>#REF!</v>
      </c>
      <c r="W60" s="5" t="e">
        <f>IF(#REF!="4D1 Domestic Wastewater Treatment &amp; Discharge",#REF!)</f>
        <v>#REF!</v>
      </c>
      <c r="X60" s="5" t="e">
        <f>IF(#REF!="unknown",#REF!)</f>
        <v>#REF!</v>
      </c>
    </row>
    <row r="61" spans="1:36" x14ac:dyDescent="0.3">
      <c r="A61" s="4" t="s">
        <v>1170</v>
      </c>
      <c r="B61" s="3" t="s">
        <v>448</v>
      </c>
      <c r="C61" s="3" t="s">
        <v>1113</v>
      </c>
      <c r="D61" s="3" t="s">
        <v>384</v>
      </c>
      <c r="E61" s="128" t="s">
        <v>337</v>
      </c>
      <c r="F61" s="29">
        <v>25.0772995809</v>
      </c>
      <c r="G61" s="129">
        <v>409.420321919</v>
      </c>
      <c r="H61" s="26">
        <f t="shared" si="2"/>
        <v>61.25074462195677</v>
      </c>
      <c r="I61" s="109">
        <f t="shared" si="3"/>
        <v>441.00536127808874</v>
      </c>
      <c r="J61" s="109">
        <f t="shared" si="7"/>
        <v>22070.767850444572</v>
      </c>
      <c r="K61" s="110">
        <f t="shared" si="4"/>
        <v>0.33572172973310488</v>
      </c>
      <c r="L61" s="111">
        <f t="shared" si="8"/>
        <v>1478.9819693891163</v>
      </c>
      <c r="M61" s="111">
        <f t="shared" si="5"/>
        <v>0.54625339824945263</v>
      </c>
      <c r="N61" s="131">
        <f t="shared" si="6"/>
        <v>3065.3844236728564</v>
      </c>
      <c r="O61" s="132" t="e">
        <f t="shared" si="1"/>
        <v>#DIV/0!</v>
      </c>
      <c r="P61" s="133" t="e">
        <f>N61/#REF!</f>
        <v>#REF!</v>
      </c>
      <c r="Q61" s="5" t="e">
        <f>IF(#REF!="1A1 Energy Industries",#REF!)</f>
        <v>#REF!</v>
      </c>
      <c r="R61" s="5" t="e">
        <f>IF(#REF!="1B2 Oil &amp; Natural Gas",#REF!)</f>
        <v>#REF!</v>
      </c>
      <c r="S61" s="5" t="e">
        <f>IF(#REF!="3A2 Manure Management",#REF!)</f>
        <v>#REF!</v>
      </c>
      <c r="T61" s="5" t="e">
        <f>IF(#REF!="3B2 Cropland",#REF!)</f>
        <v>#REF!</v>
      </c>
      <c r="U61" s="5" t="e">
        <f>IF(#REF!="3B6 Other Land",#REF!)</f>
        <v>#REF!</v>
      </c>
      <c r="V61" s="5" t="e">
        <f>IF(#REF!="4A1 Managed Waste Disposal Sites",#REF!)</f>
        <v>#REF!</v>
      </c>
      <c r="W61" s="5" t="e">
        <f>IF(#REF!="4D1 Domestic Wastewater Treatment &amp; Discharge",#REF!)</f>
        <v>#REF!</v>
      </c>
      <c r="X61" s="5" t="e">
        <f>IF(#REF!="unknown",#REF!)</f>
        <v>#REF!</v>
      </c>
    </row>
    <row r="62" spans="1:36" x14ac:dyDescent="0.3">
      <c r="A62" s="4" t="s">
        <v>1167</v>
      </c>
      <c r="B62" s="3" t="s">
        <v>1032</v>
      </c>
      <c r="C62" s="3" t="s">
        <v>1101</v>
      </c>
      <c r="D62" s="3" t="s">
        <v>384</v>
      </c>
      <c r="E62" s="130" t="s">
        <v>337</v>
      </c>
      <c r="F62" s="29">
        <v>24</v>
      </c>
      <c r="G62" s="29" t="s">
        <v>1189</v>
      </c>
      <c r="H62" s="94"/>
      <c r="I62" s="109">
        <f>F63*$J$2/G63*3600</f>
        <v>345.75594122674272</v>
      </c>
      <c r="J62" s="109"/>
      <c r="K62" s="110"/>
      <c r="L62" s="111">
        <f t="shared" si="8"/>
        <v>1502.9819693891163</v>
      </c>
      <c r="M62" s="111">
        <f t="shared" si="5"/>
        <v>0.55511765882147435</v>
      </c>
      <c r="N62" s="125"/>
      <c r="O62" s="98"/>
      <c r="P62" s="98"/>
      <c r="Q62" s="98" t="e">
        <f>IF(#REF!="1A1 Energy Industries",#REF!)</f>
        <v>#REF!</v>
      </c>
      <c r="R62" s="98" t="e">
        <f>IF(#REF!="1B2 Oil &amp; Natural Gas",#REF!)</f>
        <v>#REF!</v>
      </c>
      <c r="S62" s="98" t="e">
        <f>IF(#REF!="3A2 Manure Management",#REF!)</f>
        <v>#REF!</v>
      </c>
      <c r="T62" s="98" t="e">
        <f>IF(#REF!="3B2 Cropland",#REF!)</f>
        <v>#REF!</v>
      </c>
      <c r="U62" s="98" t="e">
        <f>IF(#REF!="3B6 Other Land",#REF!)</f>
        <v>#REF!</v>
      </c>
      <c r="V62" s="98" t="e">
        <f>IF(#REF!="4A1 Managed Waste Disposal Sites",#REF!)</f>
        <v>#REF!</v>
      </c>
      <c r="W62" s="98" t="e">
        <f>IF(#REF!="4D1 Domestic Wastewater Treatment &amp; Discharge",#REF!)</f>
        <v>#REF!</v>
      </c>
      <c r="X62" s="98" t="e">
        <f>IF(#REF!="unknown",#REF!)</f>
        <v>#REF!</v>
      </c>
      <c r="Y62" s="112" t="s">
        <v>1836</v>
      </c>
      <c r="Z62" s="113">
        <v>1311.8841920122525</v>
      </c>
      <c r="AA62" s="135" t="e">
        <f>Z62/#REF!</f>
        <v>#REF!</v>
      </c>
      <c r="AB62" s="135">
        <f>Z62/40000</f>
        <v>3.2797104800306315E-2</v>
      </c>
      <c r="AC62" s="135" t="e">
        <f>Z62/#REF!</f>
        <v>#REF!</v>
      </c>
      <c r="AD62" s="98"/>
      <c r="AE62" s="98"/>
      <c r="AF62" s="98"/>
      <c r="AG62" s="98"/>
      <c r="AH62" s="98"/>
      <c r="AI62" s="98"/>
      <c r="AJ62" s="98"/>
    </row>
    <row r="63" spans="1:36" x14ac:dyDescent="0.3">
      <c r="A63" s="4" t="s">
        <v>1049</v>
      </c>
      <c r="B63" s="3" t="s">
        <v>426</v>
      </c>
      <c r="C63" s="4" t="s">
        <v>1050</v>
      </c>
      <c r="D63" s="3" t="s">
        <v>368</v>
      </c>
      <c r="E63" s="128" t="s">
        <v>337</v>
      </c>
      <c r="F63" s="29">
        <v>23.8984882142</v>
      </c>
      <c r="G63" s="129">
        <v>497.66061728900002</v>
      </c>
      <c r="H63" s="26">
        <f t="shared" ref="H63:H113" si="9">F63*1000/G63</f>
        <v>48.021658503714264</v>
      </c>
      <c r="J63" s="109">
        <f>J61+I62</f>
        <v>22416.523791671316</v>
      </c>
      <c r="K63" s="110">
        <f t="shared" si="4"/>
        <v>0.34098107473825845</v>
      </c>
      <c r="L63" s="111">
        <f t="shared" si="8"/>
        <v>1526.8804576033162</v>
      </c>
      <c r="M63" s="111">
        <f t="shared" si="5"/>
        <v>0.56394442660514332</v>
      </c>
      <c r="N63" s="131">
        <f t="shared" ref="N63:N113" si="10">N62+H63</f>
        <v>48.021658503714264</v>
      </c>
      <c r="O63" s="132" t="e">
        <f t="shared" ref="O63:O113" si="11">N63/N$336</f>
        <v>#DIV/0!</v>
      </c>
      <c r="P63" s="133" t="e">
        <f>N63/#REF!</f>
        <v>#REF!</v>
      </c>
      <c r="Q63" s="5" t="e">
        <f>IF(#REF!="1A1 Energy Industries",#REF!)</f>
        <v>#REF!</v>
      </c>
      <c r="R63" s="5" t="e">
        <f>IF(#REF!="1B2 Oil &amp; Natural Gas",#REF!)</f>
        <v>#REF!</v>
      </c>
      <c r="S63" s="5" t="e">
        <f>IF(#REF!="3A2 Manure Management",#REF!)</f>
        <v>#REF!</v>
      </c>
      <c r="T63" s="5" t="e">
        <f>IF(#REF!="3B2 Cropland",#REF!)</f>
        <v>#REF!</v>
      </c>
      <c r="U63" s="5" t="e">
        <f>IF(#REF!="3B6 Other Land",#REF!)</f>
        <v>#REF!</v>
      </c>
      <c r="V63" s="5" t="e">
        <f>IF(#REF!="4A1 Managed Waste Disposal Sites",#REF!)</f>
        <v>#REF!</v>
      </c>
      <c r="W63" s="5" t="e">
        <f>IF(#REF!="4D1 Domestic Wastewater Treatment &amp; Discharge",#REF!)</f>
        <v>#REF!</v>
      </c>
      <c r="X63" s="5" t="e">
        <f>IF(#REF!="unknown",#REF!)</f>
        <v>#REF!</v>
      </c>
    </row>
    <row r="64" spans="1:36" x14ac:dyDescent="0.3">
      <c r="A64" s="4" t="s">
        <v>1167</v>
      </c>
      <c r="B64" s="3" t="s">
        <v>1032</v>
      </c>
      <c r="C64" s="3" t="s">
        <v>1141</v>
      </c>
      <c r="D64" s="3" t="s">
        <v>384</v>
      </c>
      <c r="E64" s="130" t="s">
        <v>337</v>
      </c>
      <c r="F64" s="29">
        <v>23.582157564799999</v>
      </c>
      <c r="G64" s="129">
        <v>416.481692275</v>
      </c>
      <c r="H64" s="26">
        <f t="shared" si="9"/>
        <v>56.622314983365136</v>
      </c>
      <c r="I64" s="109">
        <f t="shared" si="3"/>
        <v>407.68066788022895</v>
      </c>
      <c r="J64" s="109">
        <f t="shared" si="7"/>
        <v>22824.204459551544</v>
      </c>
      <c r="K64" s="110">
        <f t="shared" si="4"/>
        <v>0.34718236596323687</v>
      </c>
      <c r="L64" s="111">
        <f t="shared" si="8"/>
        <v>1550.4626151681161</v>
      </c>
      <c r="M64" s="111">
        <f t="shared" si="5"/>
        <v>0.57265435950117904</v>
      </c>
      <c r="N64" s="131">
        <f t="shared" si="10"/>
        <v>104.64397348707939</v>
      </c>
      <c r="O64" s="132" t="e">
        <f t="shared" si="11"/>
        <v>#DIV/0!</v>
      </c>
      <c r="P64" s="133" t="e">
        <f>N64/#REF!</f>
        <v>#REF!</v>
      </c>
      <c r="Q64" s="5" t="e">
        <f>IF(#REF!="1A1 Energy Industries",#REF!)</f>
        <v>#REF!</v>
      </c>
      <c r="R64" s="5" t="e">
        <f>IF(#REF!="1B2 Oil &amp; Natural Gas",#REF!)</f>
        <v>#REF!</v>
      </c>
      <c r="S64" s="5" t="e">
        <f>IF(#REF!="3A2 Manure Management",#REF!)</f>
        <v>#REF!</v>
      </c>
      <c r="T64" s="5" t="e">
        <f>IF(#REF!="3B2 Cropland",#REF!)</f>
        <v>#REF!</v>
      </c>
      <c r="U64" s="5" t="e">
        <f>IF(#REF!="3B6 Other Land",#REF!)</f>
        <v>#REF!</v>
      </c>
      <c r="V64" s="5" t="e">
        <f>IF(#REF!="4A1 Managed Waste Disposal Sites",#REF!)</f>
        <v>#REF!</v>
      </c>
      <c r="W64" s="5" t="e">
        <f>IF(#REF!="4D1 Domestic Wastewater Treatment &amp; Discharge",#REF!)</f>
        <v>#REF!</v>
      </c>
      <c r="X64" s="5" t="e">
        <f>IF(#REF!="unknown",#REF!)</f>
        <v>#REF!</v>
      </c>
    </row>
    <row r="65" spans="1:24" x14ac:dyDescent="0.3">
      <c r="A65" s="4" t="s">
        <v>1178</v>
      </c>
      <c r="B65" s="3" t="s">
        <v>1032</v>
      </c>
      <c r="C65" s="3" t="s">
        <v>1190</v>
      </c>
      <c r="D65" s="3" t="s">
        <v>384</v>
      </c>
      <c r="E65" s="128" t="s">
        <v>337</v>
      </c>
      <c r="F65" s="29">
        <v>22.1303278245</v>
      </c>
      <c r="G65" s="129">
        <v>498.26017300199999</v>
      </c>
      <c r="H65" s="26">
        <f t="shared" si="9"/>
        <v>44.41520519524078</v>
      </c>
      <c r="I65" s="109">
        <f t="shared" si="3"/>
        <v>319.78947740573363</v>
      </c>
      <c r="J65" s="109">
        <f t="shared" si="7"/>
        <v>23143.993936957278</v>
      </c>
      <c r="K65" s="110">
        <f t="shared" si="4"/>
        <v>0.35204673122830565</v>
      </c>
      <c r="L65" s="111">
        <f t="shared" si="8"/>
        <v>1572.5929429926161</v>
      </c>
      <c r="M65" s="111">
        <f t="shared" si="5"/>
        <v>0.58082806751703853</v>
      </c>
      <c r="N65" s="131">
        <f t="shared" si="10"/>
        <v>149.05917868232018</v>
      </c>
      <c r="O65" s="132" t="e">
        <f t="shared" si="11"/>
        <v>#DIV/0!</v>
      </c>
      <c r="P65" s="133" t="e">
        <f>N65/#REF!</f>
        <v>#REF!</v>
      </c>
      <c r="Q65" s="5" t="e">
        <f>IF(#REF!="1A1 Energy Industries",#REF!)</f>
        <v>#REF!</v>
      </c>
      <c r="R65" s="5" t="e">
        <f>IF(#REF!="1B2 Oil &amp; Natural Gas",#REF!)</f>
        <v>#REF!</v>
      </c>
      <c r="S65" s="5" t="e">
        <f>IF(#REF!="3A2 Manure Management",#REF!)</f>
        <v>#REF!</v>
      </c>
      <c r="T65" s="5" t="e">
        <f>IF(#REF!="3B2 Cropland",#REF!)</f>
        <v>#REF!</v>
      </c>
      <c r="U65" s="5" t="e">
        <f>IF(#REF!="3B6 Other Land",#REF!)</f>
        <v>#REF!</v>
      </c>
      <c r="V65" s="5" t="e">
        <f>IF(#REF!="4A1 Managed Waste Disposal Sites",#REF!)</f>
        <v>#REF!</v>
      </c>
      <c r="W65" s="5" t="e">
        <f>IF(#REF!="4D1 Domestic Wastewater Treatment &amp; Discharge",#REF!)</f>
        <v>#REF!</v>
      </c>
      <c r="X65" s="5" t="e">
        <f>IF(#REF!="unknown",#REF!)</f>
        <v>#REF!</v>
      </c>
    </row>
    <row r="66" spans="1:24" x14ac:dyDescent="0.3">
      <c r="A66" s="4" t="s">
        <v>1169</v>
      </c>
      <c r="B66" s="3" t="s">
        <v>1032</v>
      </c>
      <c r="C66" s="3" t="s">
        <v>1065</v>
      </c>
      <c r="D66" s="3" t="s">
        <v>384</v>
      </c>
      <c r="E66" s="128" t="s">
        <v>337</v>
      </c>
      <c r="F66" s="29">
        <v>21.734301798000001</v>
      </c>
      <c r="G66" s="129">
        <v>490.33254022099999</v>
      </c>
      <c r="H66" s="26">
        <f t="shared" si="9"/>
        <v>44.325636206408078</v>
      </c>
      <c r="I66" s="109">
        <f t="shared" si="3"/>
        <v>319.14458068613811</v>
      </c>
      <c r="J66" s="109">
        <f t="shared" si="7"/>
        <v>23463.138517643416</v>
      </c>
      <c r="K66" s="110">
        <f t="shared" si="4"/>
        <v>0.35690128687353384</v>
      </c>
      <c r="L66" s="111">
        <f t="shared" si="8"/>
        <v>1594.3272447906161</v>
      </c>
      <c r="M66" s="111">
        <f t="shared" si="5"/>
        <v>0.5888555056207232</v>
      </c>
      <c r="N66" s="131">
        <f t="shared" si="10"/>
        <v>193.38481488872827</v>
      </c>
      <c r="O66" s="132" t="e">
        <f t="shared" si="11"/>
        <v>#DIV/0!</v>
      </c>
      <c r="P66" s="133" t="e">
        <f>N66/#REF!</f>
        <v>#REF!</v>
      </c>
      <c r="Q66" s="5" t="e">
        <f>IF(#REF!="1A1 Energy Industries",#REF!)</f>
        <v>#REF!</v>
      </c>
      <c r="R66" s="5" t="e">
        <f>IF(#REF!="1B2 Oil &amp; Natural Gas",#REF!)</f>
        <v>#REF!</v>
      </c>
      <c r="S66" s="5" t="e">
        <f>IF(#REF!="3A2 Manure Management",#REF!)</f>
        <v>#REF!</v>
      </c>
      <c r="T66" s="5" t="e">
        <f>IF(#REF!="3B2 Cropland",#REF!)</f>
        <v>#REF!</v>
      </c>
      <c r="U66" s="5" t="e">
        <f>IF(#REF!="3B6 Other Land",#REF!)</f>
        <v>#REF!</v>
      </c>
      <c r="V66" s="5" t="e">
        <f>IF(#REF!="4A1 Managed Waste Disposal Sites",#REF!)</f>
        <v>#REF!</v>
      </c>
      <c r="W66" s="5" t="e">
        <f>IF(#REF!="4D1 Domestic Wastewater Treatment &amp; Discharge",#REF!)</f>
        <v>#REF!</v>
      </c>
      <c r="X66" s="5" t="e">
        <f>IF(#REF!="unknown",#REF!)</f>
        <v>#REF!</v>
      </c>
    </row>
    <row r="67" spans="1:24" x14ac:dyDescent="0.3">
      <c r="A67" s="4" t="s">
        <v>1044</v>
      </c>
      <c r="B67" s="3" t="s">
        <v>811</v>
      </c>
      <c r="C67" s="3" t="s">
        <v>1045</v>
      </c>
      <c r="D67" s="3" t="s">
        <v>368</v>
      </c>
      <c r="E67" s="130" t="s">
        <v>505</v>
      </c>
      <c r="F67" s="29">
        <v>20.822138209599999</v>
      </c>
      <c r="G67" s="129">
        <v>379.89203957799998</v>
      </c>
      <c r="H67" s="26">
        <f t="shared" si="9"/>
        <v>54.810672613014219</v>
      </c>
      <c r="I67" s="109">
        <f t="shared" si="3"/>
        <v>394.6368428137024</v>
      </c>
      <c r="J67" s="109">
        <f t="shared" si="7"/>
        <v>23857.775360457119</v>
      </c>
      <c r="K67" s="110">
        <f t="shared" si="4"/>
        <v>0.36290416653696878</v>
      </c>
      <c r="L67" s="111">
        <f t="shared" si="8"/>
        <v>1615.1493830002162</v>
      </c>
      <c r="M67" s="111">
        <f t="shared" si="5"/>
        <v>0.59654604140224576</v>
      </c>
      <c r="N67" s="131">
        <f t="shared" si="10"/>
        <v>248.19548750174249</v>
      </c>
      <c r="O67" s="132" t="e">
        <f t="shared" si="11"/>
        <v>#DIV/0!</v>
      </c>
      <c r="P67" s="133" t="e">
        <f>N67/#REF!</f>
        <v>#REF!</v>
      </c>
      <c r="Q67" s="5" t="e">
        <f>IF(#REF!="1A1 Energy Industries",#REF!)</f>
        <v>#REF!</v>
      </c>
      <c r="R67" s="5" t="e">
        <f>IF(#REF!="1B2 Oil &amp; Natural Gas",#REF!)</f>
        <v>#REF!</v>
      </c>
      <c r="S67" s="5" t="e">
        <f>IF(#REF!="3A2 Manure Management",#REF!)</f>
        <v>#REF!</v>
      </c>
      <c r="T67" s="5" t="e">
        <f>IF(#REF!="3B2 Cropland",#REF!)</f>
        <v>#REF!</v>
      </c>
      <c r="U67" s="5" t="e">
        <f>IF(#REF!="3B6 Other Land",#REF!)</f>
        <v>#REF!</v>
      </c>
      <c r="V67" s="5" t="e">
        <f>IF(#REF!="4A1 Managed Waste Disposal Sites",#REF!)</f>
        <v>#REF!</v>
      </c>
      <c r="W67" s="5" t="e">
        <f>IF(#REF!="4D1 Domestic Wastewater Treatment &amp; Discharge",#REF!)</f>
        <v>#REF!</v>
      </c>
      <c r="X67" s="5" t="e">
        <f>IF(#REF!="unknown",#REF!)</f>
        <v>#REF!</v>
      </c>
    </row>
    <row r="68" spans="1:24" x14ac:dyDescent="0.3">
      <c r="A68" s="4" t="s">
        <v>1171</v>
      </c>
      <c r="B68" s="3" t="s">
        <v>1032</v>
      </c>
      <c r="C68" s="3" t="s">
        <v>1075</v>
      </c>
      <c r="D68" s="3" t="s">
        <v>384</v>
      </c>
      <c r="E68" s="128" t="s">
        <v>337</v>
      </c>
      <c r="F68" s="29">
        <v>20.717827247900001</v>
      </c>
      <c r="G68" s="129">
        <v>469.57427527499999</v>
      </c>
      <c r="H68" s="26">
        <f t="shared" si="9"/>
        <v>44.120447687997554</v>
      </c>
      <c r="I68" s="109">
        <f t="shared" si="3"/>
        <v>317.66722335358241</v>
      </c>
      <c r="J68" s="109">
        <f t="shared" si="7"/>
        <v>24175.442583810702</v>
      </c>
      <c r="K68" s="110">
        <f t="shared" si="4"/>
        <v>0.36773624988025982</v>
      </c>
      <c r="L68" s="111">
        <f t="shared" si="8"/>
        <v>1635.8672102481162</v>
      </c>
      <c r="M68" s="111">
        <f t="shared" si="5"/>
        <v>0.60419805053605891</v>
      </c>
      <c r="N68" s="131">
        <f t="shared" si="10"/>
        <v>292.31593518974006</v>
      </c>
      <c r="O68" s="132" t="e">
        <f t="shared" si="11"/>
        <v>#DIV/0!</v>
      </c>
      <c r="P68" s="133" t="e">
        <f>N68/#REF!</f>
        <v>#REF!</v>
      </c>
      <c r="Q68" s="5" t="e">
        <f>IF(#REF!="1A1 Energy Industries",#REF!)</f>
        <v>#REF!</v>
      </c>
      <c r="R68" s="5" t="e">
        <f>IF(#REF!="1B2 Oil &amp; Natural Gas",#REF!)</f>
        <v>#REF!</v>
      </c>
      <c r="S68" s="5" t="e">
        <f>IF(#REF!="3A2 Manure Management",#REF!)</f>
        <v>#REF!</v>
      </c>
      <c r="T68" s="5" t="e">
        <f>IF(#REF!="3B2 Cropland",#REF!)</f>
        <v>#REF!</v>
      </c>
      <c r="U68" s="5" t="e">
        <f>IF(#REF!="3B6 Other Land",#REF!)</f>
        <v>#REF!</v>
      </c>
      <c r="V68" s="5" t="e">
        <f>IF(#REF!="4A1 Managed Waste Disposal Sites",#REF!)</f>
        <v>#REF!</v>
      </c>
      <c r="W68" s="5" t="e">
        <f>IF(#REF!="4D1 Domestic Wastewater Treatment &amp; Discharge",#REF!)</f>
        <v>#REF!</v>
      </c>
      <c r="X68" s="5" t="e">
        <f>IF(#REF!="unknown",#REF!)</f>
        <v>#REF!</v>
      </c>
    </row>
    <row r="69" spans="1:24" x14ac:dyDescent="0.3">
      <c r="A69" s="4" t="s">
        <v>1167</v>
      </c>
      <c r="B69" s="3" t="s">
        <v>1032</v>
      </c>
      <c r="C69" s="3" t="s">
        <v>1078</v>
      </c>
      <c r="D69" s="3" t="s">
        <v>384</v>
      </c>
      <c r="E69" s="128" t="s">
        <v>337</v>
      </c>
      <c r="F69" s="29">
        <v>19.841768698799999</v>
      </c>
      <c r="G69" s="129">
        <v>487.11908195000001</v>
      </c>
      <c r="H69" s="26">
        <f t="shared" si="9"/>
        <v>40.732891471569665</v>
      </c>
      <c r="I69" s="109">
        <f t="shared" si="3"/>
        <v>293.27681859530162</v>
      </c>
      <c r="J69" s="109">
        <f t="shared" si="7"/>
        <v>24468.719402406005</v>
      </c>
      <c r="K69" s="110">
        <f t="shared" si="4"/>
        <v>0.37219732715208903</v>
      </c>
      <c r="L69" s="111">
        <f t="shared" si="8"/>
        <v>1655.7089789469162</v>
      </c>
      <c r="M69" s="111">
        <f t="shared" si="5"/>
        <v>0.61152649253422342</v>
      </c>
      <c r="N69" s="131">
        <f t="shared" si="10"/>
        <v>333.0488266613097</v>
      </c>
      <c r="O69" s="132" t="e">
        <f t="shared" si="11"/>
        <v>#DIV/0!</v>
      </c>
      <c r="P69" s="133" t="e">
        <f>N69/#REF!</f>
        <v>#REF!</v>
      </c>
      <c r="Q69" s="5" t="e">
        <f>IF(#REF!="1A1 Energy Industries",#REF!)</f>
        <v>#REF!</v>
      </c>
      <c r="R69" s="5" t="e">
        <f>IF(#REF!="1B2 Oil &amp; Natural Gas",#REF!)</f>
        <v>#REF!</v>
      </c>
      <c r="S69" s="5" t="e">
        <f>IF(#REF!="3A2 Manure Management",#REF!)</f>
        <v>#REF!</v>
      </c>
      <c r="T69" s="5" t="e">
        <f>IF(#REF!="3B2 Cropland",#REF!)</f>
        <v>#REF!</v>
      </c>
      <c r="U69" s="5" t="e">
        <f>IF(#REF!="3B6 Other Land",#REF!)</f>
        <v>#REF!</v>
      </c>
      <c r="V69" s="5" t="e">
        <f>IF(#REF!="4A1 Managed Waste Disposal Sites",#REF!)</f>
        <v>#REF!</v>
      </c>
      <c r="W69" s="5" t="e">
        <f>IF(#REF!="4D1 Domestic Wastewater Treatment &amp; Discharge",#REF!)</f>
        <v>#REF!</v>
      </c>
      <c r="X69" s="5" t="e">
        <f>IF(#REF!="unknown",#REF!)</f>
        <v>#REF!</v>
      </c>
    </row>
    <row r="70" spans="1:24" x14ac:dyDescent="0.3">
      <c r="A70" s="4" t="s">
        <v>1167</v>
      </c>
      <c r="B70" s="3" t="s">
        <v>1032</v>
      </c>
      <c r="C70" s="3" t="s">
        <v>1142</v>
      </c>
      <c r="D70" s="3" t="s">
        <v>384</v>
      </c>
      <c r="E70" s="130" t="s">
        <v>337</v>
      </c>
      <c r="F70" s="29">
        <v>19.662738510899999</v>
      </c>
      <c r="G70" s="129">
        <v>481.59213033399999</v>
      </c>
      <c r="H70" s="26">
        <f t="shared" si="9"/>
        <v>40.828612579826093</v>
      </c>
      <c r="I70" s="109">
        <f t="shared" si="3"/>
        <v>293.96601057474783</v>
      </c>
      <c r="J70" s="109">
        <f t="shared" si="7"/>
        <v>24762.685412980751</v>
      </c>
      <c r="K70" s="110">
        <f t="shared" si="4"/>
        <v>0.37666888782553914</v>
      </c>
      <c r="L70" s="111">
        <f t="shared" si="8"/>
        <v>1675.3717174578162</v>
      </c>
      <c r="M70" s="111">
        <f t="shared" si="5"/>
        <v>0.61878881077256265</v>
      </c>
      <c r="N70" s="131">
        <f t="shared" si="10"/>
        <v>373.87743924113579</v>
      </c>
      <c r="O70" s="132" t="e">
        <f t="shared" si="11"/>
        <v>#DIV/0!</v>
      </c>
      <c r="P70" s="133" t="e">
        <f>N70/#REF!</f>
        <v>#REF!</v>
      </c>
      <c r="Q70" s="5" t="e">
        <f>IF(#REF!="1A1 Energy Industries",#REF!)</f>
        <v>#REF!</v>
      </c>
      <c r="R70" s="5" t="e">
        <f>IF(#REF!="1B2 Oil &amp; Natural Gas",#REF!)</f>
        <v>#REF!</v>
      </c>
      <c r="S70" s="5" t="e">
        <f>IF(#REF!="3A2 Manure Management",#REF!)</f>
        <v>#REF!</v>
      </c>
      <c r="T70" s="5" t="e">
        <f>IF(#REF!="3B2 Cropland",#REF!)</f>
        <v>#REF!</v>
      </c>
      <c r="U70" s="5" t="e">
        <f>IF(#REF!="3B6 Other Land",#REF!)</f>
        <v>#REF!</v>
      </c>
      <c r="V70" s="5" t="e">
        <f>IF(#REF!="4A1 Managed Waste Disposal Sites",#REF!)</f>
        <v>#REF!</v>
      </c>
      <c r="W70" s="5" t="e">
        <f>IF(#REF!="4D1 Domestic Wastewater Treatment &amp; Discharge",#REF!)</f>
        <v>#REF!</v>
      </c>
      <c r="X70" s="5" t="e">
        <f>IF(#REF!="unknown",#REF!)</f>
        <v>#REF!</v>
      </c>
    </row>
    <row r="71" spans="1:24" x14ac:dyDescent="0.3">
      <c r="A71" s="4" t="s">
        <v>424</v>
      </c>
      <c r="B71" s="3" t="s">
        <v>1198</v>
      </c>
      <c r="C71" s="3" t="s">
        <v>423</v>
      </c>
      <c r="D71" s="3" t="s">
        <v>368</v>
      </c>
      <c r="E71" s="128" t="s">
        <v>337</v>
      </c>
      <c r="F71" s="29">
        <v>19.531060258899998</v>
      </c>
      <c r="G71" s="129">
        <v>474.3</v>
      </c>
      <c r="H71" s="26">
        <f t="shared" si="9"/>
        <v>41.17870600653594</v>
      </c>
      <c r="I71" s="109">
        <f t="shared" si="3"/>
        <v>296.48668324705875</v>
      </c>
      <c r="J71" s="109">
        <f t="shared" si="7"/>
        <v>25059.172096227809</v>
      </c>
      <c r="K71" s="110">
        <f t="shared" si="4"/>
        <v>0.38117879082560752</v>
      </c>
      <c r="L71" s="111">
        <f t="shared" si="8"/>
        <v>1694.9027777167162</v>
      </c>
      <c r="M71" s="111">
        <f t="shared" si="5"/>
        <v>0.62600249441351041</v>
      </c>
      <c r="N71" s="131">
        <f t="shared" si="10"/>
        <v>415.05614524767174</v>
      </c>
      <c r="O71" s="132" t="e">
        <f t="shared" si="11"/>
        <v>#DIV/0!</v>
      </c>
      <c r="P71" s="133" t="e">
        <f>N71/#REF!</f>
        <v>#REF!</v>
      </c>
      <c r="Q71" s="5" t="e">
        <f>IF(#REF!="1A1 Energy Industries",#REF!)</f>
        <v>#REF!</v>
      </c>
      <c r="R71" s="5" t="e">
        <f>IF(#REF!="1B2 Oil &amp; Natural Gas",#REF!)</f>
        <v>#REF!</v>
      </c>
      <c r="S71" s="5" t="e">
        <f>IF(#REF!="3A2 Manure Management",#REF!)</f>
        <v>#REF!</v>
      </c>
      <c r="T71" s="5" t="e">
        <f>IF(#REF!="3B2 Cropland",#REF!)</f>
        <v>#REF!</v>
      </c>
      <c r="U71" s="5" t="e">
        <f>IF(#REF!="3B6 Other Land",#REF!)</f>
        <v>#REF!</v>
      </c>
      <c r="V71" s="5" t="e">
        <f>IF(#REF!="4A1 Managed Waste Disposal Sites",#REF!)</f>
        <v>#REF!</v>
      </c>
      <c r="W71" s="5" t="e">
        <f>IF(#REF!="4D1 Domestic Wastewater Treatment &amp; Discharge",#REF!)</f>
        <v>#REF!</v>
      </c>
      <c r="X71" s="5" t="e">
        <f>IF(#REF!="unknown",#REF!)</f>
        <v>#REF!</v>
      </c>
    </row>
    <row r="72" spans="1:24" x14ac:dyDescent="0.3">
      <c r="A72" s="4" t="s">
        <v>428</v>
      </c>
      <c r="B72" s="3" t="s">
        <v>1198</v>
      </c>
      <c r="C72" s="3" t="s">
        <v>429</v>
      </c>
      <c r="D72" s="3" t="s">
        <v>368</v>
      </c>
      <c r="E72" s="130" t="s">
        <v>337</v>
      </c>
      <c r="F72" s="29">
        <v>19</v>
      </c>
      <c r="G72" s="29" t="s">
        <v>1189</v>
      </c>
      <c r="H72" s="94"/>
      <c r="I72" s="94"/>
      <c r="J72" s="109">
        <f t="shared" si="7"/>
        <v>25059.172096227809</v>
      </c>
      <c r="K72" s="110">
        <f t="shared" si="4"/>
        <v>0.38117879082560752</v>
      </c>
      <c r="L72" s="111">
        <f t="shared" si="8"/>
        <v>1713.9027777167162</v>
      </c>
      <c r="M72" s="111">
        <f t="shared" si="5"/>
        <v>0.63302003403302753</v>
      </c>
      <c r="N72" s="131">
        <f t="shared" si="10"/>
        <v>415.05614524767174</v>
      </c>
      <c r="O72" s="132" t="e">
        <f t="shared" si="11"/>
        <v>#DIV/0!</v>
      </c>
      <c r="P72" s="133" t="e">
        <f>N72/#REF!</f>
        <v>#REF!</v>
      </c>
      <c r="Q72" s="5" t="e">
        <f>IF(#REF!="1A1 Energy Industries",#REF!)</f>
        <v>#REF!</v>
      </c>
      <c r="R72" s="5" t="e">
        <f>IF(#REF!="1B2 Oil &amp; Natural Gas",#REF!)</f>
        <v>#REF!</v>
      </c>
      <c r="S72" s="5" t="e">
        <f>IF(#REF!="3A2 Manure Management",#REF!)</f>
        <v>#REF!</v>
      </c>
      <c r="T72" s="5" t="e">
        <f>IF(#REF!="3B2 Cropland",#REF!)</f>
        <v>#REF!</v>
      </c>
      <c r="U72" s="5" t="e">
        <f>IF(#REF!="3B6 Other Land",#REF!)</f>
        <v>#REF!</v>
      </c>
      <c r="V72" s="5" t="e">
        <f>IF(#REF!="4A1 Managed Waste Disposal Sites",#REF!)</f>
        <v>#REF!</v>
      </c>
      <c r="W72" s="5" t="e">
        <f>IF(#REF!="4D1 Domestic Wastewater Treatment &amp; Discharge",#REF!)</f>
        <v>#REF!</v>
      </c>
      <c r="X72" s="5" t="e">
        <f>IF(#REF!="unknown",#REF!)</f>
        <v>#REF!</v>
      </c>
    </row>
    <row r="73" spans="1:24" x14ac:dyDescent="0.3">
      <c r="A73" s="4" t="s">
        <v>1049</v>
      </c>
      <c r="B73" s="3" t="s">
        <v>427</v>
      </c>
      <c r="C73" s="4" t="s">
        <v>1050</v>
      </c>
      <c r="D73" s="3" t="s">
        <v>368</v>
      </c>
      <c r="E73" s="128" t="s">
        <v>337</v>
      </c>
      <c r="F73" s="29">
        <v>18.973171432000001</v>
      </c>
      <c r="G73" s="129">
        <v>497.66061728900002</v>
      </c>
      <c r="H73" s="26">
        <f t="shared" si="9"/>
        <v>38.124719483241641</v>
      </c>
      <c r="I73" s="109">
        <f t="shared" si="3"/>
        <v>274.4979802793398</v>
      </c>
      <c r="J73" s="109">
        <f t="shared" si="7"/>
        <v>25333.670076507147</v>
      </c>
      <c r="K73" s="110">
        <f t="shared" si="4"/>
        <v>0.38535422039706974</v>
      </c>
      <c r="L73" s="111">
        <f t="shared" si="8"/>
        <v>1732.8759491487162</v>
      </c>
      <c r="M73" s="111">
        <f t="shared" si="5"/>
        <v>0.64002766467681438</v>
      </c>
      <c r="N73" s="131">
        <f t="shared" si="10"/>
        <v>453.18086473091336</v>
      </c>
      <c r="O73" s="132" t="e">
        <f t="shared" si="11"/>
        <v>#DIV/0!</v>
      </c>
      <c r="P73" s="133" t="e">
        <f>N73/#REF!</f>
        <v>#REF!</v>
      </c>
      <c r="Q73" s="5" t="e">
        <f>IF(#REF!="1A1 Energy Industries",#REF!)</f>
        <v>#REF!</v>
      </c>
      <c r="R73" s="5" t="e">
        <f>IF(#REF!="1B2 Oil &amp; Natural Gas",#REF!)</f>
        <v>#REF!</v>
      </c>
      <c r="S73" s="5" t="e">
        <f>IF(#REF!="3A2 Manure Management",#REF!)</f>
        <v>#REF!</v>
      </c>
      <c r="T73" s="5" t="e">
        <f>IF(#REF!="3B2 Cropland",#REF!)</f>
        <v>#REF!</v>
      </c>
      <c r="U73" s="5" t="e">
        <f>IF(#REF!="3B6 Other Land",#REF!)</f>
        <v>#REF!</v>
      </c>
      <c r="V73" s="5" t="e">
        <f>IF(#REF!="4A1 Managed Waste Disposal Sites",#REF!)</f>
        <v>#REF!</v>
      </c>
      <c r="W73" s="5" t="e">
        <f>IF(#REF!="4D1 Domestic Wastewater Treatment &amp; Discharge",#REF!)</f>
        <v>#REF!</v>
      </c>
      <c r="X73" s="5" t="e">
        <f>IF(#REF!="unknown",#REF!)</f>
        <v>#REF!</v>
      </c>
    </row>
    <row r="74" spans="1:24" x14ac:dyDescent="0.3">
      <c r="A74" s="4" t="s">
        <v>1167</v>
      </c>
      <c r="B74" s="3" t="s">
        <v>1032</v>
      </c>
      <c r="C74" s="3" t="s">
        <v>1144</v>
      </c>
      <c r="D74" s="3" t="s">
        <v>384</v>
      </c>
      <c r="E74" s="130" t="s">
        <v>337</v>
      </c>
      <c r="F74" s="29">
        <v>18.874000153000001</v>
      </c>
      <c r="G74" s="129">
        <v>497.21323393500001</v>
      </c>
      <c r="H74" s="26">
        <f t="shared" si="9"/>
        <v>37.959569184490718</v>
      </c>
      <c r="I74" s="109">
        <f t="shared" si="3"/>
        <v>273.30889812833317</v>
      </c>
      <c r="J74" s="109">
        <f t="shared" si="7"/>
        <v>25606.97897463548</v>
      </c>
      <c r="K74" s="110">
        <f t="shared" si="4"/>
        <v>0.38951156266322223</v>
      </c>
      <c r="L74" s="111">
        <f t="shared" si="8"/>
        <v>1751.7499493017162</v>
      </c>
      <c r="M74" s="111">
        <f t="shared" si="5"/>
        <v>0.6469986669848381</v>
      </c>
      <c r="N74" s="131">
        <f t="shared" si="10"/>
        <v>491.14043391540406</v>
      </c>
      <c r="O74" s="132" t="e">
        <f t="shared" si="11"/>
        <v>#DIV/0!</v>
      </c>
      <c r="P74" s="133" t="e">
        <f>N74/#REF!</f>
        <v>#REF!</v>
      </c>
      <c r="Q74" s="5" t="e">
        <f>IF(#REF!="1A1 Energy Industries",#REF!)</f>
        <v>#REF!</v>
      </c>
      <c r="R74" s="5" t="e">
        <f>IF(#REF!="1B2 Oil &amp; Natural Gas",#REF!)</f>
        <v>#REF!</v>
      </c>
      <c r="S74" s="5" t="e">
        <f>IF(#REF!="3A2 Manure Management",#REF!)</f>
        <v>#REF!</v>
      </c>
      <c r="T74" s="5" t="e">
        <f>IF(#REF!="3B2 Cropland",#REF!)</f>
        <v>#REF!</v>
      </c>
      <c r="U74" s="5" t="e">
        <f>IF(#REF!="3B6 Other Land",#REF!)</f>
        <v>#REF!</v>
      </c>
      <c r="V74" s="5" t="e">
        <f>IF(#REF!="4A1 Managed Waste Disposal Sites",#REF!)</f>
        <v>#REF!</v>
      </c>
      <c r="W74" s="5" t="e">
        <f>IF(#REF!="4D1 Domestic Wastewater Treatment &amp; Discharge",#REF!)</f>
        <v>#REF!</v>
      </c>
      <c r="X74" s="5" t="e">
        <f>IF(#REF!="unknown",#REF!)</f>
        <v>#REF!</v>
      </c>
    </row>
    <row r="75" spans="1:24" x14ac:dyDescent="0.3">
      <c r="A75" s="4" t="s">
        <v>806</v>
      </c>
      <c r="B75" s="3" t="s">
        <v>409</v>
      </c>
      <c r="C75" s="3" t="s">
        <v>805</v>
      </c>
      <c r="D75" s="3" t="s">
        <v>368</v>
      </c>
      <c r="E75" s="128" t="s">
        <v>337</v>
      </c>
      <c r="F75" s="29">
        <v>18.028560861500001</v>
      </c>
      <c r="G75" s="129">
        <v>497.35743686000001</v>
      </c>
      <c r="H75" s="26">
        <f t="shared" si="9"/>
        <v>36.248700683598742</v>
      </c>
      <c r="I75" s="109">
        <f t="shared" si="3"/>
        <v>260.99064492191093</v>
      </c>
      <c r="J75" s="109">
        <f t="shared" si="7"/>
        <v>25867.969619557392</v>
      </c>
      <c r="K75" s="110">
        <f t="shared" si="4"/>
        <v>0.39348153014922332</v>
      </c>
      <c r="L75" s="111">
        <f t="shared" si="8"/>
        <v>1769.7785101632162</v>
      </c>
      <c r="M75" s="111">
        <f t="shared" si="5"/>
        <v>0.65365741120212506</v>
      </c>
      <c r="N75" s="131">
        <f t="shared" si="10"/>
        <v>527.38913459900277</v>
      </c>
      <c r="O75" s="132" t="e">
        <f t="shared" si="11"/>
        <v>#DIV/0!</v>
      </c>
      <c r="P75" s="133" t="e">
        <f>N75/#REF!</f>
        <v>#REF!</v>
      </c>
      <c r="Q75" s="5" t="e">
        <f>IF(#REF!="1A1 Energy Industries",#REF!)</f>
        <v>#REF!</v>
      </c>
      <c r="R75" s="5" t="e">
        <f>IF(#REF!="1B2 Oil &amp; Natural Gas",#REF!)</f>
        <v>#REF!</v>
      </c>
      <c r="S75" s="5" t="e">
        <f>IF(#REF!="3A2 Manure Management",#REF!)</f>
        <v>#REF!</v>
      </c>
      <c r="T75" s="5" t="e">
        <f>IF(#REF!="3B2 Cropland",#REF!)</f>
        <v>#REF!</v>
      </c>
      <c r="U75" s="5" t="e">
        <f>IF(#REF!="3B6 Other Land",#REF!)</f>
        <v>#REF!</v>
      </c>
      <c r="V75" s="5" t="e">
        <f>IF(#REF!="4A1 Managed Waste Disposal Sites",#REF!)</f>
        <v>#REF!</v>
      </c>
      <c r="W75" s="5" t="e">
        <f>IF(#REF!="4D1 Domestic Wastewater Treatment &amp; Discharge",#REF!)</f>
        <v>#REF!</v>
      </c>
      <c r="X75" s="5" t="e">
        <f>IF(#REF!="unknown",#REF!)</f>
        <v>#REF!</v>
      </c>
    </row>
    <row r="76" spans="1:24" x14ac:dyDescent="0.3">
      <c r="A76" s="4" t="s">
        <v>824</v>
      </c>
      <c r="B76" s="3" t="s">
        <v>339</v>
      </c>
      <c r="C76" s="3" t="s">
        <v>825</v>
      </c>
      <c r="D76" s="3" t="s">
        <v>339</v>
      </c>
      <c r="E76" s="128" t="s">
        <v>337</v>
      </c>
      <c r="F76" s="29">
        <v>17.840626715700001</v>
      </c>
      <c r="G76" s="129">
        <v>500.91915515400001</v>
      </c>
      <c r="H76" s="26">
        <f t="shared" si="9"/>
        <v>35.6157805748418</v>
      </c>
      <c r="I76" s="109">
        <f t="shared" si="3"/>
        <v>256.43362013886099</v>
      </c>
      <c r="J76" s="109">
        <f t="shared" si="7"/>
        <v>26124.403239696254</v>
      </c>
      <c r="K76" s="110">
        <f t="shared" si="4"/>
        <v>0.39738218005402515</v>
      </c>
      <c r="L76" s="111">
        <f t="shared" si="8"/>
        <v>1787.6191368789162</v>
      </c>
      <c r="M76" s="111">
        <f t="shared" si="5"/>
        <v>0.66024674303446396</v>
      </c>
      <c r="N76" s="131">
        <f t="shared" si="10"/>
        <v>563.00491517384455</v>
      </c>
      <c r="O76" s="132" t="e">
        <f t="shared" si="11"/>
        <v>#DIV/0!</v>
      </c>
      <c r="P76" s="133" t="e">
        <f>N76/#REF!</f>
        <v>#REF!</v>
      </c>
      <c r="Q76" s="5" t="e">
        <f>IF(#REF!="1A1 Energy Industries",#REF!)</f>
        <v>#REF!</v>
      </c>
      <c r="R76" s="5" t="e">
        <f>IF(#REF!="1B2 Oil &amp; Natural Gas",#REF!)</f>
        <v>#REF!</v>
      </c>
      <c r="S76" s="5" t="e">
        <f>IF(#REF!="3A2 Manure Management",#REF!)</f>
        <v>#REF!</v>
      </c>
      <c r="T76" s="5" t="e">
        <f>IF(#REF!="3B2 Cropland",#REF!)</f>
        <v>#REF!</v>
      </c>
      <c r="U76" s="5" t="e">
        <f>IF(#REF!="3B6 Other Land",#REF!)</f>
        <v>#REF!</v>
      </c>
      <c r="V76" s="5" t="e">
        <f>IF(#REF!="4A1 Managed Waste Disposal Sites",#REF!)</f>
        <v>#REF!</v>
      </c>
      <c r="W76" s="5" t="e">
        <f>IF(#REF!="4D1 Domestic Wastewater Treatment &amp; Discharge",#REF!)</f>
        <v>#REF!</v>
      </c>
      <c r="X76" s="5" t="e">
        <f>IF(#REF!="unknown",#REF!)</f>
        <v>#REF!</v>
      </c>
    </row>
    <row r="77" spans="1:24" x14ac:dyDescent="0.3">
      <c r="A77" s="3" t="s">
        <v>425</v>
      </c>
      <c r="B77" s="3" t="s">
        <v>415</v>
      </c>
      <c r="C77" s="3" t="s">
        <v>422</v>
      </c>
      <c r="D77" s="3" t="s">
        <v>368</v>
      </c>
      <c r="E77" s="128" t="s">
        <v>337</v>
      </c>
      <c r="F77" s="29">
        <v>17.2073267695</v>
      </c>
      <c r="G77" s="129">
        <v>498.60605692299998</v>
      </c>
      <c r="H77" s="26">
        <f t="shared" si="9"/>
        <v>34.510865904216914</v>
      </c>
      <c r="I77" s="109">
        <f t="shared" si="3"/>
        <v>248.4782345103618</v>
      </c>
      <c r="J77" s="109">
        <f t="shared" si="7"/>
        <v>26372.881474206617</v>
      </c>
      <c r="K77" s="110">
        <f t="shared" si="4"/>
        <v>0.40116181940577372</v>
      </c>
      <c r="L77" s="111">
        <f t="shared" si="8"/>
        <v>1804.8264636484162</v>
      </c>
      <c r="M77" s="111">
        <f t="shared" si="5"/>
        <v>0.66660216921082949</v>
      </c>
      <c r="N77" s="131">
        <f t="shared" si="10"/>
        <v>597.51578107806142</v>
      </c>
      <c r="O77" s="132" t="e">
        <f t="shared" si="11"/>
        <v>#DIV/0!</v>
      </c>
      <c r="P77" s="133" t="e">
        <f>N77/#REF!</f>
        <v>#REF!</v>
      </c>
      <c r="Q77" s="5" t="e">
        <f>IF(#REF!="1A1 Energy Industries",#REF!)</f>
        <v>#REF!</v>
      </c>
      <c r="R77" s="5" t="e">
        <f>IF(#REF!="1B2 Oil &amp; Natural Gas",#REF!)</f>
        <v>#REF!</v>
      </c>
      <c r="S77" s="5" t="e">
        <f>IF(#REF!="3A2 Manure Management",#REF!)</f>
        <v>#REF!</v>
      </c>
      <c r="T77" s="5" t="e">
        <f>IF(#REF!="3B2 Cropland",#REF!)</f>
        <v>#REF!</v>
      </c>
      <c r="U77" s="5" t="e">
        <f>IF(#REF!="3B6 Other Land",#REF!)</f>
        <v>#REF!</v>
      </c>
      <c r="V77" s="5" t="e">
        <f>IF(#REF!="4A1 Managed Waste Disposal Sites",#REF!)</f>
        <v>#REF!</v>
      </c>
      <c r="W77" s="5" t="e">
        <f>IF(#REF!="4D1 Domestic Wastewater Treatment &amp; Discharge",#REF!)</f>
        <v>#REF!</v>
      </c>
      <c r="X77" s="5" t="e">
        <f>IF(#REF!="unknown",#REF!)</f>
        <v>#REF!</v>
      </c>
    </row>
    <row r="78" spans="1:24" x14ac:dyDescent="0.3">
      <c r="A78" s="3" t="s">
        <v>425</v>
      </c>
      <c r="B78" s="3" t="s">
        <v>415</v>
      </c>
      <c r="C78" s="3" t="s">
        <v>422</v>
      </c>
      <c r="D78" s="3" t="s">
        <v>368</v>
      </c>
      <c r="E78" s="128" t="s">
        <v>337</v>
      </c>
      <c r="F78" s="29">
        <v>17.207326713400001</v>
      </c>
      <c r="G78" s="129">
        <v>498.60605692299998</v>
      </c>
      <c r="H78" s="26">
        <f t="shared" si="9"/>
        <v>34.510865791703246</v>
      </c>
      <c r="I78" s="109">
        <f t="shared" si="3"/>
        <v>248.47823370026336</v>
      </c>
      <c r="J78" s="109">
        <f t="shared" si="7"/>
        <v>26621.359707906879</v>
      </c>
      <c r="K78" s="110">
        <f t="shared" si="4"/>
        <v>0.40494145874519971</v>
      </c>
      <c r="L78" s="111">
        <f t="shared" si="8"/>
        <v>1822.0337903618163</v>
      </c>
      <c r="M78" s="111">
        <f t="shared" si="5"/>
        <v>0.67295759536647481</v>
      </c>
      <c r="N78" s="131">
        <f t="shared" si="10"/>
        <v>632.0266468697647</v>
      </c>
      <c r="O78" s="132" t="e">
        <f t="shared" si="11"/>
        <v>#DIV/0!</v>
      </c>
      <c r="P78" s="133" t="e">
        <f>N78/#REF!</f>
        <v>#REF!</v>
      </c>
      <c r="Q78" s="5" t="e">
        <f>IF(#REF!="1A1 Energy Industries",#REF!)</f>
        <v>#REF!</v>
      </c>
      <c r="R78" s="5" t="e">
        <f>IF(#REF!="1B2 Oil &amp; Natural Gas",#REF!)</f>
        <v>#REF!</v>
      </c>
      <c r="S78" s="5" t="e">
        <f>IF(#REF!="3A2 Manure Management",#REF!)</f>
        <v>#REF!</v>
      </c>
      <c r="T78" s="5" t="e">
        <f>IF(#REF!="3B2 Cropland",#REF!)</f>
        <v>#REF!</v>
      </c>
      <c r="U78" s="5" t="e">
        <f>IF(#REF!="3B6 Other Land",#REF!)</f>
        <v>#REF!</v>
      </c>
      <c r="V78" s="5" t="e">
        <f>IF(#REF!="4A1 Managed Waste Disposal Sites",#REF!)</f>
        <v>#REF!</v>
      </c>
      <c r="W78" s="5" t="e">
        <f>IF(#REF!="4D1 Domestic Wastewater Treatment &amp; Discharge",#REF!)</f>
        <v>#REF!</v>
      </c>
      <c r="X78" s="5" t="e">
        <f>IF(#REF!="unknown",#REF!)</f>
        <v>#REF!</v>
      </c>
    </row>
    <row r="79" spans="1:24" x14ac:dyDescent="0.3">
      <c r="A79" s="4" t="s">
        <v>1167</v>
      </c>
      <c r="B79" s="3" t="s">
        <v>1032</v>
      </c>
      <c r="C79" s="3" t="s">
        <v>1135</v>
      </c>
      <c r="D79" s="3" t="s">
        <v>384</v>
      </c>
      <c r="E79" s="130" t="s">
        <v>337</v>
      </c>
      <c r="F79" s="29">
        <v>16.5839581983</v>
      </c>
      <c r="G79" s="129">
        <v>498.05421391700003</v>
      </c>
      <c r="H79" s="26">
        <f t="shared" si="9"/>
        <v>33.297496005251531</v>
      </c>
      <c r="I79" s="109">
        <f t="shared" si="3"/>
        <v>239.74197123781101</v>
      </c>
      <c r="J79" s="109">
        <f t="shared" si="7"/>
        <v>26861.101679144689</v>
      </c>
      <c r="K79" s="110">
        <f t="shared" si="4"/>
        <v>0.40858820949800417</v>
      </c>
      <c r="L79" s="111">
        <f t="shared" si="8"/>
        <v>1838.6177485601163</v>
      </c>
      <c r="M79" s="111">
        <f t="shared" si="5"/>
        <v>0.67908278398252675</v>
      </c>
      <c r="N79" s="131">
        <f t="shared" si="10"/>
        <v>665.32414287501626</v>
      </c>
      <c r="O79" s="132" t="e">
        <f t="shared" si="11"/>
        <v>#DIV/0!</v>
      </c>
      <c r="P79" s="133" t="e">
        <f>N79/#REF!</f>
        <v>#REF!</v>
      </c>
      <c r="Q79" s="5" t="e">
        <f>IF(#REF!="1A1 Energy Industries",#REF!)</f>
        <v>#REF!</v>
      </c>
      <c r="R79" s="5" t="e">
        <f>IF(#REF!="1B2 Oil &amp; Natural Gas",#REF!)</f>
        <v>#REF!</v>
      </c>
      <c r="S79" s="5" t="e">
        <f>IF(#REF!="3A2 Manure Management",#REF!)</f>
        <v>#REF!</v>
      </c>
      <c r="T79" s="5" t="e">
        <f>IF(#REF!="3B2 Cropland",#REF!)</f>
        <v>#REF!</v>
      </c>
      <c r="U79" s="5" t="e">
        <f>IF(#REF!="3B6 Other Land",#REF!)</f>
        <v>#REF!</v>
      </c>
      <c r="V79" s="5" t="e">
        <f>IF(#REF!="4A1 Managed Waste Disposal Sites",#REF!)</f>
        <v>#REF!</v>
      </c>
      <c r="W79" s="5" t="e">
        <f>IF(#REF!="4D1 Domestic Wastewater Treatment &amp; Discharge",#REF!)</f>
        <v>#REF!</v>
      </c>
      <c r="X79" s="5" t="e">
        <f>IF(#REF!="unknown",#REF!)</f>
        <v>#REF!</v>
      </c>
    </row>
    <row r="80" spans="1:24" x14ac:dyDescent="0.3">
      <c r="A80" s="4" t="s">
        <v>1170</v>
      </c>
      <c r="B80" s="3" t="s">
        <v>1032</v>
      </c>
      <c r="C80" s="3" t="s">
        <v>1106</v>
      </c>
      <c r="D80" s="3" t="s">
        <v>384</v>
      </c>
      <c r="E80" s="128" t="s">
        <v>337</v>
      </c>
      <c r="F80" s="29">
        <v>16.369200255300001</v>
      </c>
      <c r="G80" s="129">
        <v>477.377209343</v>
      </c>
      <c r="H80" s="26">
        <f t="shared" si="9"/>
        <v>34.289865403981985</v>
      </c>
      <c r="I80" s="109">
        <f t="shared" si="3"/>
        <v>246.88703090867028</v>
      </c>
      <c r="J80" s="109">
        <f t="shared" si="7"/>
        <v>27107.98871005336</v>
      </c>
      <c r="K80" s="110">
        <f t="shared" si="4"/>
        <v>0.41234364481529695</v>
      </c>
      <c r="L80" s="111">
        <f t="shared" si="8"/>
        <v>1854.9869488154163</v>
      </c>
      <c r="M80" s="111">
        <f t="shared" si="5"/>
        <v>0.68512865299996761</v>
      </c>
      <c r="N80" s="131">
        <f t="shared" si="10"/>
        <v>699.6140082789982</v>
      </c>
      <c r="O80" s="132" t="e">
        <f t="shared" si="11"/>
        <v>#DIV/0!</v>
      </c>
      <c r="P80" s="133" t="e">
        <f>N80/#REF!</f>
        <v>#REF!</v>
      </c>
      <c r="Q80" s="5" t="e">
        <f>IF(#REF!="1A1 Energy Industries",#REF!)</f>
        <v>#REF!</v>
      </c>
      <c r="R80" s="5" t="e">
        <f>IF(#REF!="1B2 Oil &amp; Natural Gas",#REF!)</f>
        <v>#REF!</v>
      </c>
      <c r="S80" s="5" t="e">
        <f>IF(#REF!="3A2 Manure Management",#REF!)</f>
        <v>#REF!</v>
      </c>
      <c r="T80" s="5" t="e">
        <f>IF(#REF!="3B2 Cropland",#REF!)</f>
        <v>#REF!</v>
      </c>
      <c r="U80" s="5" t="e">
        <f>IF(#REF!="3B6 Other Land",#REF!)</f>
        <v>#REF!</v>
      </c>
      <c r="V80" s="5" t="e">
        <f>IF(#REF!="4A1 Managed Waste Disposal Sites",#REF!)</f>
        <v>#REF!</v>
      </c>
      <c r="W80" s="5" t="e">
        <f>IF(#REF!="4D1 Domestic Wastewater Treatment &amp; Discharge",#REF!)</f>
        <v>#REF!</v>
      </c>
      <c r="X80" s="5" t="e">
        <f>IF(#REF!="unknown",#REF!)</f>
        <v>#REF!</v>
      </c>
    </row>
    <row r="81" spans="1:24" x14ac:dyDescent="0.3">
      <c r="A81" s="4" t="s">
        <v>833</v>
      </c>
      <c r="B81" s="3" t="s">
        <v>195</v>
      </c>
      <c r="C81" s="3" t="s">
        <v>268</v>
      </c>
      <c r="D81" s="3" t="s">
        <v>396</v>
      </c>
      <c r="E81" s="130" t="s">
        <v>505</v>
      </c>
      <c r="F81" s="29">
        <v>16.190574866630001</v>
      </c>
      <c r="G81" s="129">
        <v>407.55527055150003</v>
      </c>
      <c r="H81" s="26">
        <f t="shared" si="9"/>
        <v>39.726083887275131</v>
      </c>
      <c r="I81" s="109">
        <f t="shared" si="3"/>
        <v>286.02780398838092</v>
      </c>
      <c r="J81" s="109">
        <f t="shared" si="7"/>
        <v>27394.016514041741</v>
      </c>
      <c r="K81" s="110">
        <f t="shared" si="4"/>
        <v>0.41669445624865664</v>
      </c>
      <c r="L81" s="111">
        <f t="shared" si="8"/>
        <v>1871.1775236820463</v>
      </c>
      <c r="M81" s="111">
        <f t="shared" si="5"/>
        <v>0.69110854776782737</v>
      </c>
      <c r="N81" s="131">
        <f t="shared" si="10"/>
        <v>739.34009216627328</v>
      </c>
      <c r="O81" s="132" t="e">
        <f t="shared" si="11"/>
        <v>#DIV/0!</v>
      </c>
      <c r="P81" s="133" t="e">
        <f>N81/#REF!</f>
        <v>#REF!</v>
      </c>
      <c r="Q81" s="5" t="e">
        <f>IF(#REF!="1A1 Energy Industries",#REF!)</f>
        <v>#REF!</v>
      </c>
      <c r="R81" s="5" t="e">
        <f>IF(#REF!="1B2 Oil &amp; Natural Gas",#REF!)</f>
        <v>#REF!</v>
      </c>
      <c r="S81" s="5" t="e">
        <f>IF(#REF!="3A2 Manure Management",#REF!)</f>
        <v>#REF!</v>
      </c>
      <c r="T81" s="5" t="e">
        <f>IF(#REF!="3B2 Cropland",#REF!)</f>
        <v>#REF!</v>
      </c>
      <c r="U81" s="5" t="e">
        <f>IF(#REF!="3B6 Other Land",#REF!)</f>
        <v>#REF!</v>
      </c>
      <c r="V81" s="5" t="e">
        <f>IF(#REF!="4A1 Managed Waste Disposal Sites",#REF!)</f>
        <v>#REF!</v>
      </c>
      <c r="W81" s="5" t="e">
        <f>IF(#REF!="4D1 Domestic Wastewater Treatment &amp; Discharge",#REF!)</f>
        <v>#REF!</v>
      </c>
      <c r="X81" s="5" t="e">
        <f>IF(#REF!="unknown",#REF!)</f>
        <v>#REF!</v>
      </c>
    </row>
    <row r="82" spans="1:24" x14ac:dyDescent="0.3">
      <c r="A82" s="4" t="s">
        <v>834</v>
      </c>
      <c r="B82" s="3" t="s">
        <v>195</v>
      </c>
      <c r="C82" s="4" t="s">
        <v>834</v>
      </c>
      <c r="D82" s="3" t="s">
        <v>396</v>
      </c>
      <c r="E82" s="128" t="s">
        <v>505</v>
      </c>
      <c r="F82" s="29">
        <v>16.1387566824</v>
      </c>
      <c r="G82" s="129">
        <v>495.86945995949998</v>
      </c>
      <c r="H82" s="26">
        <f t="shared" si="9"/>
        <v>32.546381629790488</v>
      </c>
      <c r="I82" s="109">
        <f t="shared" si="3"/>
        <v>234.33394773449152</v>
      </c>
      <c r="J82" s="109">
        <f t="shared" si="7"/>
        <v>27628.350461776234</v>
      </c>
      <c r="K82" s="110">
        <f t="shared" si="4"/>
        <v>0.42025894475226011</v>
      </c>
      <c r="L82" s="111">
        <f t="shared" si="8"/>
        <v>1887.3162803644464</v>
      </c>
      <c r="M82" s="111">
        <f t="shared" si="5"/>
        <v>0.69706930379037946</v>
      </c>
      <c r="N82" s="131">
        <f t="shared" si="10"/>
        <v>771.8864737960638</v>
      </c>
      <c r="O82" s="132" t="e">
        <f t="shared" si="11"/>
        <v>#DIV/0!</v>
      </c>
      <c r="P82" s="133" t="e">
        <f>N82/#REF!</f>
        <v>#REF!</v>
      </c>
      <c r="Q82" s="5" t="e">
        <f>IF(#REF!="1A1 Energy Industries",#REF!)</f>
        <v>#REF!</v>
      </c>
      <c r="R82" s="5" t="e">
        <f>IF(#REF!="1B2 Oil &amp; Natural Gas",#REF!)</f>
        <v>#REF!</v>
      </c>
      <c r="S82" s="5" t="e">
        <f>IF(#REF!="3A2 Manure Management",#REF!)</f>
        <v>#REF!</v>
      </c>
      <c r="T82" s="5" t="e">
        <f>IF(#REF!="3B2 Cropland",#REF!)</f>
        <v>#REF!</v>
      </c>
      <c r="U82" s="5" t="e">
        <f>IF(#REF!="3B6 Other Land",#REF!)</f>
        <v>#REF!</v>
      </c>
      <c r="V82" s="5" t="e">
        <f>IF(#REF!="4A1 Managed Waste Disposal Sites",#REF!)</f>
        <v>#REF!</v>
      </c>
      <c r="W82" s="5" t="e">
        <f>IF(#REF!="4D1 Domestic Wastewater Treatment &amp; Discharge",#REF!)</f>
        <v>#REF!</v>
      </c>
      <c r="X82" s="5" t="e">
        <f>IF(#REF!="unknown",#REF!)</f>
        <v>#REF!</v>
      </c>
    </row>
    <row r="83" spans="1:24" x14ac:dyDescent="0.3">
      <c r="A83" s="4" t="s">
        <v>1167</v>
      </c>
      <c r="B83" s="3" t="s">
        <v>1032</v>
      </c>
      <c r="C83" s="3" t="s">
        <v>1072</v>
      </c>
      <c r="D83" s="3" t="s">
        <v>384</v>
      </c>
      <c r="E83" s="130" t="s">
        <v>337</v>
      </c>
      <c r="F83" s="29">
        <v>15.749015287500001</v>
      </c>
      <c r="G83" s="129">
        <v>459.37976664199999</v>
      </c>
      <c r="H83" s="26">
        <f t="shared" si="9"/>
        <v>34.283214958775908</v>
      </c>
      <c r="I83" s="109">
        <f t="shared" si="3"/>
        <v>246.83914770318657</v>
      </c>
      <c r="J83" s="109">
        <f t="shared" si="7"/>
        <v>27875.189609479421</v>
      </c>
      <c r="K83" s="110">
        <f t="shared" si="4"/>
        <v>0.42401365171099831</v>
      </c>
      <c r="L83" s="111">
        <f t="shared" si="8"/>
        <v>1903.0652956519464</v>
      </c>
      <c r="M83" s="111">
        <f t="shared" si="5"/>
        <v>0.70288611109292742</v>
      </c>
      <c r="N83" s="131">
        <f t="shared" si="10"/>
        <v>806.16968875483974</v>
      </c>
      <c r="O83" s="132" t="e">
        <f t="shared" si="11"/>
        <v>#DIV/0!</v>
      </c>
      <c r="P83" s="133" t="e">
        <f>N83/#REF!</f>
        <v>#REF!</v>
      </c>
      <c r="Q83" s="5" t="e">
        <f>IF(#REF!="1A1 Energy Industries",#REF!)</f>
        <v>#REF!</v>
      </c>
      <c r="R83" s="5" t="e">
        <f>IF(#REF!="1B2 Oil &amp; Natural Gas",#REF!)</f>
        <v>#REF!</v>
      </c>
      <c r="S83" s="5" t="e">
        <f>IF(#REF!="3A2 Manure Management",#REF!)</f>
        <v>#REF!</v>
      </c>
      <c r="T83" s="5" t="e">
        <f>IF(#REF!="3B2 Cropland",#REF!)</f>
        <v>#REF!</v>
      </c>
      <c r="U83" s="5" t="e">
        <f>IF(#REF!="3B6 Other Land",#REF!)</f>
        <v>#REF!</v>
      </c>
      <c r="V83" s="5" t="e">
        <f>IF(#REF!="4A1 Managed Waste Disposal Sites",#REF!)</f>
        <v>#REF!</v>
      </c>
      <c r="W83" s="5" t="e">
        <f>IF(#REF!="4D1 Domestic Wastewater Treatment &amp; Discharge",#REF!)</f>
        <v>#REF!</v>
      </c>
      <c r="X83" s="5" t="e">
        <f>IF(#REF!="unknown",#REF!)</f>
        <v>#REF!</v>
      </c>
    </row>
    <row r="84" spans="1:24" x14ac:dyDescent="0.3">
      <c r="A84" s="3" t="s">
        <v>425</v>
      </c>
      <c r="B84" s="3" t="s">
        <v>427</v>
      </c>
      <c r="C84" s="3" t="s">
        <v>422</v>
      </c>
      <c r="D84" s="3" t="s">
        <v>368</v>
      </c>
      <c r="E84" s="128" t="s">
        <v>337</v>
      </c>
      <c r="F84" s="29">
        <v>15.093445427100001</v>
      </c>
      <c r="G84" s="129">
        <v>499.22339688800002</v>
      </c>
      <c r="H84" s="26">
        <f t="shared" si="9"/>
        <v>30.233850258597137</v>
      </c>
      <c r="I84" s="109">
        <f t="shared" si="3"/>
        <v>217.68372186189939</v>
      </c>
      <c r="J84" s="109">
        <f t="shared" si="7"/>
        <v>28092.873331341321</v>
      </c>
      <c r="K84" s="110">
        <f t="shared" si="4"/>
        <v>0.42732487115444623</v>
      </c>
      <c r="L84" s="111">
        <f t="shared" si="8"/>
        <v>1918.1587410790464</v>
      </c>
      <c r="M84" s="111">
        <f t="shared" si="5"/>
        <v>0.70846078747606922</v>
      </c>
      <c r="N84" s="131">
        <f t="shared" si="10"/>
        <v>836.4035390134369</v>
      </c>
      <c r="O84" s="132" t="e">
        <f t="shared" si="11"/>
        <v>#DIV/0!</v>
      </c>
      <c r="P84" s="133" t="e">
        <f>N84/#REF!</f>
        <v>#REF!</v>
      </c>
      <c r="Q84" s="5" t="e">
        <f>IF(#REF!="1A1 Energy Industries",#REF!)</f>
        <v>#REF!</v>
      </c>
      <c r="R84" s="5" t="e">
        <f>IF(#REF!="1B2 Oil &amp; Natural Gas",#REF!)</f>
        <v>#REF!</v>
      </c>
      <c r="S84" s="5" t="e">
        <f>IF(#REF!="3A2 Manure Management",#REF!)</f>
        <v>#REF!</v>
      </c>
      <c r="T84" s="5" t="e">
        <f>IF(#REF!="3B2 Cropland",#REF!)</f>
        <v>#REF!</v>
      </c>
      <c r="U84" s="5" t="e">
        <f>IF(#REF!="3B6 Other Land",#REF!)</f>
        <v>#REF!</v>
      </c>
      <c r="V84" s="5" t="e">
        <f>IF(#REF!="4A1 Managed Waste Disposal Sites",#REF!)</f>
        <v>#REF!</v>
      </c>
      <c r="W84" s="5" t="e">
        <f>IF(#REF!="4D1 Domestic Wastewater Treatment &amp; Discharge",#REF!)</f>
        <v>#REF!</v>
      </c>
      <c r="X84" s="5" t="e">
        <f>IF(#REF!="unknown",#REF!)</f>
        <v>#REF!</v>
      </c>
    </row>
    <row r="85" spans="1:24" x14ac:dyDescent="0.3">
      <c r="A85" s="4" t="s">
        <v>1167</v>
      </c>
      <c r="B85" s="3" t="s">
        <v>1032</v>
      </c>
      <c r="C85" s="3" t="s">
        <v>1067</v>
      </c>
      <c r="D85" s="3" t="s">
        <v>384</v>
      </c>
      <c r="E85" s="128" t="s">
        <v>337</v>
      </c>
      <c r="F85" s="29">
        <v>14.789923869900001</v>
      </c>
      <c r="G85" s="129">
        <v>473.403422041</v>
      </c>
      <c r="H85" s="26">
        <f t="shared" si="9"/>
        <v>31.241691929761952</v>
      </c>
      <c r="I85" s="109">
        <f t="shared" si="3"/>
        <v>224.94018189428604</v>
      </c>
      <c r="J85" s="109">
        <f t="shared" si="7"/>
        <v>28317.813513235607</v>
      </c>
      <c r="K85" s="110">
        <f t="shared" si="4"/>
        <v>0.43074646968983688</v>
      </c>
      <c r="L85" s="111">
        <f t="shared" si="8"/>
        <v>1932.9486649489463</v>
      </c>
      <c r="M85" s="111">
        <f t="shared" si="5"/>
        <v>0.71392335993536737</v>
      </c>
      <c r="N85" s="131">
        <f t="shared" si="10"/>
        <v>867.64523094319884</v>
      </c>
      <c r="O85" s="132" t="e">
        <f t="shared" si="11"/>
        <v>#DIV/0!</v>
      </c>
      <c r="P85" s="133" t="e">
        <f>N85/#REF!</f>
        <v>#REF!</v>
      </c>
      <c r="Q85" s="5" t="e">
        <f>IF(#REF!="1A1 Energy Industries",#REF!)</f>
        <v>#REF!</v>
      </c>
      <c r="R85" s="5" t="e">
        <f>IF(#REF!="1B2 Oil &amp; Natural Gas",#REF!)</f>
        <v>#REF!</v>
      </c>
      <c r="S85" s="5" t="e">
        <f>IF(#REF!="3A2 Manure Management",#REF!)</f>
        <v>#REF!</v>
      </c>
      <c r="T85" s="5" t="e">
        <f>IF(#REF!="3B2 Cropland",#REF!)</f>
        <v>#REF!</v>
      </c>
      <c r="U85" s="5" t="e">
        <f>IF(#REF!="3B6 Other Land",#REF!)</f>
        <v>#REF!</v>
      </c>
      <c r="V85" s="5" t="e">
        <f>IF(#REF!="4A1 Managed Waste Disposal Sites",#REF!)</f>
        <v>#REF!</v>
      </c>
      <c r="W85" s="5" t="e">
        <f>IF(#REF!="4D1 Domestic Wastewater Treatment &amp; Discharge",#REF!)</f>
        <v>#REF!</v>
      </c>
      <c r="X85" s="5" t="e">
        <f>IF(#REF!="unknown",#REF!)</f>
        <v>#REF!</v>
      </c>
    </row>
    <row r="86" spans="1:24" x14ac:dyDescent="0.3">
      <c r="A86" s="4" t="s">
        <v>1044</v>
      </c>
      <c r="B86" s="3" t="s">
        <v>818</v>
      </c>
      <c r="C86" s="3" t="s">
        <v>1045</v>
      </c>
      <c r="D86" s="3" t="s">
        <v>368</v>
      </c>
      <c r="E86" s="128" t="s">
        <v>337</v>
      </c>
      <c r="F86" s="29">
        <v>14.7268408667</v>
      </c>
      <c r="G86" s="129">
        <v>458.254296216</v>
      </c>
      <c r="H86" s="26">
        <f t="shared" si="9"/>
        <v>32.136830987305018</v>
      </c>
      <c r="I86" s="109">
        <f t="shared" si="3"/>
        <v>231.3851831085961</v>
      </c>
      <c r="J86" s="109">
        <f t="shared" si="7"/>
        <v>28549.198696344203</v>
      </c>
      <c r="K86" s="110">
        <f t="shared" si="4"/>
        <v>0.43426610409649685</v>
      </c>
      <c r="L86" s="111">
        <f t="shared" si="8"/>
        <v>1947.6755058156464</v>
      </c>
      <c r="M86" s="111">
        <f t="shared" si="5"/>
        <v>0.71936263305391435</v>
      </c>
      <c r="N86" s="131">
        <f t="shared" si="10"/>
        <v>899.78206193050391</v>
      </c>
      <c r="O86" s="132" t="e">
        <f t="shared" si="11"/>
        <v>#DIV/0!</v>
      </c>
      <c r="P86" s="133" t="e">
        <f>N86/#REF!</f>
        <v>#REF!</v>
      </c>
      <c r="Q86" s="5" t="e">
        <f>IF(#REF!="1A1 Energy Industries",#REF!)</f>
        <v>#REF!</v>
      </c>
      <c r="R86" s="5" t="e">
        <f>IF(#REF!="1B2 Oil &amp; Natural Gas",#REF!)</f>
        <v>#REF!</v>
      </c>
      <c r="S86" s="5" t="e">
        <f>IF(#REF!="3A2 Manure Management",#REF!)</f>
        <v>#REF!</v>
      </c>
      <c r="T86" s="5" t="e">
        <f>IF(#REF!="3B2 Cropland",#REF!)</f>
        <v>#REF!</v>
      </c>
      <c r="U86" s="5" t="e">
        <f>IF(#REF!="3B6 Other Land",#REF!)</f>
        <v>#REF!</v>
      </c>
      <c r="V86" s="5" t="e">
        <f>IF(#REF!="4A1 Managed Waste Disposal Sites",#REF!)</f>
        <v>#REF!</v>
      </c>
      <c r="W86" s="5" t="e">
        <f>IF(#REF!="4D1 Domestic Wastewater Treatment &amp; Discharge",#REF!)</f>
        <v>#REF!</v>
      </c>
      <c r="X86" s="5" t="e">
        <f>IF(#REF!="unknown",#REF!)</f>
        <v>#REF!</v>
      </c>
    </row>
    <row r="87" spans="1:24" x14ac:dyDescent="0.3">
      <c r="A87" s="4" t="s">
        <v>1169</v>
      </c>
      <c r="B87" s="3" t="s">
        <v>1031</v>
      </c>
      <c r="C87" s="3" t="s">
        <v>1066</v>
      </c>
      <c r="D87" s="3" t="s">
        <v>384</v>
      </c>
      <c r="E87" s="128" t="s">
        <v>505</v>
      </c>
      <c r="F87" s="29">
        <v>14.508301156733333</v>
      </c>
      <c r="G87" s="129">
        <v>453.962270316</v>
      </c>
      <c r="H87" s="26">
        <f t="shared" si="9"/>
        <v>31.959266453210322</v>
      </c>
      <c r="I87" s="109">
        <f t="shared" si="3"/>
        <v>230.10671846311428</v>
      </c>
      <c r="J87" s="109">
        <f t="shared" si="7"/>
        <v>28779.305414807317</v>
      </c>
      <c r="K87" s="110">
        <f t="shared" si="4"/>
        <v>0.4377662915874404</v>
      </c>
      <c r="L87" s="111">
        <f t="shared" si="8"/>
        <v>1962.1838069723797</v>
      </c>
      <c r="M87" s="111">
        <f t="shared" si="5"/>
        <v>0.72472118980019129</v>
      </c>
      <c r="N87" s="131">
        <f t="shared" si="10"/>
        <v>931.74132838371429</v>
      </c>
      <c r="O87" s="132" t="e">
        <f t="shared" si="11"/>
        <v>#DIV/0!</v>
      </c>
      <c r="P87" s="133" t="e">
        <f>N87/#REF!</f>
        <v>#REF!</v>
      </c>
      <c r="Q87" s="5" t="e">
        <f>IF(#REF!="1A1 Energy Industries",#REF!)</f>
        <v>#REF!</v>
      </c>
      <c r="R87" s="5" t="e">
        <f>IF(#REF!="1B2 Oil &amp; Natural Gas",#REF!)</f>
        <v>#REF!</v>
      </c>
      <c r="S87" s="5" t="e">
        <f>IF(#REF!="3A2 Manure Management",#REF!)</f>
        <v>#REF!</v>
      </c>
      <c r="T87" s="5" t="e">
        <f>IF(#REF!="3B2 Cropland",#REF!)</f>
        <v>#REF!</v>
      </c>
      <c r="U87" s="5" t="e">
        <f>IF(#REF!="3B6 Other Land",#REF!)</f>
        <v>#REF!</v>
      </c>
      <c r="V87" s="5" t="e">
        <f>IF(#REF!="4A1 Managed Waste Disposal Sites",#REF!)</f>
        <v>#REF!</v>
      </c>
      <c r="W87" s="5" t="e">
        <f>IF(#REF!="4D1 Domestic Wastewater Treatment &amp; Discharge",#REF!)</f>
        <v>#REF!</v>
      </c>
      <c r="X87" s="5" t="e">
        <f>IF(#REF!="unknown",#REF!)</f>
        <v>#REF!</v>
      </c>
    </row>
    <row r="88" spans="1:24" x14ac:dyDescent="0.3">
      <c r="A88" s="4" t="s">
        <v>278</v>
      </c>
      <c r="B88" s="3" t="s">
        <v>339</v>
      </c>
      <c r="C88" s="3" t="s">
        <v>414</v>
      </c>
      <c r="D88" s="3" t="s">
        <v>339</v>
      </c>
      <c r="E88" s="128" t="s">
        <v>505</v>
      </c>
      <c r="F88" s="29">
        <v>14.067161905800001</v>
      </c>
      <c r="G88" s="129">
        <v>491.54786135199998</v>
      </c>
      <c r="H88" s="26">
        <f t="shared" si="9"/>
        <v>28.618091974011119</v>
      </c>
      <c r="I88" s="109">
        <f t="shared" si="3"/>
        <v>206.05026221288006</v>
      </c>
      <c r="J88" s="109">
        <f t="shared" si="7"/>
        <v>28985.355677020198</v>
      </c>
      <c r="K88" s="110">
        <f t="shared" si="4"/>
        <v>0.44090055274730638</v>
      </c>
      <c r="L88" s="111">
        <f t="shared" si="8"/>
        <v>1976.2509688781797</v>
      </c>
      <c r="M88" s="111">
        <f t="shared" si="5"/>
        <v>0.72991681432693412</v>
      </c>
      <c r="N88" s="131">
        <f t="shared" si="10"/>
        <v>960.35942035772541</v>
      </c>
      <c r="O88" s="132" t="e">
        <f t="shared" si="11"/>
        <v>#DIV/0!</v>
      </c>
      <c r="P88" s="133" t="e">
        <f>N88/#REF!</f>
        <v>#REF!</v>
      </c>
      <c r="Q88" s="5" t="e">
        <f>IF(#REF!="1A1 Energy Industries",#REF!)</f>
        <v>#REF!</v>
      </c>
      <c r="R88" s="5" t="e">
        <f>IF(#REF!="1B2 Oil &amp; Natural Gas",#REF!)</f>
        <v>#REF!</v>
      </c>
      <c r="S88" s="5" t="e">
        <f>IF(#REF!="3A2 Manure Management",#REF!)</f>
        <v>#REF!</v>
      </c>
      <c r="T88" s="5" t="e">
        <f>IF(#REF!="3B2 Cropland",#REF!)</f>
        <v>#REF!</v>
      </c>
      <c r="U88" s="5" t="e">
        <f>IF(#REF!="3B6 Other Land",#REF!)</f>
        <v>#REF!</v>
      </c>
      <c r="V88" s="5" t="e">
        <f>IF(#REF!="4A1 Managed Waste Disposal Sites",#REF!)</f>
        <v>#REF!</v>
      </c>
      <c r="W88" s="5" t="e">
        <f>IF(#REF!="4D1 Domestic Wastewater Treatment &amp; Discharge",#REF!)</f>
        <v>#REF!</v>
      </c>
      <c r="X88" s="5" t="e">
        <f>IF(#REF!="unknown",#REF!)</f>
        <v>#REF!</v>
      </c>
    </row>
    <row r="89" spans="1:24" x14ac:dyDescent="0.3">
      <c r="A89" s="4" t="s">
        <v>1169</v>
      </c>
      <c r="B89" s="3" t="s">
        <v>1032</v>
      </c>
      <c r="C89" s="3" t="s">
        <v>1067</v>
      </c>
      <c r="D89" s="3" t="s">
        <v>384</v>
      </c>
      <c r="E89" s="128" t="s">
        <v>337</v>
      </c>
      <c r="F89" s="29">
        <v>13.510960925399999</v>
      </c>
      <c r="G89" s="129">
        <v>498.036143267</v>
      </c>
      <c r="H89" s="26">
        <f t="shared" si="9"/>
        <v>27.128474726294506</v>
      </c>
      <c r="I89" s="109">
        <f t="shared" si="3"/>
        <v>195.32501802932046</v>
      </c>
      <c r="J89" s="109">
        <f t="shared" si="7"/>
        <v>29180.680695049519</v>
      </c>
      <c r="K89" s="110">
        <f t="shared" si="4"/>
        <v>0.44387167062400651</v>
      </c>
      <c r="L89" s="111">
        <f t="shared" si="8"/>
        <v>1989.7619298035797</v>
      </c>
      <c r="M89" s="111">
        <f t="shared" si="5"/>
        <v>0.73490700925281527</v>
      </c>
      <c r="N89" s="131">
        <f t="shared" si="10"/>
        <v>987.4878950840199</v>
      </c>
      <c r="O89" s="132" t="e">
        <f t="shared" si="11"/>
        <v>#DIV/0!</v>
      </c>
      <c r="P89" s="133" t="e">
        <f>N89/#REF!</f>
        <v>#REF!</v>
      </c>
      <c r="Q89" s="5" t="e">
        <f>IF(#REF!="1A1 Energy Industries",#REF!)</f>
        <v>#REF!</v>
      </c>
      <c r="R89" s="5" t="e">
        <f>IF(#REF!="1B2 Oil &amp; Natural Gas",#REF!)</f>
        <v>#REF!</v>
      </c>
      <c r="S89" s="5" t="e">
        <f>IF(#REF!="3A2 Manure Management",#REF!)</f>
        <v>#REF!</v>
      </c>
      <c r="T89" s="5" t="e">
        <f>IF(#REF!="3B2 Cropland",#REF!)</f>
        <v>#REF!</v>
      </c>
      <c r="U89" s="5" t="e">
        <f>IF(#REF!="3B6 Other Land",#REF!)</f>
        <v>#REF!</v>
      </c>
      <c r="V89" s="5" t="e">
        <f>IF(#REF!="4A1 Managed Waste Disposal Sites",#REF!)</f>
        <v>#REF!</v>
      </c>
      <c r="W89" s="5" t="e">
        <f>IF(#REF!="4D1 Domestic Wastewater Treatment &amp; Discharge",#REF!)</f>
        <v>#REF!</v>
      </c>
      <c r="X89" s="5" t="e">
        <f>IF(#REF!="unknown",#REF!)</f>
        <v>#REF!</v>
      </c>
    </row>
    <row r="90" spans="1:24" x14ac:dyDescent="0.3">
      <c r="A90" s="4" t="s">
        <v>428</v>
      </c>
      <c r="B90" s="3" t="s">
        <v>415</v>
      </c>
      <c r="C90" s="3" t="s">
        <v>429</v>
      </c>
      <c r="D90" s="3" t="s">
        <v>368</v>
      </c>
      <c r="E90" s="128" t="s">
        <v>337</v>
      </c>
      <c r="F90" s="29">
        <v>13.0129750804</v>
      </c>
      <c r="G90" s="129">
        <v>497.93674297000001</v>
      </c>
      <c r="H90" s="26">
        <f t="shared" si="9"/>
        <v>26.133791619358391</v>
      </c>
      <c r="I90" s="109">
        <f t="shared" si="3"/>
        <v>188.16329965938044</v>
      </c>
      <c r="J90" s="109">
        <f t="shared" si="7"/>
        <v>29368.843994708899</v>
      </c>
      <c r="K90" s="110">
        <f t="shared" si="4"/>
        <v>0.44673385053827092</v>
      </c>
      <c r="L90" s="111">
        <f t="shared" si="8"/>
        <v>2002.7749048839798</v>
      </c>
      <c r="M90" s="111">
        <f t="shared" si="5"/>
        <v>0.73971327599989412</v>
      </c>
      <c r="N90" s="131">
        <f t="shared" si="10"/>
        <v>1013.6216867033783</v>
      </c>
      <c r="O90" s="132" t="e">
        <f t="shared" si="11"/>
        <v>#DIV/0!</v>
      </c>
      <c r="P90" s="133" t="e">
        <f>N90/#REF!</f>
        <v>#REF!</v>
      </c>
      <c r="Q90" s="5" t="e">
        <f>IF(#REF!="1A1 Energy Industries",#REF!)</f>
        <v>#REF!</v>
      </c>
      <c r="R90" s="5" t="e">
        <f>IF(#REF!="1B2 Oil &amp; Natural Gas",#REF!)</f>
        <v>#REF!</v>
      </c>
      <c r="S90" s="5" t="e">
        <f>IF(#REF!="3A2 Manure Management",#REF!)</f>
        <v>#REF!</v>
      </c>
      <c r="T90" s="5" t="e">
        <f>IF(#REF!="3B2 Cropland",#REF!)</f>
        <v>#REF!</v>
      </c>
      <c r="U90" s="5" t="e">
        <f>IF(#REF!="3B6 Other Land",#REF!)</f>
        <v>#REF!</v>
      </c>
      <c r="V90" s="5" t="e">
        <f>IF(#REF!="4A1 Managed Waste Disposal Sites",#REF!)</f>
        <v>#REF!</v>
      </c>
      <c r="W90" s="5" t="e">
        <f>IF(#REF!="4D1 Domestic Wastewater Treatment &amp; Discharge",#REF!)</f>
        <v>#REF!</v>
      </c>
      <c r="X90" s="5" t="e">
        <f>IF(#REF!="unknown",#REF!)</f>
        <v>#REF!</v>
      </c>
    </row>
    <row r="91" spans="1:24" x14ac:dyDescent="0.3">
      <c r="A91" s="4" t="s">
        <v>928</v>
      </c>
      <c r="B91" s="3" t="s">
        <v>426</v>
      </c>
      <c r="C91" s="3" t="s">
        <v>1051</v>
      </c>
      <c r="D91" s="3" t="s">
        <v>368</v>
      </c>
      <c r="E91" s="128" t="s">
        <v>337</v>
      </c>
      <c r="F91" s="29">
        <v>12.9638198726</v>
      </c>
      <c r="G91" s="129">
        <v>498.70432121599998</v>
      </c>
      <c r="H91" s="26">
        <f t="shared" si="9"/>
        <v>25.995002090597648</v>
      </c>
      <c r="I91" s="109">
        <f t="shared" si="3"/>
        <v>187.16401505230306</v>
      </c>
      <c r="J91" s="109">
        <f t="shared" si="7"/>
        <v>29556.008009761201</v>
      </c>
      <c r="K91" s="110">
        <f t="shared" si="4"/>
        <v>0.44958083018587236</v>
      </c>
      <c r="L91" s="111">
        <f t="shared" si="8"/>
        <v>2015.7387247565798</v>
      </c>
      <c r="M91" s="111">
        <f t="shared" si="5"/>
        <v>0.74450138755653905</v>
      </c>
      <c r="N91" s="131">
        <f t="shared" si="10"/>
        <v>1039.616688793976</v>
      </c>
      <c r="O91" s="132" t="e">
        <f t="shared" si="11"/>
        <v>#DIV/0!</v>
      </c>
      <c r="P91" s="133" t="e">
        <f>N91/#REF!</f>
        <v>#REF!</v>
      </c>
      <c r="Q91" s="5" t="e">
        <f>IF(#REF!="1A1 Energy Industries",#REF!)</f>
        <v>#REF!</v>
      </c>
      <c r="R91" s="5" t="e">
        <f>IF(#REF!="1B2 Oil &amp; Natural Gas",#REF!)</f>
        <v>#REF!</v>
      </c>
      <c r="S91" s="5" t="e">
        <f>IF(#REF!="3A2 Manure Management",#REF!)</f>
        <v>#REF!</v>
      </c>
      <c r="T91" s="5" t="e">
        <f>IF(#REF!="3B2 Cropland",#REF!)</f>
        <v>#REF!</v>
      </c>
      <c r="U91" s="5" t="e">
        <f>IF(#REF!="3B6 Other Land",#REF!)</f>
        <v>#REF!</v>
      </c>
      <c r="V91" s="5" t="e">
        <f>IF(#REF!="4A1 Managed Waste Disposal Sites",#REF!)</f>
        <v>#REF!</v>
      </c>
      <c r="W91" s="5" t="e">
        <f>IF(#REF!="4D1 Domestic Wastewater Treatment &amp; Discharge",#REF!)</f>
        <v>#REF!</v>
      </c>
      <c r="X91" s="5" t="e">
        <f>IF(#REF!="unknown",#REF!)</f>
        <v>#REF!</v>
      </c>
    </row>
    <row r="92" spans="1:24" x14ac:dyDescent="0.3">
      <c r="A92" s="4" t="s">
        <v>428</v>
      </c>
      <c r="B92" s="3" t="s">
        <v>1198</v>
      </c>
      <c r="C92" s="3" t="s">
        <v>429</v>
      </c>
      <c r="D92" s="3" t="s">
        <v>368</v>
      </c>
      <c r="E92" s="128" t="s">
        <v>337</v>
      </c>
      <c r="F92" s="29">
        <v>12.765344667700001</v>
      </c>
      <c r="G92" s="129">
        <v>499.52477415999999</v>
      </c>
      <c r="H92" s="26">
        <f t="shared" si="9"/>
        <v>25.554978107274426</v>
      </c>
      <c r="I92" s="109">
        <f t="shared" si="3"/>
        <v>183.99584237237585</v>
      </c>
      <c r="J92" s="109">
        <f t="shared" si="7"/>
        <v>29740.003852133577</v>
      </c>
      <c r="K92" s="110">
        <f t="shared" si="4"/>
        <v>0.45237961828801398</v>
      </c>
      <c r="L92" s="111">
        <f t="shared" si="8"/>
        <v>2028.5040694242798</v>
      </c>
      <c r="M92" s="111">
        <f t="shared" si="5"/>
        <v>0.74921619344929569</v>
      </c>
      <c r="N92" s="131">
        <f t="shared" si="10"/>
        <v>1065.1716669012503</v>
      </c>
      <c r="O92" s="132" t="e">
        <f t="shared" si="11"/>
        <v>#DIV/0!</v>
      </c>
      <c r="P92" s="133" t="e">
        <f>N92/#REF!</f>
        <v>#REF!</v>
      </c>
      <c r="Q92" s="5" t="e">
        <f>IF(#REF!="1A1 Energy Industries",#REF!)</f>
        <v>#REF!</v>
      </c>
      <c r="R92" s="5" t="e">
        <f>IF(#REF!="1B2 Oil &amp; Natural Gas",#REF!)</f>
        <v>#REF!</v>
      </c>
      <c r="S92" s="5" t="e">
        <f>IF(#REF!="3A2 Manure Management",#REF!)</f>
        <v>#REF!</v>
      </c>
      <c r="T92" s="5" t="e">
        <f>IF(#REF!="3B2 Cropland",#REF!)</f>
        <v>#REF!</v>
      </c>
      <c r="U92" s="5" t="e">
        <f>IF(#REF!="3B6 Other Land",#REF!)</f>
        <v>#REF!</v>
      </c>
      <c r="V92" s="5" t="e">
        <f>IF(#REF!="4A1 Managed Waste Disposal Sites",#REF!)</f>
        <v>#REF!</v>
      </c>
      <c r="W92" s="5" t="e">
        <f>IF(#REF!="4D1 Domestic Wastewater Treatment &amp; Discharge",#REF!)</f>
        <v>#REF!</v>
      </c>
      <c r="X92" s="5" t="e">
        <f>IF(#REF!="unknown",#REF!)</f>
        <v>#REF!</v>
      </c>
    </row>
    <row r="93" spans="1:24" x14ac:dyDescent="0.3">
      <c r="A93" s="4" t="s">
        <v>1167</v>
      </c>
      <c r="B93" s="3" t="s">
        <v>1032</v>
      </c>
      <c r="C93" s="3" t="s">
        <v>1109</v>
      </c>
      <c r="D93" s="3" t="s">
        <v>384</v>
      </c>
      <c r="E93" s="128" t="s">
        <v>337</v>
      </c>
      <c r="F93" s="29">
        <v>12.741251698699999</v>
      </c>
      <c r="G93" s="129">
        <v>480.23431780700002</v>
      </c>
      <c r="H93" s="26">
        <f t="shared" si="9"/>
        <v>26.531322786099899</v>
      </c>
      <c r="I93" s="109">
        <f t="shared" si="3"/>
        <v>191.02552405991926</v>
      </c>
      <c r="J93" s="109">
        <f t="shared" si="7"/>
        <v>29931.029376193495</v>
      </c>
      <c r="K93" s="110">
        <f t="shared" si="4"/>
        <v>0.4552853359229932</v>
      </c>
      <c r="L93" s="111">
        <f t="shared" si="8"/>
        <v>2041.2453211229797</v>
      </c>
      <c r="M93" s="111">
        <f t="shared" si="5"/>
        <v>0.75392210074392019</v>
      </c>
      <c r="N93" s="131">
        <f t="shared" si="10"/>
        <v>1091.7029896873503</v>
      </c>
      <c r="O93" s="132" t="e">
        <f t="shared" si="11"/>
        <v>#DIV/0!</v>
      </c>
      <c r="P93" s="133" t="e">
        <f>N93/#REF!</f>
        <v>#REF!</v>
      </c>
      <c r="Q93" s="5" t="e">
        <f>IF(#REF!="1A1 Energy Industries",#REF!)</f>
        <v>#REF!</v>
      </c>
      <c r="R93" s="5" t="e">
        <f>IF(#REF!="1B2 Oil &amp; Natural Gas",#REF!)</f>
        <v>#REF!</v>
      </c>
      <c r="S93" s="5" t="e">
        <f>IF(#REF!="3A2 Manure Management",#REF!)</f>
        <v>#REF!</v>
      </c>
      <c r="T93" s="5" t="e">
        <f>IF(#REF!="3B2 Cropland",#REF!)</f>
        <v>#REF!</v>
      </c>
      <c r="U93" s="5" t="e">
        <f>IF(#REF!="3B6 Other Land",#REF!)</f>
        <v>#REF!</v>
      </c>
      <c r="V93" s="5" t="e">
        <f>IF(#REF!="4A1 Managed Waste Disposal Sites",#REF!)</f>
        <v>#REF!</v>
      </c>
      <c r="W93" s="5" t="e">
        <f>IF(#REF!="4D1 Domestic Wastewater Treatment &amp; Discharge",#REF!)</f>
        <v>#REF!</v>
      </c>
      <c r="X93" s="5" t="e">
        <f>IF(#REF!="unknown",#REF!)</f>
        <v>#REF!</v>
      </c>
    </row>
    <row r="94" spans="1:24" x14ac:dyDescent="0.3">
      <c r="A94" s="4" t="s">
        <v>1167</v>
      </c>
      <c r="B94" s="3" t="s">
        <v>1032</v>
      </c>
      <c r="C94" s="3" t="s">
        <v>1087</v>
      </c>
      <c r="D94" s="3" t="s">
        <v>384</v>
      </c>
      <c r="E94" s="130" t="s">
        <v>337</v>
      </c>
      <c r="F94" s="29">
        <v>12.6357615325</v>
      </c>
      <c r="G94" s="129">
        <v>265.851462287</v>
      </c>
      <c r="H94" s="26">
        <f t="shared" si="9"/>
        <v>47.529403915254981</v>
      </c>
      <c r="I94" s="109">
        <f t="shared" si="3"/>
        <v>342.21170818983586</v>
      </c>
      <c r="J94" s="109">
        <f t="shared" si="7"/>
        <v>30273.241084383331</v>
      </c>
      <c r="K94" s="110">
        <f t="shared" si="4"/>
        <v>0.46049076907271014</v>
      </c>
      <c r="L94" s="111">
        <f t="shared" si="8"/>
        <v>2053.8810826554795</v>
      </c>
      <c r="M94" s="111">
        <f t="shared" si="5"/>
        <v>0.75858904585850384</v>
      </c>
      <c r="N94" s="131">
        <f t="shared" si="10"/>
        <v>1139.2323936026053</v>
      </c>
      <c r="O94" s="132" t="e">
        <f t="shared" si="11"/>
        <v>#DIV/0!</v>
      </c>
      <c r="P94" s="133" t="e">
        <f>N94/#REF!</f>
        <v>#REF!</v>
      </c>
      <c r="Q94" s="5" t="e">
        <f>IF(#REF!="1A1 Energy Industries",#REF!)</f>
        <v>#REF!</v>
      </c>
      <c r="R94" s="5" t="e">
        <f>IF(#REF!="1B2 Oil &amp; Natural Gas",#REF!)</f>
        <v>#REF!</v>
      </c>
      <c r="S94" s="5" t="e">
        <f>IF(#REF!="3A2 Manure Management",#REF!)</f>
        <v>#REF!</v>
      </c>
      <c r="T94" s="5" t="e">
        <f>IF(#REF!="3B2 Cropland",#REF!)</f>
        <v>#REF!</v>
      </c>
      <c r="U94" s="5" t="e">
        <f>IF(#REF!="3B6 Other Land",#REF!)</f>
        <v>#REF!</v>
      </c>
      <c r="V94" s="5" t="e">
        <f>IF(#REF!="4A1 Managed Waste Disposal Sites",#REF!)</f>
        <v>#REF!</v>
      </c>
      <c r="W94" s="5" t="e">
        <f>IF(#REF!="4D1 Domestic Wastewater Treatment &amp; Discharge",#REF!)</f>
        <v>#REF!</v>
      </c>
      <c r="X94" s="5" t="e">
        <f>IF(#REF!="unknown",#REF!)</f>
        <v>#REF!</v>
      </c>
    </row>
    <row r="95" spans="1:24" x14ac:dyDescent="0.3">
      <c r="A95" s="4" t="s">
        <v>1167</v>
      </c>
      <c r="B95" s="3" t="s">
        <v>1032</v>
      </c>
      <c r="C95" s="3" t="s">
        <v>1067</v>
      </c>
      <c r="D95" s="3" t="s">
        <v>384</v>
      </c>
      <c r="E95" s="128" t="s">
        <v>337</v>
      </c>
      <c r="F95" s="29">
        <v>12.5433850173</v>
      </c>
      <c r="G95" s="129">
        <v>499.17151360999998</v>
      </c>
      <c r="H95" s="26">
        <f t="shared" si="9"/>
        <v>25.128407121204596</v>
      </c>
      <c r="I95" s="109">
        <f t="shared" si="3"/>
        <v>180.92453127267311</v>
      </c>
      <c r="J95" s="109">
        <f t="shared" si="7"/>
        <v>30454.165615656006</v>
      </c>
      <c r="K95" s="110">
        <f t="shared" si="4"/>
        <v>0.46324283900528346</v>
      </c>
      <c r="L95" s="111">
        <f t="shared" si="8"/>
        <v>2066.4244676727794</v>
      </c>
      <c r="M95" s="111">
        <f t="shared" si="5"/>
        <v>0.76322187224385962</v>
      </c>
      <c r="N95" s="131">
        <f t="shared" si="10"/>
        <v>1164.3608007238099</v>
      </c>
      <c r="O95" s="132" t="e">
        <f t="shared" si="11"/>
        <v>#DIV/0!</v>
      </c>
      <c r="P95" s="133" t="e">
        <f>N95/#REF!</f>
        <v>#REF!</v>
      </c>
      <c r="Q95" s="5" t="e">
        <f>IF(#REF!="1A1 Energy Industries",#REF!)</f>
        <v>#REF!</v>
      </c>
      <c r="R95" s="5" t="e">
        <f>IF(#REF!="1B2 Oil &amp; Natural Gas",#REF!)</f>
        <v>#REF!</v>
      </c>
      <c r="S95" s="5" t="e">
        <f>IF(#REF!="3A2 Manure Management",#REF!)</f>
        <v>#REF!</v>
      </c>
      <c r="T95" s="5" t="e">
        <f>IF(#REF!="3B2 Cropland",#REF!)</f>
        <v>#REF!</v>
      </c>
      <c r="U95" s="5" t="e">
        <f>IF(#REF!="3B6 Other Land",#REF!)</f>
        <v>#REF!</v>
      </c>
      <c r="V95" s="5" t="e">
        <f>IF(#REF!="4A1 Managed Waste Disposal Sites",#REF!)</f>
        <v>#REF!</v>
      </c>
      <c r="W95" s="5" t="e">
        <f>IF(#REF!="4D1 Domestic Wastewater Treatment &amp; Discharge",#REF!)</f>
        <v>#REF!</v>
      </c>
      <c r="X95" s="5" t="e">
        <f>IF(#REF!="unknown",#REF!)</f>
        <v>#REF!</v>
      </c>
    </row>
    <row r="96" spans="1:24" x14ac:dyDescent="0.3">
      <c r="A96" s="4" t="s">
        <v>928</v>
      </c>
      <c r="B96" s="3" t="s">
        <v>811</v>
      </c>
      <c r="C96" s="3" t="s">
        <v>1051</v>
      </c>
      <c r="D96" s="3" t="s">
        <v>368</v>
      </c>
      <c r="E96" s="128" t="s">
        <v>337</v>
      </c>
      <c r="F96" s="29">
        <v>12.504932160499999</v>
      </c>
      <c r="G96" s="129">
        <v>498.70432121599998</v>
      </c>
      <c r="H96" s="26">
        <f t="shared" si="9"/>
        <v>25.07484220310943</v>
      </c>
      <c r="I96" s="109">
        <f t="shared" ref="I96:I159" si="12">F96*$J$2/G96*3600</f>
        <v>180.5388638623879</v>
      </c>
      <c r="J96" s="109">
        <f t="shared" si="7"/>
        <v>30634.704479518394</v>
      </c>
      <c r="K96" s="110">
        <f t="shared" ref="K96:K159" si="13">J96/J$336</f>
        <v>0.46598904249356443</v>
      </c>
      <c r="L96" s="111">
        <f t="shared" si="8"/>
        <v>2078.9293998332796</v>
      </c>
      <c r="M96" s="111">
        <f t="shared" ref="M96:M159" si="14">L96/L$335</f>
        <v>0.76784049628994822</v>
      </c>
      <c r="N96" s="131">
        <f t="shared" si="10"/>
        <v>1189.4356429269194</v>
      </c>
      <c r="O96" s="132" t="e">
        <f t="shared" si="11"/>
        <v>#DIV/0!</v>
      </c>
      <c r="P96" s="133" t="e">
        <f>N96/#REF!</f>
        <v>#REF!</v>
      </c>
      <c r="Q96" s="5" t="e">
        <f>IF(#REF!="1A1 Energy Industries",#REF!)</f>
        <v>#REF!</v>
      </c>
      <c r="R96" s="5" t="e">
        <f>IF(#REF!="1B2 Oil &amp; Natural Gas",#REF!)</f>
        <v>#REF!</v>
      </c>
      <c r="S96" s="5" t="e">
        <f>IF(#REF!="3A2 Manure Management",#REF!)</f>
        <v>#REF!</v>
      </c>
      <c r="T96" s="5" t="e">
        <f>IF(#REF!="3B2 Cropland",#REF!)</f>
        <v>#REF!</v>
      </c>
      <c r="U96" s="5" t="e">
        <f>IF(#REF!="3B6 Other Land",#REF!)</f>
        <v>#REF!</v>
      </c>
      <c r="V96" s="5" t="e">
        <f>IF(#REF!="4A1 Managed Waste Disposal Sites",#REF!)</f>
        <v>#REF!</v>
      </c>
      <c r="W96" s="5" t="e">
        <f>IF(#REF!="4D1 Domestic Wastewater Treatment &amp; Discharge",#REF!)</f>
        <v>#REF!</v>
      </c>
      <c r="X96" s="5" t="e">
        <f>IF(#REF!="unknown",#REF!)</f>
        <v>#REF!</v>
      </c>
    </row>
    <row r="97" spans="1:24" x14ac:dyDescent="0.3">
      <c r="A97" s="3" t="s">
        <v>1053</v>
      </c>
      <c r="B97" s="3" t="s">
        <v>409</v>
      </c>
      <c r="C97" s="3" t="s">
        <v>1053</v>
      </c>
      <c r="D97" s="3" t="s">
        <v>368</v>
      </c>
      <c r="E97" s="128" t="s">
        <v>337</v>
      </c>
      <c r="F97" s="29">
        <v>12.4024033882</v>
      </c>
      <c r="G97" s="129">
        <v>489.80863610199998</v>
      </c>
      <c r="H97" s="26">
        <f t="shared" si="9"/>
        <v>25.320916117161453</v>
      </c>
      <c r="I97" s="109">
        <f t="shared" si="12"/>
        <v>182.31059604356247</v>
      </c>
      <c r="J97" s="109">
        <f t="shared" ref="J97:J160" si="15">J96+I97</f>
        <v>30817.015075561958</v>
      </c>
      <c r="K97" s="110">
        <f t="shared" si="13"/>
        <v>0.46876219606335223</v>
      </c>
      <c r="L97" s="111">
        <f t="shared" ref="L97:L160" si="16">L96+F97</f>
        <v>2091.3318032214797</v>
      </c>
      <c r="M97" s="111">
        <f t="shared" si="14"/>
        <v>0.77242125192962863</v>
      </c>
      <c r="N97" s="131">
        <f t="shared" si="10"/>
        <v>1214.7565590440809</v>
      </c>
      <c r="O97" s="132" t="e">
        <f t="shared" si="11"/>
        <v>#DIV/0!</v>
      </c>
      <c r="P97" s="133" t="e">
        <f>N97/#REF!</f>
        <v>#REF!</v>
      </c>
      <c r="Q97" s="5" t="e">
        <f>IF(#REF!="1A1 Energy Industries",#REF!)</f>
        <v>#REF!</v>
      </c>
      <c r="R97" s="5" t="e">
        <f>IF(#REF!="1B2 Oil &amp; Natural Gas",#REF!)</f>
        <v>#REF!</v>
      </c>
      <c r="S97" s="5" t="e">
        <f>IF(#REF!="3A2 Manure Management",#REF!)</f>
        <v>#REF!</v>
      </c>
      <c r="T97" s="5" t="e">
        <f>IF(#REF!="3B2 Cropland",#REF!)</f>
        <v>#REF!</v>
      </c>
      <c r="U97" s="5" t="e">
        <f>IF(#REF!="3B6 Other Land",#REF!)</f>
        <v>#REF!</v>
      </c>
      <c r="V97" s="5" t="e">
        <f>IF(#REF!="4A1 Managed Waste Disposal Sites",#REF!)</f>
        <v>#REF!</v>
      </c>
      <c r="W97" s="5" t="e">
        <f>IF(#REF!="4D1 Domestic Wastewater Treatment &amp; Discharge",#REF!)</f>
        <v>#REF!</v>
      </c>
      <c r="X97" s="5" t="e">
        <f>IF(#REF!="unknown",#REF!)</f>
        <v>#REF!</v>
      </c>
    </row>
    <row r="98" spans="1:24" x14ac:dyDescent="0.3">
      <c r="A98" s="4" t="s">
        <v>290</v>
      </c>
      <c r="B98" s="3" t="s">
        <v>923</v>
      </c>
      <c r="C98" s="3" t="s">
        <v>923</v>
      </c>
      <c r="D98" s="3" t="s">
        <v>368</v>
      </c>
      <c r="E98" s="128" t="s">
        <v>337</v>
      </c>
      <c r="F98" s="29">
        <v>12.216893391199999</v>
      </c>
      <c r="G98" s="129">
        <v>494.76346874000001</v>
      </c>
      <c r="H98" s="26">
        <f t="shared" si="9"/>
        <v>24.692391744912801</v>
      </c>
      <c r="I98" s="109">
        <f t="shared" si="12"/>
        <v>177.78522056337218</v>
      </c>
      <c r="J98" s="109">
        <f t="shared" si="15"/>
        <v>30994.80029612533</v>
      </c>
      <c r="K98" s="110">
        <f t="shared" si="13"/>
        <v>0.47146651347419005</v>
      </c>
      <c r="L98" s="111">
        <f t="shared" si="16"/>
        <v>2103.5486966126796</v>
      </c>
      <c r="M98" s="111">
        <f t="shared" si="14"/>
        <v>0.77693349052963712</v>
      </c>
      <c r="N98" s="131">
        <f t="shared" si="10"/>
        <v>1239.4489507889937</v>
      </c>
      <c r="O98" s="132" t="e">
        <f t="shared" si="11"/>
        <v>#DIV/0!</v>
      </c>
      <c r="P98" s="133" t="e">
        <f>N98/#REF!</f>
        <v>#REF!</v>
      </c>
      <c r="Q98" s="5" t="e">
        <f>IF(#REF!="1A1 Energy Industries",#REF!)</f>
        <v>#REF!</v>
      </c>
      <c r="R98" s="5" t="e">
        <f>IF(#REF!="1B2 Oil &amp; Natural Gas",#REF!)</f>
        <v>#REF!</v>
      </c>
      <c r="S98" s="5" t="e">
        <f>IF(#REF!="3A2 Manure Management",#REF!)</f>
        <v>#REF!</v>
      </c>
      <c r="T98" s="5" t="e">
        <f>IF(#REF!="3B2 Cropland",#REF!)</f>
        <v>#REF!</v>
      </c>
      <c r="U98" s="5" t="e">
        <f>IF(#REF!="3B6 Other Land",#REF!)</f>
        <v>#REF!</v>
      </c>
      <c r="V98" s="5" t="e">
        <f>IF(#REF!="4A1 Managed Waste Disposal Sites",#REF!)</f>
        <v>#REF!</v>
      </c>
      <c r="W98" s="5" t="e">
        <f>IF(#REF!="4D1 Domestic Wastewater Treatment &amp; Discharge",#REF!)</f>
        <v>#REF!</v>
      </c>
      <c r="X98" s="5" t="e">
        <f>IF(#REF!="unknown",#REF!)</f>
        <v>#REF!</v>
      </c>
    </row>
    <row r="99" spans="1:24" x14ac:dyDescent="0.3">
      <c r="A99" s="3" t="s">
        <v>1044</v>
      </c>
      <c r="B99" s="3" t="s">
        <v>818</v>
      </c>
      <c r="C99" s="3" t="s">
        <v>1045</v>
      </c>
      <c r="D99" s="3" t="s">
        <v>368</v>
      </c>
      <c r="E99" s="130" t="s">
        <v>337</v>
      </c>
      <c r="F99" s="29">
        <v>12.025998297099999</v>
      </c>
      <c r="G99" s="129">
        <v>458.254296216</v>
      </c>
      <c r="H99" s="26">
        <f t="shared" si="9"/>
        <v>26.243067214871232</v>
      </c>
      <c r="I99" s="109">
        <f t="shared" si="12"/>
        <v>188.95008394707287</v>
      </c>
      <c r="J99" s="109">
        <f t="shared" si="15"/>
        <v>31183.750380072401</v>
      </c>
      <c r="K99" s="110">
        <f t="shared" si="13"/>
        <v>0.47434066128117941</v>
      </c>
      <c r="L99" s="111">
        <f t="shared" si="16"/>
        <v>2115.5746949097797</v>
      </c>
      <c r="M99" s="111">
        <f t="shared" si="14"/>
        <v>0.78137522313564489</v>
      </c>
      <c r="N99" s="131">
        <f t="shared" si="10"/>
        <v>1265.6920180038649</v>
      </c>
      <c r="O99" s="132" t="e">
        <f t="shared" si="11"/>
        <v>#DIV/0!</v>
      </c>
      <c r="P99" s="133" t="e">
        <f>N99/#REF!</f>
        <v>#REF!</v>
      </c>
      <c r="Q99" s="5" t="e">
        <f>IF(#REF!="1A1 Energy Industries",#REF!)</f>
        <v>#REF!</v>
      </c>
      <c r="R99" s="5" t="e">
        <f>IF(#REF!="1B2 Oil &amp; Natural Gas",#REF!)</f>
        <v>#REF!</v>
      </c>
      <c r="S99" s="5" t="e">
        <f>IF(#REF!="3A2 Manure Management",#REF!)</f>
        <v>#REF!</v>
      </c>
      <c r="T99" s="5" t="e">
        <f>IF(#REF!="3B2 Cropland",#REF!)</f>
        <v>#REF!</v>
      </c>
      <c r="U99" s="5" t="e">
        <f>IF(#REF!="3B6 Other Land",#REF!)</f>
        <v>#REF!</v>
      </c>
      <c r="V99" s="5" t="e">
        <f>IF(#REF!="4A1 Managed Waste Disposal Sites",#REF!)</f>
        <v>#REF!</v>
      </c>
      <c r="W99" s="5" t="e">
        <f>IF(#REF!="4D1 Domestic Wastewater Treatment &amp; Discharge",#REF!)</f>
        <v>#REF!</v>
      </c>
      <c r="X99" s="5" t="e">
        <f>IF(#REF!="unknown",#REF!)</f>
        <v>#REF!</v>
      </c>
    </row>
    <row r="100" spans="1:24" x14ac:dyDescent="0.3">
      <c r="A100" s="4" t="s">
        <v>1170</v>
      </c>
      <c r="B100" s="3" t="s">
        <v>1032</v>
      </c>
      <c r="C100" s="3" t="s">
        <v>1126</v>
      </c>
      <c r="D100" s="3" t="s">
        <v>384</v>
      </c>
      <c r="E100" s="128" t="s">
        <v>505</v>
      </c>
      <c r="F100" s="29">
        <v>11.96885262901</v>
      </c>
      <c r="G100" s="129">
        <v>498.621473331</v>
      </c>
      <c r="H100" s="26">
        <f t="shared" si="9"/>
        <v>24.003885249973408</v>
      </c>
      <c r="I100" s="109">
        <f t="shared" si="12"/>
        <v>172.82797379980852</v>
      </c>
      <c r="J100" s="109">
        <f t="shared" si="15"/>
        <v>31356.57835387221</v>
      </c>
      <c r="K100" s="110">
        <f t="shared" si="13"/>
        <v>0.476969573274795</v>
      </c>
      <c r="L100" s="111">
        <f t="shared" si="16"/>
        <v>2127.5435475387899</v>
      </c>
      <c r="M100" s="111">
        <f t="shared" si="14"/>
        <v>0.78579584932113122</v>
      </c>
      <c r="N100" s="131">
        <f t="shared" si="10"/>
        <v>1289.6959032538382</v>
      </c>
      <c r="O100" s="132" t="e">
        <f t="shared" si="11"/>
        <v>#DIV/0!</v>
      </c>
      <c r="P100" s="133" t="e">
        <f>N100/#REF!</f>
        <v>#REF!</v>
      </c>
      <c r="Q100" s="5" t="e">
        <f>IF(#REF!="1A1 Energy Industries",#REF!)</f>
        <v>#REF!</v>
      </c>
      <c r="R100" s="5" t="e">
        <f>IF(#REF!="1B2 Oil &amp; Natural Gas",#REF!)</f>
        <v>#REF!</v>
      </c>
      <c r="S100" s="5" t="e">
        <f>IF(#REF!="3A2 Manure Management",#REF!)</f>
        <v>#REF!</v>
      </c>
      <c r="T100" s="5" t="e">
        <f>IF(#REF!="3B2 Cropland",#REF!)</f>
        <v>#REF!</v>
      </c>
      <c r="U100" s="5" t="e">
        <f>IF(#REF!="3B6 Other Land",#REF!)</f>
        <v>#REF!</v>
      </c>
      <c r="V100" s="5" t="e">
        <f>IF(#REF!="4A1 Managed Waste Disposal Sites",#REF!)</f>
        <v>#REF!</v>
      </c>
      <c r="W100" s="5" t="e">
        <f>IF(#REF!="4D1 Domestic Wastewater Treatment &amp; Discharge",#REF!)</f>
        <v>#REF!</v>
      </c>
      <c r="X100" s="5" t="e">
        <f>IF(#REF!="unknown",#REF!)</f>
        <v>#REF!</v>
      </c>
    </row>
    <row r="101" spans="1:24" x14ac:dyDescent="0.3">
      <c r="A101" s="4" t="s">
        <v>424</v>
      </c>
      <c r="B101" s="3" t="s">
        <v>1198</v>
      </c>
      <c r="C101" s="3" t="s">
        <v>423</v>
      </c>
      <c r="D101" s="3" t="s">
        <v>368</v>
      </c>
      <c r="E101" s="128" t="s">
        <v>505</v>
      </c>
      <c r="F101" s="29">
        <v>11.935537320109999</v>
      </c>
      <c r="G101" s="129">
        <v>317.90697455550003</v>
      </c>
      <c r="H101" s="26">
        <f t="shared" si="9"/>
        <v>37.544119114713851</v>
      </c>
      <c r="I101" s="109">
        <f t="shared" si="12"/>
        <v>270.31765762593972</v>
      </c>
      <c r="J101" s="109">
        <f t="shared" si="15"/>
        <v>31626.896011498149</v>
      </c>
      <c r="K101" s="110">
        <f t="shared" si="13"/>
        <v>0.48108141533713422</v>
      </c>
      <c r="L101" s="111">
        <f t="shared" si="16"/>
        <v>2139.4790848589</v>
      </c>
      <c r="M101" s="111">
        <f t="shared" si="14"/>
        <v>0.79020417069082061</v>
      </c>
      <c r="N101" s="131">
        <f t="shared" si="10"/>
        <v>1327.240022368552</v>
      </c>
      <c r="O101" s="132" t="e">
        <f t="shared" si="11"/>
        <v>#DIV/0!</v>
      </c>
      <c r="P101" s="133" t="e">
        <f>N101/#REF!</f>
        <v>#REF!</v>
      </c>
      <c r="Q101" s="5" t="e">
        <f>IF(#REF!="1A1 Energy Industries",#REF!)</f>
        <v>#REF!</v>
      </c>
      <c r="R101" s="5" t="e">
        <f>IF(#REF!="1B2 Oil &amp; Natural Gas",#REF!)</f>
        <v>#REF!</v>
      </c>
      <c r="S101" s="5" t="e">
        <f>IF(#REF!="3A2 Manure Management",#REF!)</f>
        <v>#REF!</v>
      </c>
      <c r="T101" s="5" t="e">
        <f>IF(#REF!="3B2 Cropland",#REF!)</f>
        <v>#REF!</v>
      </c>
      <c r="U101" s="5" t="e">
        <f>IF(#REF!="3B6 Other Land",#REF!)</f>
        <v>#REF!</v>
      </c>
      <c r="V101" s="5" t="e">
        <f>IF(#REF!="4A1 Managed Waste Disposal Sites",#REF!)</f>
        <v>#REF!</v>
      </c>
      <c r="W101" s="5" t="e">
        <f>IF(#REF!="4D1 Domestic Wastewater Treatment &amp; Discharge",#REF!)</f>
        <v>#REF!</v>
      </c>
      <c r="X101" s="5" t="e">
        <f>IF(#REF!="unknown",#REF!)</f>
        <v>#REF!</v>
      </c>
    </row>
    <row r="102" spans="1:24" x14ac:dyDescent="0.3">
      <c r="A102" s="4" t="s">
        <v>432</v>
      </c>
      <c r="B102" s="3" t="s">
        <v>195</v>
      </c>
      <c r="C102" s="3" t="s">
        <v>175</v>
      </c>
      <c r="D102" s="3" t="s">
        <v>396</v>
      </c>
      <c r="E102" s="128" t="s">
        <v>337</v>
      </c>
      <c r="F102" s="29">
        <v>11.815273400400001</v>
      </c>
      <c r="G102" s="129">
        <v>470.57757065099997</v>
      </c>
      <c r="H102" s="26">
        <f t="shared" si="9"/>
        <v>25.108024983117399</v>
      </c>
      <c r="I102" s="109">
        <f t="shared" si="12"/>
        <v>180.77777987844527</v>
      </c>
      <c r="J102" s="109">
        <f t="shared" si="15"/>
        <v>31807.673791376594</v>
      </c>
      <c r="K102" s="110">
        <f t="shared" si="13"/>
        <v>0.48383125301244095</v>
      </c>
      <c r="L102" s="111">
        <f t="shared" si="16"/>
        <v>2151.2943582593002</v>
      </c>
      <c r="M102" s="111">
        <f t="shared" si="14"/>
        <v>0.79456807328043821</v>
      </c>
      <c r="N102" s="131">
        <f t="shared" si="10"/>
        <v>1352.3480473516695</v>
      </c>
      <c r="O102" s="132" t="e">
        <f t="shared" si="11"/>
        <v>#DIV/0!</v>
      </c>
      <c r="P102" s="133" t="e">
        <f>N102/#REF!</f>
        <v>#REF!</v>
      </c>
      <c r="Q102" s="5" t="e">
        <f>IF(#REF!="1A1 Energy Industries",#REF!)</f>
        <v>#REF!</v>
      </c>
      <c r="R102" s="5" t="e">
        <f>IF(#REF!="1B2 Oil &amp; Natural Gas",#REF!)</f>
        <v>#REF!</v>
      </c>
      <c r="S102" s="5" t="e">
        <f>IF(#REF!="3A2 Manure Management",#REF!)</f>
        <v>#REF!</v>
      </c>
      <c r="T102" s="5" t="e">
        <f>IF(#REF!="3B2 Cropland",#REF!)</f>
        <v>#REF!</v>
      </c>
      <c r="U102" s="5" t="e">
        <f>IF(#REF!="3B6 Other Land",#REF!)</f>
        <v>#REF!</v>
      </c>
      <c r="V102" s="5" t="e">
        <f>IF(#REF!="4A1 Managed Waste Disposal Sites",#REF!)</f>
        <v>#REF!</v>
      </c>
      <c r="W102" s="5" t="e">
        <f>IF(#REF!="4D1 Domestic Wastewater Treatment &amp; Discharge",#REF!)</f>
        <v>#REF!</v>
      </c>
      <c r="X102" s="5" t="e">
        <f>IF(#REF!="unknown",#REF!)</f>
        <v>#REF!</v>
      </c>
    </row>
    <row r="103" spans="1:24" x14ac:dyDescent="0.3">
      <c r="A103" s="4" t="s">
        <v>1167</v>
      </c>
      <c r="B103" s="3" t="s">
        <v>1032</v>
      </c>
      <c r="C103" s="3" t="s">
        <v>1110</v>
      </c>
      <c r="D103" s="3" t="s">
        <v>384</v>
      </c>
      <c r="E103" s="128" t="s">
        <v>337</v>
      </c>
      <c r="F103" s="29">
        <v>10.1902607963</v>
      </c>
      <c r="G103" s="129">
        <v>495.581476651</v>
      </c>
      <c r="H103" s="26">
        <f t="shared" si="9"/>
        <v>20.56223098805652</v>
      </c>
      <c r="I103" s="109">
        <f t="shared" si="12"/>
        <v>148.04806311400694</v>
      </c>
      <c r="J103" s="109">
        <f t="shared" si="15"/>
        <v>31955.721854490599</v>
      </c>
      <c r="K103" s="110">
        <f t="shared" si="13"/>
        <v>0.48608323410204629</v>
      </c>
      <c r="L103" s="111">
        <f t="shared" si="16"/>
        <v>2161.4846190556004</v>
      </c>
      <c r="M103" s="111">
        <f t="shared" si="14"/>
        <v>0.79833178690524076</v>
      </c>
      <c r="N103" s="131">
        <f t="shared" si="10"/>
        <v>1372.9102783397261</v>
      </c>
      <c r="O103" s="132" t="e">
        <f t="shared" si="11"/>
        <v>#DIV/0!</v>
      </c>
      <c r="P103" s="133" t="e">
        <f>N103/#REF!</f>
        <v>#REF!</v>
      </c>
      <c r="Q103" s="5" t="e">
        <f>IF(#REF!="1A1 Energy Industries",#REF!)</f>
        <v>#REF!</v>
      </c>
      <c r="R103" s="5" t="e">
        <f>IF(#REF!="1B2 Oil &amp; Natural Gas",#REF!)</f>
        <v>#REF!</v>
      </c>
      <c r="S103" s="5" t="e">
        <f>IF(#REF!="3A2 Manure Management",#REF!)</f>
        <v>#REF!</v>
      </c>
      <c r="T103" s="5" t="e">
        <f>IF(#REF!="3B2 Cropland",#REF!)</f>
        <v>#REF!</v>
      </c>
      <c r="U103" s="5" t="e">
        <f>IF(#REF!="3B6 Other Land",#REF!)</f>
        <v>#REF!</v>
      </c>
      <c r="V103" s="5" t="e">
        <f>IF(#REF!="4A1 Managed Waste Disposal Sites",#REF!)</f>
        <v>#REF!</v>
      </c>
      <c r="W103" s="5" t="e">
        <f>IF(#REF!="4D1 Domestic Wastewater Treatment &amp; Discharge",#REF!)</f>
        <v>#REF!</v>
      </c>
      <c r="X103" s="5" t="e">
        <f>IF(#REF!="unknown",#REF!)</f>
        <v>#REF!</v>
      </c>
    </row>
    <row r="104" spans="1:24" x14ac:dyDescent="0.3">
      <c r="A104" s="3" t="s">
        <v>425</v>
      </c>
      <c r="B104" s="3" t="s">
        <v>415</v>
      </c>
      <c r="C104" s="3" t="s">
        <v>422</v>
      </c>
      <c r="D104" s="3" t="s">
        <v>368</v>
      </c>
      <c r="E104" s="128" t="s">
        <v>337</v>
      </c>
      <c r="F104" s="29">
        <v>10.1820885157</v>
      </c>
      <c r="G104" s="129">
        <v>237.30697419200001</v>
      </c>
      <c r="H104" s="26">
        <f t="shared" si="9"/>
        <v>42.906823747463449</v>
      </c>
      <c r="I104" s="109">
        <f t="shared" si="12"/>
        <v>308.92913098173676</v>
      </c>
      <c r="J104" s="109">
        <f t="shared" si="15"/>
        <v>32264.650985472337</v>
      </c>
      <c r="K104" s="110">
        <f t="shared" si="13"/>
        <v>0.49078240102369214</v>
      </c>
      <c r="L104" s="111">
        <f t="shared" si="16"/>
        <v>2171.6667075713003</v>
      </c>
      <c r="M104" s="111">
        <f t="shared" si="14"/>
        <v>0.80209248214568052</v>
      </c>
      <c r="N104" s="131">
        <f t="shared" si="10"/>
        <v>1415.8171020871896</v>
      </c>
      <c r="O104" s="132" t="e">
        <f t="shared" si="11"/>
        <v>#DIV/0!</v>
      </c>
      <c r="P104" s="133" t="e">
        <f>N104/#REF!</f>
        <v>#REF!</v>
      </c>
      <c r="Q104" s="5" t="e">
        <f>IF(#REF!="1A1 Energy Industries",#REF!)</f>
        <v>#REF!</v>
      </c>
      <c r="R104" s="5" t="e">
        <f>IF(#REF!="1B2 Oil &amp; Natural Gas",#REF!)</f>
        <v>#REF!</v>
      </c>
      <c r="S104" s="5" t="e">
        <f>IF(#REF!="3A2 Manure Management",#REF!)</f>
        <v>#REF!</v>
      </c>
      <c r="T104" s="5" t="e">
        <f>IF(#REF!="3B2 Cropland",#REF!)</f>
        <v>#REF!</v>
      </c>
      <c r="U104" s="5" t="e">
        <f>IF(#REF!="3B6 Other Land",#REF!)</f>
        <v>#REF!</v>
      </c>
      <c r="V104" s="5" t="e">
        <f>IF(#REF!="4A1 Managed Waste Disposal Sites",#REF!)</f>
        <v>#REF!</v>
      </c>
      <c r="W104" s="5" t="e">
        <f>IF(#REF!="4D1 Domestic Wastewater Treatment &amp; Discharge",#REF!)</f>
        <v>#REF!</v>
      </c>
      <c r="X104" s="5" t="e">
        <f>IF(#REF!="unknown",#REF!)</f>
        <v>#REF!</v>
      </c>
    </row>
    <row r="105" spans="1:24" x14ac:dyDescent="0.3">
      <c r="A105" s="3" t="s">
        <v>425</v>
      </c>
      <c r="B105" s="3" t="s">
        <v>427</v>
      </c>
      <c r="C105" s="3" t="s">
        <v>422</v>
      </c>
      <c r="D105" s="3" t="s">
        <v>368</v>
      </c>
      <c r="E105" s="128" t="s">
        <v>337</v>
      </c>
      <c r="F105" s="29">
        <v>10.1373993778</v>
      </c>
      <c r="G105" s="129">
        <v>468.85498824299998</v>
      </c>
      <c r="H105" s="26">
        <f t="shared" si="9"/>
        <v>21.621609307792944</v>
      </c>
      <c r="I105" s="109">
        <f t="shared" si="12"/>
        <v>155.6755870161092</v>
      </c>
      <c r="J105" s="109">
        <f t="shared" si="15"/>
        <v>32420.326572488448</v>
      </c>
      <c r="K105" s="110">
        <f t="shared" si="13"/>
        <v>0.49315040551290668</v>
      </c>
      <c r="L105" s="111">
        <f t="shared" si="16"/>
        <v>2181.8041069491005</v>
      </c>
      <c r="M105" s="111">
        <f t="shared" si="14"/>
        <v>0.80583667171265849</v>
      </c>
      <c r="N105" s="131">
        <f t="shared" si="10"/>
        <v>1437.4387113949826</v>
      </c>
      <c r="O105" s="132" t="e">
        <f t="shared" si="11"/>
        <v>#DIV/0!</v>
      </c>
      <c r="P105" s="133" t="e">
        <f>N105/#REF!</f>
        <v>#REF!</v>
      </c>
      <c r="Q105" s="5" t="e">
        <f>IF(#REF!="1A1 Energy Industries",#REF!)</f>
        <v>#REF!</v>
      </c>
      <c r="R105" s="5" t="e">
        <f>IF(#REF!="1B2 Oil &amp; Natural Gas",#REF!)</f>
        <v>#REF!</v>
      </c>
      <c r="S105" s="5" t="e">
        <f>IF(#REF!="3A2 Manure Management",#REF!)</f>
        <v>#REF!</v>
      </c>
      <c r="T105" s="5" t="e">
        <f>IF(#REF!="3B2 Cropland",#REF!)</f>
        <v>#REF!</v>
      </c>
      <c r="U105" s="5" t="e">
        <f>IF(#REF!="3B6 Other Land",#REF!)</f>
        <v>#REF!</v>
      </c>
      <c r="V105" s="5" t="e">
        <f>IF(#REF!="4A1 Managed Waste Disposal Sites",#REF!)</f>
        <v>#REF!</v>
      </c>
      <c r="W105" s="5" t="e">
        <f>IF(#REF!="4D1 Domestic Wastewater Treatment &amp; Discharge",#REF!)</f>
        <v>#REF!</v>
      </c>
      <c r="X105" s="5" t="e">
        <f>IF(#REF!="unknown",#REF!)</f>
        <v>#REF!</v>
      </c>
    </row>
    <row r="106" spans="1:24" x14ac:dyDescent="0.3">
      <c r="A106" s="4" t="s">
        <v>834</v>
      </c>
      <c r="B106" s="3" t="s">
        <v>195</v>
      </c>
      <c r="C106" s="4" t="s">
        <v>834</v>
      </c>
      <c r="D106" s="3" t="s">
        <v>396</v>
      </c>
      <c r="E106" s="128" t="s">
        <v>505</v>
      </c>
      <c r="F106" s="29">
        <v>10.103941372245</v>
      </c>
      <c r="G106" s="129">
        <v>302.37465241000001</v>
      </c>
      <c r="H106" s="26">
        <f t="shared" si="9"/>
        <v>33.415305455381642</v>
      </c>
      <c r="I106" s="109">
        <f t="shared" si="12"/>
        <v>240.59019927874783</v>
      </c>
      <c r="J106" s="109">
        <f t="shared" si="15"/>
        <v>32660.916771767195</v>
      </c>
      <c r="K106" s="110">
        <f t="shared" si="13"/>
        <v>0.49681005878849793</v>
      </c>
      <c r="L106" s="111">
        <f t="shared" si="16"/>
        <v>2191.9080483213456</v>
      </c>
      <c r="M106" s="111">
        <f t="shared" si="14"/>
        <v>0.80956850375965894</v>
      </c>
      <c r="N106" s="131">
        <f t="shared" si="10"/>
        <v>1470.8540168503644</v>
      </c>
      <c r="O106" s="132" t="e">
        <f t="shared" si="11"/>
        <v>#DIV/0!</v>
      </c>
      <c r="P106" s="133" t="e">
        <f>N106/#REF!</f>
        <v>#REF!</v>
      </c>
      <c r="Q106" s="5" t="e">
        <f>IF(#REF!="1A1 Energy Industries",#REF!)</f>
        <v>#REF!</v>
      </c>
      <c r="R106" s="5" t="e">
        <f>IF(#REF!="1B2 Oil &amp; Natural Gas",#REF!)</f>
        <v>#REF!</v>
      </c>
      <c r="S106" s="5" t="e">
        <f>IF(#REF!="3A2 Manure Management",#REF!)</f>
        <v>#REF!</v>
      </c>
      <c r="T106" s="5" t="e">
        <f>IF(#REF!="3B2 Cropland",#REF!)</f>
        <v>#REF!</v>
      </c>
      <c r="U106" s="5" t="e">
        <f>IF(#REF!="3B6 Other Land",#REF!)</f>
        <v>#REF!</v>
      </c>
      <c r="V106" s="5" t="e">
        <f>IF(#REF!="4A1 Managed Waste Disposal Sites",#REF!)</f>
        <v>#REF!</v>
      </c>
      <c r="W106" s="5" t="e">
        <f>IF(#REF!="4D1 Domestic Wastewater Treatment &amp; Discharge",#REF!)</f>
        <v>#REF!</v>
      </c>
      <c r="X106" s="5" t="e">
        <f>IF(#REF!="unknown",#REF!)</f>
        <v>#REF!</v>
      </c>
    </row>
    <row r="107" spans="1:24" x14ac:dyDescent="0.3">
      <c r="A107" s="3" t="s">
        <v>425</v>
      </c>
      <c r="B107" s="3" t="s">
        <v>415</v>
      </c>
      <c r="C107" s="3" t="s">
        <v>422</v>
      </c>
      <c r="D107" s="3" t="s">
        <v>368</v>
      </c>
      <c r="E107" s="128" t="s">
        <v>505</v>
      </c>
      <c r="F107" s="29">
        <v>10.074982692678335</v>
      </c>
      <c r="G107" s="129">
        <v>377.23362692500001</v>
      </c>
      <c r="H107" s="26">
        <f t="shared" si="9"/>
        <v>26.707541357868926</v>
      </c>
      <c r="I107" s="109">
        <f t="shared" si="12"/>
        <v>192.29429777665626</v>
      </c>
      <c r="J107" s="109">
        <f t="shared" si="15"/>
        <v>32853.211069543853</v>
      </c>
      <c r="K107" s="110">
        <f t="shared" si="13"/>
        <v>0.49973507592903627</v>
      </c>
      <c r="L107" s="111">
        <f t="shared" si="16"/>
        <v>2201.9830310140242</v>
      </c>
      <c r="M107" s="111">
        <f t="shared" si="14"/>
        <v>0.81328964008659688</v>
      </c>
      <c r="N107" s="131">
        <f t="shared" si="10"/>
        <v>1497.5615582082332</v>
      </c>
      <c r="O107" s="132" t="e">
        <f t="shared" si="11"/>
        <v>#DIV/0!</v>
      </c>
      <c r="P107" s="133" t="e">
        <f>N107/#REF!</f>
        <v>#REF!</v>
      </c>
      <c r="Q107" s="5" t="e">
        <f>IF(#REF!="1A1 Energy Industries",#REF!)</f>
        <v>#REF!</v>
      </c>
      <c r="R107" s="5" t="e">
        <f>IF(#REF!="1B2 Oil &amp; Natural Gas",#REF!)</f>
        <v>#REF!</v>
      </c>
      <c r="S107" s="5" t="e">
        <f>IF(#REF!="3A2 Manure Management",#REF!)</f>
        <v>#REF!</v>
      </c>
      <c r="T107" s="5" t="e">
        <f>IF(#REF!="3B2 Cropland",#REF!)</f>
        <v>#REF!</v>
      </c>
      <c r="U107" s="5" t="e">
        <f>IF(#REF!="3B6 Other Land",#REF!)</f>
        <v>#REF!</v>
      </c>
      <c r="V107" s="5" t="e">
        <f>IF(#REF!="4A1 Managed Waste Disposal Sites",#REF!)</f>
        <v>#REF!</v>
      </c>
      <c r="W107" s="5" t="e">
        <f>IF(#REF!="4D1 Domestic Wastewater Treatment &amp; Discharge",#REF!)</f>
        <v>#REF!</v>
      </c>
      <c r="X107" s="5" t="e">
        <f>IF(#REF!="unknown",#REF!)</f>
        <v>#REF!</v>
      </c>
    </row>
    <row r="108" spans="1:24" x14ac:dyDescent="0.3">
      <c r="A108" s="3" t="s">
        <v>425</v>
      </c>
      <c r="B108" s="3" t="s">
        <v>415</v>
      </c>
      <c r="C108" s="3" t="s">
        <v>422</v>
      </c>
      <c r="D108" s="3" t="s">
        <v>368</v>
      </c>
      <c r="E108" s="128" t="s">
        <v>337</v>
      </c>
      <c r="F108" s="29">
        <v>9.8479982940500008</v>
      </c>
      <c r="G108" s="129">
        <v>277.15109597499998</v>
      </c>
      <c r="H108" s="26">
        <f t="shared" si="9"/>
        <v>35.532958148353586</v>
      </c>
      <c r="I108" s="109">
        <f t="shared" si="12"/>
        <v>255.83729866814579</v>
      </c>
      <c r="J108" s="109">
        <f t="shared" si="15"/>
        <v>33109.048368211996</v>
      </c>
      <c r="K108" s="110">
        <f t="shared" si="13"/>
        <v>0.50362665509932703</v>
      </c>
      <c r="L108" s="111">
        <f t="shared" si="16"/>
        <v>2211.831029308074</v>
      </c>
      <c r="M108" s="111">
        <f t="shared" si="14"/>
        <v>0.81692694104456698</v>
      </c>
      <c r="N108" s="131">
        <f t="shared" si="10"/>
        <v>1533.0945163565868</v>
      </c>
      <c r="O108" s="132" t="e">
        <f t="shared" si="11"/>
        <v>#DIV/0!</v>
      </c>
      <c r="P108" s="133" t="e">
        <f>N108/#REF!</f>
        <v>#REF!</v>
      </c>
      <c r="Q108" s="5" t="e">
        <f>IF(#REF!="1A1 Energy Industries",#REF!)</f>
        <v>#REF!</v>
      </c>
      <c r="R108" s="5" t="e">
        <f>IF(#REF!="1B2 Oil &amp; Natural Gas",#REF!)</f>
        <v>#REF!</v>
      </c>
      <c r="S108" s="5" t="e">
        <f>IF(#REF!="3A2 Manure Management",#REF!)</f>
        <v>#REF!</v>
      </c>
      <c r="T108" s="5" t="e">
        <f>IF(#REF!="3B2 Cropland",#REF!)</f>
        <v>#REF!</v>
      </c>
      <c r="U108" s="5" t="e">
        <f>IF(#REF!="3B6 Other Land",#REF!)</f>
        <v>#REF!</v>
      </c>
      <c r="V108" s="5" t="e">
        <f>IF(#REF!="4A1 Managed Waste Disposal Sites",#REF!)</f>
        <v>#REF!</v>
      </c>
      <c r="W108" s="5" t="e">
        <f>IF(#REF!="4D1 Domestic Wastewater Treatment &amp; Discharge",#REF!)</f>
        <v>#REF!</v>
      </c>
      <c r="X108" s="5" t="e">
        <f>IF(#REF!="unknown",#REF!)</f>
        <v>#REF!</v>
      </c>
    </row>
    <row r="109" spans="1:24" x14ac:dyDescent="0.3">
      <c r="A109" s="4" t="s">
        <v>1178</v>
      </c>
      <c r="B109" s="3" t="s">
        <v>1032</v>
      </c>
      <c r="C109" s="3" t="s">
        <v>1159</v>
      </c>
      <c r="D109" s="3" t="s">
        <v>384</v>
      </c>
      <c r="E109" s="128" t="s">
        <v>337</v>
      </c>
      <c r="F109" s="29">
        <v>9.8470246980400002</v>
      </c>
      <c r="G109" s="129">
        <v>487.20863087599997</v>
      </c>
      <c r="H109" s="26">
        <f t="shared" si="9"/>
        <v>20.211104799878182</v>
      </c>
      <c r="I109" s="109">
        <f t="shared" si="12"/>
        <v>145.51995455912291</v>
      </c>
      <c r="J109" s="109">
        <f t="shared" si="15"/>
        <v>33254.56832277112</v>
      </c>
      <c r="K109" s="110">
        <f t="shared" si="13"/>
        <v>0.50584018075399917</v>
      </c>
      <c r="L109" s="111">
        <f t="shared" si="16"/>
        <v>2221.6780540061141</v>
      </c>
      <c r="M109" s="111">
        <f t="shared" si="14"/>
        <v>0.82056388241050693</v>
      </c>
      <c r="N109" s="131">
        <f t="shared" si="10"/>
        <v>1553.3056211564651</v>
      </c>
      <c r="O109" s="132" t="e">
        <f t="shared" si="11"/>
        <v>#DIV/0!</v>
      </c>
      <c r="P109" s="133" t="e">
        <f>N109/#REF!</f>
        <v>#REF!</v>
      </c>
      <c r="Q109" s="5" t="e">
        <f>IF(#REF!="1A1 Energy Industries",#REF!)</f>
        <v>#REF!</v>
      </c>
      <c r="R109" s="5" t="e">
        <f>IF(#REF!="1B2 Oil &amp; Natural Gas",#REF!)</f>
        <v>#REF!</v>
      </c>
      <c r="S109" s="5" t="e">
        <f>IF(#REF!="3A2 Manure Management",#REF!)</f>
        <v>#REF!</v>
      </c>
      <c r="T109" s="5" t="e">
        <f>IF(#REF!="3B2 Cropland",#REF!)</f>
        <v>#REF!</v>
      </c>
      <c r="U109" s="5" t="e">
        <f>IF(#REF!="3B6 Other Land",#REF!)</f>
        <v>#REF!</v>
      </c>
      <c r="V109" s="5" t="e">
        <f>IF(#REF!="4A1 Managed Waste Disposal Sites",#REF!)</f>
        <v>#REF!</v>
      </c>
      <c r="W109" s="5" t="e">
        <f>IF(#REF!="4D1 Domestic Wastewater Treatment &amp; Discharge",#REF!)</f>
        <v>#REF!</v>
      </c>
      <c r="X109" s="5" t="e">
        <f>IF(#REF!="unknown",#REF!)</f>
        <v>#REF!</v>
      </c>
    </row>
    <row r="110" spans="1:24" x14ac:dyDescent="0.3">
      <c r="A110" s="4" t="s">
        <v>1199</v>
      </c>
      <c r="B110" s="3" t="s">
        <v>427</v>
      </c>
      <c r="C110" s="3" t="s">
        <v>1280</v>
      </c>
      <c r="D110" s="3" t="s">
        <v>368</v>
      </c>
      <c r="E110" s="134" t="s">
        <v>337</v>
      </c>
      <c r="F110" s="29">
        <v>9.3193436265000003</v>
      </c>
      <c r="G110" s="29" t="s">
        <v>1189</v>
      </c>
      <c r="H110" s="94"/>
      <c r="I110" s="94"/>
      <c r="J110" s="109">
        <f t="shared" si="15"/>
        <v>33254.56832277112</v>
      </c>
      <c r="K110" s="110">
        <f t="shared" si="13"/>
        <v>0.50584018075399917</v>
      </c>
      <c r="L110" s="111">
        <f t="shared" si="16"/>
        <v>2230.9973976326141</v>
      </c>
      <c r="M110" s="111">
        <f t="shared" si="14"/>
        <v>0.82400592783823634</v>
      </c>
      <c r="N110" s="131">
        <f t="shared" si="10"/>
        <v>1553.3056211564651</v>
      </c>
      <c r="O110" s="132" t="e">
        <f t="shared" si="11"/>
        <v>#DIV/0!</v>
      </c>
      <c r="P110" s="133" t="e">
        <f>N110/#REF!</f>
        <v>#REF!</v>
      </c>
      <c r="Q110" s="5" t="e">
        <f>IF(#REF!="1A1 Energy Industries",#REF!)</f>
        <v>#REF!</v>
      </c>
      <c r="R110" s="5" t="e">
        <f>IF(#REF!="1B2 Oil &amp; Natural Gas",#REF!)</f>
        <v>#REF!</v>
      </c>
      <c r="S110" s="5" t="e">
        <f>IF(#REF!="3A2 Manure Management",#REF!)</f>
        <v>#REF!</v>
      </c>
      <c r="T110" s="5" t="e">
        <f>IF(#REF!="3B2 Cropland",#REF!)</f>
        <v>#REF!</v>
      </c>
      <c r="U110" s="5" t="e">
        <f>IF(#REF!="3B6 Other Land",#REF!)</f>
        <v>#REF!</v>
      </c>
      <c r="V110" s="5" t="e">
        <f>IF(#REF!="4A1 Managed Waste Disposal Sites",#REF!)</f>
        <v>#REF!</v>
      </c>
      <c r="W110" s="5" t="e">
        <f>IF(#REF!="4D1 Domestic Wastewater Treatment &amp; Discharge",#REF!)</f>
        <v>#REF!</v>
      </c>
      <c r="X110" s="5" t="e">
        <f>IF(#REF!="unknown",#REF!)</f>
        <v>#REF!</v>
      </c>
    </row>
    <row r="111" spans="1:24" x14ac:dyDescent="0.3">
      <c r="A111" s="4" t="s">
        <v>1168</v>
      </c>
      <c r="B111" s="3" t="s">
        <v>1032</v>
      </c>
      <c r="C111" s="3" t="s">
        <v>1127</v>
      </c>
      <c r="D111" s="3" t="s">
        <v>384</v>
      </c>
      <c r="E111" s="128" t="s">
        <v>505</v>
      </c>
      <c r="F111" s="29">
        <v>9.2319821080200004</v>
      </c>
      <c r="G111" s="129">
        <v>498.18120156200001</v>
      </c>
      <c r="H111" s="26">
        <f t="shared" si="9"/>
        <v>18.531373883787655</v>
      </c>
      <c r="I111" s="109">
        <f t="shared" si="12"/>
        <v>133.42589196327111</v>
      </c>
      <c r="J111" s="109">
        <f t="shared" si="15"/>
        <v>33387.99421473439</v>
      </c>
      <c r="K111" s="110">
        <f t="shared" si="13"/>
        <v>0.50786974182521438</v>
      </c>
      <c r="L111" s="111">
        <f t="shared" si="16"/>
        <v>2240.2293797406342</v>
      </c>
      <c r="M111" s="111">
        <f t="shared" si="14"/>
        <v>0.82741570679664178</v>
      </c>
      <c r="N111" s="131">
        <f t="shared" si="10"/>
        <v>1571.8369950402528</v>
      </c>
      <c r="O111" s="132" t="e">
        <f t="shared" si="11"/>
        <v>#DIV/0!</v>
      </c>
      <c r="P111" s="133" t="e">
        <f>N111/#REF!</f>
        <v>#REF!</v>
      </c>
      <c r="Q111" s="5" t="e">
        <f>IF(#REF!="1A1 Energy Industries",#REF!)</f>
        <v>#REF!</v>
      </c>
      <c r="R111" s="5" t="e">
        <f>IF(#REF!="1B2 Oil &amp; Natural Gas",#REF!)</f>
        <v>#REF!</v>
      </c>
      <c r="S111" s="5" t="e">
        <f>IF(#REF!="3A2 Manure Management",#REF!)</f>
        <v>#REF!</v>
      </c>
      <c r="T111" s="5" t="e">
        <f>IF(#REF!="3B2 Cropland",#REF!)</f>
        <v>#REF!</v>
      </c>
      <c r="U111" s="5" t="e">
        <f>IF(#REF!="3B6 Other Land",#REF!)</f>
        <v>#REF!</v>
      </c>
      <c r="V111" s="5" t="e">
        <f>IF(#REF!="4A1 Managed Waste Disposal Sites",#REF!)</f>
        <v>#REF!</v>
      </c>
      <c r="W111" s="5" t="e">
        <f>IF(#REF!="4D1 Domestic Wastewater Treatment &amp; Discharge",#REF!)</f>
        <v>#REF!</v>
      </c>
      <c r="X111" s="5" t="e">
        <f>IF(#REF!="unknown",#REF!)</f>
        <v>#REF!</v>
      </c>
    </row>
    <row r="112" spans="1:24" x14ac:dyDescent="0.3">
      <c r="A112" s="4" t="s">
        <v>1167</v>
      </c>
      <c r="B112" s="3" t="s">
        <v>1032</v>
      </c>
      <c r="C112" s="3" t="s">
        <v>1098</v>
      </c>
      <c r="D112" s="3" t="s">
        <v>384</v>
      </c>
      <c r="E112" s="128" t="s">
        <v>337</v>
      </c>
      <c r="F112" s="29">
        <v>8.9854418672600005</v>
      </c>
      <c r="G112" s="129">
        <v>192.09372712300001</v>
      </c>
      <c r="H112" s="26">
        <f t="shared" si="9"/>
        <v>46.776341954708961</v>
      </c>
      <c r="I112" s="109">
        <f t="shared" si="12"/>
        <v>336.78966207390454</v>
      </c>
      <c r="J112" s="109">
        <f t="shared" si="15"/>
        <v>33724.783876808295</v>
      </c>
      <c r="K112" s="110">
        <f t="shared" si="13"/>
        <v>0.51299269942568604</v>
      </c>
      <c r="L112" s="111">
        <f t="shared" si="16"/>
        <v>2249.214821607894</v>
      </c>
      <c r="M112" s="111">
        <f t="shared" si="14"/>
        <v>0.83073442754939786</v>
      </c>
      <c r="N112" s="131">
        <f t="shared" si="10"/>
        <v>1618.6133369949616</v>
      </c>
      <c r="O112" s="132" t="e">
        <f t="shared" si="11"/>
        <v>#DIV/0!</v>
      </c>
      <c r="P112" s="133" t="e">
        <f>N112/#REF!</f>
        <v>#REF!</v>
      </c>
      <c r="Q112" s="5" t="e">
        <f>IF(#REF!="1A1 Energy Industries",#REF!)</f>
        <v>#REF!</v>
      </c>
      <c r="R112" s="5" t="e">
        <f>IF(#REF!="1B2 Oil &amp; Natural Gas",#REF!)</f>
        <v>#REF!</v>
      </c>
      <c r="S112" s="5" t="e">
        <f>IF(#REF!="3A2 Manure Management",#REF!)</f>
        <v>#REF!</v>
      </c>
      <c r="T112" s="5" t="e">
        <f>IF(#REF!="3B2 Cropland",#REF!)</f>
        <v>#REF!</v>
      </c>
      <c r="U112" s="5" t="e">
        <f>IF(#REF!="3B6 Other Land",#REF!)</f>
        <v>#REF!</v>
      </c>
      <c r="V112" s="5" t="e">
        <f>IF(#REF!="4A1 Managed Waste Disposal Sites",#REF!)</f>
        <v>#REF!</v>
      </c>
      <c r="W112" s="5" t="e">
        <f>IF(#REF!="4D1 Domestic Wastewater Treatment &amp; Discharge",#REF!)</f>
        <v>#REF!</v>
      </c>
      <c r="X112" s="5" t="e">
        <f>IF(#REF!="unknown",#REF!)</f>
        <v>#REF!</v>
      </c>
    </row>
    <row r="113" spans="1:36" x14ac:dyDescent="0.3">
      <c r="A113" s="4" t="s">
        <v>1167</v>
      </c>
      <c r="B113" s="3" t="s">
        <v>1032</v>
      </c>
      <c r="C113" s="3" t="s">
        <v>1084</v>
      </c>
      <c r="D113" s="3" t="s">
        <v>384</v>
      </c>
      <c r="E113" s="128" t="s">
        <v>337</v>
      </c>
      <c r="F113" s="29">
        <v>8.9550628159199999</v>
      </c>
      <c r="G113" s="129">
        <v>490.58026866199998</v>
      </c>
      <c r="H113" s="26">
        <f t="shared" si="9"/>
        <v>18.254021590276921</v>
      </c>
      <c r="I113" s="109">
        <f t="shared" si="12"/>
        <v>131.42895544999382</v>
      </c>
      <c r="J113" s="109">
        <f t="shared" si="15"/>
        <v>33856.212832258287</v>
      </c>
      <c r="K113" s="110">
        <f t="shared" si="13"/>
        <v>0.51499188479883096</v>
      </c>
      <c r="L113" s="111">
        <f t="shared" si="16"/>
        <v>2258.169884423814</v>
      </c>
      <c r="M113" s="111">
        <f t="shared" si="14"/>
        <v>0.8340419279760285</v>
      </c>
      <c r="N113" s="131">
        <f t="shared" si="10"/>
        <v>1636.8673585852384</v>
      </c>
      <c r="O113" s="132" t="e">
        <f t="shared" si="11"/>
        <v>#DIV/0!</v>
      </c>
      <c r="P113" s="133" t="e">
        <f>N113/#REF!</f>
        <v>#REF!</v>
      </c>
      <c r="Q113" s="5" t="e">
        <f>IF(#REF!="1A1 Energy Industries",#REF!)</f>
        <v>#REF!</v>
      </c>
      <c r="R113" s="5" t="e">
        <f>IF(#REF!="1B2 Oil &amp; Natural Gas",#REF!)</f>
        <v>#REF!</v>
      </c>
      <c r="S113" s="5" t="e">
        <f>IF(#REF!="3A2 Manure Management",#REF!)</f>
        <v>#REF!</v>
      </c>
      <c r="T113" s="5" t="e">
        <f>IF(#REF!="3B2 Cropland",#REF!)</f>
        <v>#REF!</v>
      </c>
      <c r="U113" s="5" t="e">
        <f>IF(#REF!="3B6 Other Land",#REF!)</f>
        <v>#REF!</v>
      </c>
      <c r="V113" s="5" t="e">
        <f>IF(#REF!="4A1 Managed Waste Disposal Sites",#REF!)</f>
        <v>#REF!</v>
      </c>
      <c r="W113" s="5" t="e">
        <f>IF(#REF!="4D1 Domestic Wastewater Treatment &amp; Discharge",#REF!)</f>
        <v>#REF!</v>
      </c>
      <c r="X113" s="5" t="e">
        <f>IF(#REF!="unknown",#REF!)</f>
        <v>#REF!</v>
      </c>
    </row>
    <row r="114" spans="1:36" x14ac:dyDescent="0.3">
      <c r="A114" s="4" t="s">
        <v>1167</v>
      </c>
      <c r="B114" s="3" t="s">
        <v>1032</v>
      </c>
      <c r="C114" s="3" t="s">
        <v>1134</v>
      </c>
      <c r="D114" s="3" t="s">
        <v>384</v>
      </c>
      <c r="E114" s="130" t="s">
        <v>337</v>
      </c>
      <c r="F114" s="29">
        <v>8.8862343891499993</v>
      </c>
      <c r="G114" s="129">
        <v>498.62310415799999</v>
      </c>
      <c r="H114" s="94"/>
      <c r="I114" s="94"/>
      <c r="L114" s="111">
        <f t="shared" si="16"/>
        <v>2267.0561188129641</v>
      </c>
      <c r="M114" s="111">
        <f t="shared" si="14"/>
        <v>0.8373240070230904</v>
      </c>
      <c r="N114" s="125"/>
      <c r="O114" s="98"/>
      <c r="P114" s="98"/>
      <c r="Q114" s="98" t="e">
        <f>IF(#REF!="1A1 Energy Industries",#REF!)</f>
        <v>#REF!</v>
      </c>
      <c r="R114" s="98" t="e">
        <f>IF(#REF!="1B2 Oil &amp; Natural Gas",#REF!)</f>
        <v>#REF!</v>
      </c>
      <c r="S114" s="98" t="e">
        <f>IF(#REF!="3A2 Manure Management",#REF!)</f>
        <v>#REF!</v>
      </c>
      <c r="T114" s="98" t="e">
        <f>IF(#REF!="3B2 Cropland",#REF!)</f>
        <v>#REF!</v>
      </c>
      <c r="U114" s="98" t="e">
        <f>IF(#REF!="3B6 Other Land",#REF!)</f>
        <v>#REF!</v>
      </c>
      <c r="V114" s="98" t="e">
        <f>IF(#REF!="4A1 Managed Waste Disposal Sites",#REF!)</f>
        <v>#REF!</v>
      </c>
      <c r="W114" s="98" t="e">
        <f>IF(#REF!="4D1 Domestic Wastewater Treatment &amp; Discharge",#REF!)</f>
        <v>#REF!</v>
      </c>
      <c r="X114" s="98" t="e">
        <f>IF(#REF!="unknown",#REF!)</f>
        <v>#REF!</v>
      </c>
      <c r="Y114" s="98"/>
      <c r="Z114" s="98"/>
      <c r="AA114" s="98"/>
      <c r="AB114" s="98"/>
      <c r="AC114" s="98"/>
      <c r="AD114" s="98"/>
      <c r="AE114" s="98"/>
      <c r="AF114" s="98"/>
      <c r="AG114" s="98"/>
      <c r="AH114" s="98"/>
      <c r="AI114" s="98"/>
      <c r="AJ114" s="98"/>
    </row>
    <row r="115" spans="1:36" x14ac:dyDescent="0.3">
      <c r="A115" s="4" t="s">
        <v>1171</v>
      </c>
      <c r="B115" s="3" t="s">
        <v>1032</v>
      </c>
      <c r="C115" s="3" t="s">
        <v>1156</v>
      </c>
      <c r="D115" s="3" t="s">
        <v>384</v>
      </c>
      <c r="E115" s="130" t="s">
        <v>337</v>
      </c>
      <c r="F115" s="29">
        <v>8.7515884712300007</v>
      </c>
      <c r="G115" s="129">
        <v>490.33254022099999</v>
      </c>
      <c r="H115" s="26">
        <f t="shared" ref="H115:H123" si="17">F115*1000/G115</f>
        <v>17.848271842789657</v>
      </c>
      <c r="I115" s="109">
        <f t="shared" si="12"/>
        <v>128.50755726808552</v>
      </c>
      <c r="J115" s="109">
        <f>J113+I115</f>
        <v>33984.720389526374</v>
      </c>
      <c r="K115" s="110">
        <f t="shared" si="13"/>
        <v>0.51694663235007887</v>
      </c>
      <c r="L115" s="111">
        <f t="shared" si="16"/>
        <v>2275.8077072841943</v>
      </c>
      <c r="M115" s="111">
        <f t="shared" si="14"/>
        <v>0.84055635538259399</v>
      </c>
      <c r="N115" s="131">
        <f t="shared" ref="N115:N123" si="18">N114+H115</f>
        <v>17.848271842789657</v>
      </c>
      <c r="O115" s="132" t="e">
        <f t="shared" ref="O115:O123" si="19">N115/N$336</f>
        <v>#DIV/0!</v>
      </c>
      <c r="P115" s="133" t="e">
        <f>N115/#REF!</f>
        <v>#REF!</v>
      </c>
      <c r="Q115" s="5" t="e">
        <f>IF(#REF!="1A1 Energy Industries",#REF!)</f>
        <v>#REF!</v>
      </c>
      <c r="R115" s="5" t="e">
        <f>IF(#REF!="1B2 Oil &amp; Natural Gas",#REF!)</f>
        <v>#REF!</v>
      </c>
      <c r="S115" s="5" t="e">
        <f>IF(#REF!="3A2 Manure Management",#REF!)</f>
        <v>#REF!</v>
      </c>
      <c r="T115" s="5" t="e">
        <f>IF(#REF!="3B2 Cropland",#REF!)</f>
        <v>#REF!</v>
      </c>
      <c r="U115" s="5" t="e">
        <f>IF(#REF!="3B6 Other Land",#REF!)</f>
        <v>#REF!</v>
      </c>
      <c r="V115" s="5" t="e">
        <f>IF(#REF!="4A1 Managed Waste Disposal Sites",#REF!)</f>
        <v>#REF!</v>
      </c>
      <c r="W115" s="5" t="e">
        <f>IF(#REF!="4D1 Domestic Wastewater Treatment &amp; Discharge",#REF!)</f>
        <v>#REF!</v>
      </c>
      <c r="X115" s="5" t="e">
        <f>IF(#REF!="unknown",#REF!)</f>
        <v>#REF!</v>
      </c>
    </row>
    <row r="116" spans="1:36" x14ac:dyDescent="0.3">
      <c r="A116" s="4" t="s">
        <v>188</v>
      </c>
      <c r="B116" s="3" t="s">
        <v>340</v>
      </c>
      <c r="C116" s="3" t="s">
        <v>442</v>
      </c>
      <c r="D116" s="3" t="s">
        <v>362</v>
      </c>
      <c r="E116" s="128" t="s">
        <v>337</v>
      </c>
      <c r="F116" s="29">
        <v>8.6712539913099995</v>
      </c>
      <c r="G116" s="129">
        <v>490.26462242299999</v>
      </c>
      <c r="H116" s="26">
        <f t="shared" si="17"/>
        <v>17.686884989691233</v>
      </c>
      <c r="I116" s="109">
        <f t="shared" si="12"/>
        <v>127.34557192577689</v>
      </c>
      <c r="J116" s="109">
        <f t="shared" si="15"/>
        <v>34112.06596145215</v>
      </c>
      <c r="K116" s="110">
        <f t="shared" si="13"/>
        <v>0.51888370476960111</v>
      </c>
      <c r="L116" s="111">
        <f t="shared" si="16"/>
        <v>2284.4789612755044</v>
      </c>
      <c r="M116" s="111">
        <f t="shared" si="14"/>
        <v>0.84375903266864205</v>
      </c>
      <c r="N116" s="131">
        <f t="shared" si="18"/>
        <v>35.535156832480894</v>
      </c>
      <c r="O116" s="132" t="e">
        <f t="shared" si="19"/>
        <v>#DIV/0!</v>
      </c>
      <c r="P116" s="133" t="e">
        <f>N116/#REF!</f>
        <v>#REF!</v>
      </c>
      <c r="Q116" s="5" t="e">
        <f>IF(#REF!="1A1 Energy Industries",#REF!)</f>
        <v>#REF!</v>
      </c>
      <c r="R116" s="5" t="e">
        <f>IF(#REF!="1B2 Oil &amp; Natural Gas",#REF!)</f>
        <v>#REF!</v>
      </c>
      <c r="S116" s="5" t="e">
        <f>IF(#REF!="3A2 Manure Management",#REF!)</f>
        <v>#REF!</v>
      </c>
      <c r="T116" s="5" t="e">
        <f>IF(#REF!="3B2 Cropland",#REF!)</f>
        <v>#REF!</v>
      </c>
      <c r="U116" s="5" t="e">
        <f>IF(#REF!="3B6 Other Land",#REF!)</f>
        <v>#REF!</v>
      </c>
      <c r="V116" s="5" t="e">
        <f>IF(#REF!="4A1 Managed Waste Disposal Sites",#REF!)</f>
        <v>#REF!</v>
      </c>
      <c r="W116" s="5" t="e">
        <f>IF(#REF!="4D1 Domestic Wastewater Treatment &amp; Discharge",#REF!)</f>
        <v>#REF!</v>
      </c>
      <c r="X116" s="5" t="e">
        <f>IF(#REF!="unknown",#REF!)</f>
        <v>#REF!</v>
      </c>
    </row>
    <row r="117" spans="1:36" x14ac:dyDescent="0.3">
      <c r="A117" s="4" t="s">
        <v>1169</v>
      </c>
      <c r="B117" s="3" t="s">
        <v>1032</v>
      </c>
      <c r="C117" s="3" t="s">
        <v>1066</v>
      </c>
      <c r="D117" s="3" t="s">
        <v>384</v>
      </c>
      <c r="E117" s="128" t="s">
        <v>337</v>
      </c>
      <c r="F117" s="29">
        <v>8.4172470280899994</v>
      </c>
      <c r="G117" s="129">
        <v>488.62255371600003</v>
      </c>
      <c r="H117" s="26">
        <f t="shared" si="17"/>
        <v>17.22648077555241</v>
      </c>
      <c r="I117" s="109">
        <f t="shared" si="12"/>
        <v>124.03066158397735</v>
      </c>
      <c r="J117" s="109">
        <f t="shared" si="15"/>
        <v>34236.09662303613</v>
      </c>
      <c r="K117" s="110">
        <f t="shared" si="13"/>
        <v>0.5207703535952819</v>
      </c>
      <c r="L117" s="111">
        <f t="shared" si="16"/>
        <v>2292.8962083035944</v>
      </c>
      <c r="M117" s="111">
        <f t="shared" si="14"/>
        <v>0.84686789395847817</v>
      </c>
      <c r="N117" s="131">
        <f t="shared" si="18"/>
        <v>52.761637608033304</v>
      </c>
      <c r="O117" s="132" t="e">
        <f t="shared" si="19"/>
        <v>#DIV/0!</v>
      </c>
      <c r="P117" s="133" t="e">
        <f>N117/#REF!</f>
        <v>#REF!</v>
      </c>
      <c r="Q117" s="5" t="e">
        <f>IF(#REF!="1A1 Energy Industries",#REF!)</f>
        <v>#REF!</v>
      </c>
      <c r="R117" s="5" t="e">
        <f>IF(#REF!="1B2 Oil &amp; Natural Gas",#REF!)</f>
        <v>#REF!</v>
      </c>
      <c r="S117" s="5" t="e">
        <f>IF(#REF!="3A2 Manure Management",#REF!)</f>
        <v>#REF!</v>
      </c>
      <c r="T117" s="5" t="e">
        <f>IF(#REF!="3B2 Cropland",#REF!)</f>
        <v>#REF!</v>
      </c>
      <c r="U117" s="5" t="e">
        <f>IF(#REF!="3B6 Other Land",#REF!)</f>
        <v>#REF!</v>
      </c>
      <c r="V117" s="5" t="e">
        <f>IF(#REF!="4A1 Managed Waste Disposal Sites",#REF!)</f>
        <v>#REF!</v>
      </c>
      <c r="W117" s="5" t="e">
        <f>IF(#REF!="4D1 Domestic Wastewater Treatment &amp; Discharge",#REF!)</f>
        <v>#REF!</v>
      </c>
      <c r="X117" s="5" t="e">
        <f>IF(#REF!="unknown",#REF!)</f>
        <v>#REF!</v>
      </c>
    </row>
    <row r="118" spans="1:36" x14ac:dyDescent="0.3">
      <c r="A118" s="4" t="s">
        <v>1166</v>
      </c>
      <c r="B118" s="3" t="s">
        <v>1032</v>
      </c>
      <c r="C118" s="3" t="s">
        <v>1030</v>
      </c>
      <c r="D118" s="3" t="s">
        <v>384</v>
      </c>
      <c r="E118" s="128" t="s">
        <v>337</v>
      </c>
      <c r="F118" s="29">
        <v>8.3686974700499999</v>
      </c>
      <c r="G118" s="129">
        <v>247.928800263</v>
      </c>
      <c r="H118" s="26">
        <f t="shared" si="17"/>
        <v>33.754438617750672</v>
      </c>
      <c r="I118" s="109">
        <f t="shared" si="12"/>
        <v>243.03195804780481</v>
      </c>
      <c r="J118" s="109">
        <f t="shared" si="15"/>
        <v>34479.128581083933</v>
      </c>
      <c r="K118" s="110">
        <f t="shared" si="13"/>
        <v>0.52446714882638157</v>
      </c>
      <c r="L118" s="111">
        <f t="shared" si="16"/>
        <v>2301.2649057736444</v>
      </c>
      <c r="M118" s="111">
        <f t="shared" si="14"/>
        <v>0.84995882375110066</v>
      </c>
      <c r="N118" s="131">
        <f t="shared" si="18"/>
        <v>86.516076225783976</v>
      </c>
      <c r="O118" s="132" t="e">
        <f t="shared" si="19"/>
        <v>#DIV/0!</v>
      </c>
      <c r="P118" s="133" t="e">
        <f>N118/#REF!</f>
        <v>#REF!</v>
      </c>
      <c r="Q118" s="5" t="e">
        <f>IF(#REF!="1A1 Energy Industries",#REF!)</f>
        <v>#REF!</v>
      </c>
      <c r="R118" s="5" t="e">
        <f>IF(#REF!="1B2 Oil &amp; Natural Gas",#REF!)</f>
        <v>#REF!</v>
      </c>
      <c r="S118" s="5" t="e">
        <f>IF(#REF!="3A2 Manure Management",#REF!)</f>
        <v>#REF!</v>
      </c>
      <c r="T118" s="5" t="e">
        <f>IF(#REF!="3B2 Cropland",#REF!)</f>
        <v>#REF!</v>
      </c>
      <c r="U118" s="5" t="e">
        <f>IF(#REF!="3B6 Other Land",#REF!)</f>
        <v>#REF!</v>
      </c>
      <c r="V118" s="5" t="e">
        <f>IF(#REF!="4A1 Managed Waste Disposal Sites",#REF!)</f>
        <v>#REF!</v>
      </c>
      <c r="W118" s="5" t="e">
        <f>IF(#REF!="4D1 Domestic Wastewater Treatment &amp; Discharge",#REF!)</f>
        <v>#REF!</v>
      </c>
      <c r="X118" s="5" t="e">
        <f>IF(#REF!="unknown",#REF!)</f>
        <v>#REF!</v>
      </c>
    </row>
    <row r="119" spans="1:36" x14ac:dyDescent="0.3">
      <c r="A119" s="4" t="s">
        <v>1180</v>
      </c>
      <c r="B119" s="3" t="s">
        <v>1032</v>
      </c>
      <c r="C119" s="3" t="s">
        <v>1190</v>
      </c>
      <c r="D119" s="3" t="s">
        <v>384</v>
      </c>
      <c r="E119" s="130" t="s">
        <v>337</v>
      </c>
      <c r="F119" s="29">
        <v>8.2926219124300005</v>
      </c>
      <c r="G119" s="129">
        <v>500.23486483900001</v>
      </c>
      <c r="H119" s="26">
        <f t="shared" si="17"/>
        <v>16.577456901367661</v>
      </c>
      <c r="I119" s="109">
        <f t="shared" si="12"/>
        <v>119.35768968984716</v>
      </c>
      <c r="J119" s="109">
        <f t="shared" si="15"/>
        <v>34598.486270773778</v>
      </c>
      <c r="K119" s="110">
        <f t="shared" si="13"/>
        <v>0.52628271638212543</v>
      </c>
      <c r="L119" s="111">
        <f t="shared" si="16"/>
        <v>2309.5575276860745</v>
      </c>
      <c r="M119" s="111">
        <f t="shared" si="14"/>
        <v>0.85302165547847719</v>
      </c>
      <c r="N119" s="131">
        <f t="shared" si="18"/>
        <v>103.09353312715163</v>
      </c>
      <c r="O119" s="132" t="e">
        <f t="shared" si="19"/>
        <v>#DIV/0!</v>
      </c>
      <c r="P119" s="133" t="e">
        <f>N119/#REF!</f>
        <v>#REF!</v>
      </c>
      <c r="Q119" s="5" t="e">
        <f>IF(#REF!="1A1 Energy Industries",#REF!)</f>
        <v>#REF!</v>
      </c>
      <c r="R119" s="5" t="e">
        <f>IF(#REF!="1B2 Oil &amp; Natural Gas",#REF!)</f>
        <v>#REF!</v>
      </c>
      <c r="S119" s="5" t="e">
        <f>IF(#REF!="3A2 Manure Management",#REF!)</f>
        <v>#REF!</v>
      </c>
      <c r="T119" s="5" t="e">
        <f>IF(#REF!="3B2 Cropland",#REF!)</f>
        <v>#REF!</v>
      </c>
      <c r="U119" s="5" t="e">
        <f>IF(#REF!="3B6 Other Land",#REF!)</f>
        <v>#REF!</v>
      </c>
      <c r="V119" s="5" t="e">
        <f>IF(#REF!="4A1 Managed Waste Disposal Sites",#REF!)</f>
        <v>#REF!</v>
      </c>
      <c r="W119" s="5" t="e">
        <f>IF(#REF!="4D1 Domestic Wastewater Treatment &amp; Discharge",#REF!)</f>
        <v>#REF!</v>
      </c>
      <c r="X119" s="5" t="e">
        <f>IF(#REF!="unknown",#REF!)</f>
        <v>#REF!</v>
      </c>
    </row>
    <row r="120" spans="1:36" x14ac:dyDescent="0.3">
      <c r="A120" s="3" t="s">
        <v>425</v>
      </c>
      <c r="B120" s="3" t="s">
        <v>427</v>
      </c>
      <c r="C120" s="3" t="s">
        <v>422</v>
      </c>
      <c r="D120" s="3" t="s">
        <v>368</v>
      </c>
      <c r="E120" s="128" t="s">
        <v>505</v>
      </c>
      <c r="F120" s="29">
        <v>7.9751119392278245</v>
      </c>
      <c r="G120" s="129">
        <v>361.75561321703327</v>
      </c>
      <c r="H120" s="26">
        <f t="shared" si="17"/>
        <v>22.045578970583104</v>
      </c>
      <c r="I120" s="109">
        <f t="shared" si="12"/>
        <v>158.72816858819837</v>
      </c>
      <c r="J120" s="109">
        <f t="shared" si="15"/>
        <v>34757.214439361975</v>
      </c>
      <c r="K120" s="110">
        <f t="shared" si="13"/>
        <v>0.52869715414328033</v>
      </c>
      <c r="L120" s="111">
        <f t="shared" si="16"/>
        <v>2317.5326396253022</v>
      </c>
      <c r="M120" s="111">
        <f t="shared" si="14"/>
        <v>0.8559672167418253</v>
      </c>
      <c r="N120" s="131">
        <f t="shared" si="18"/>
        <v>125.13911209773474</v>
      </c>
      <c r="O120" s="132" t="e">
        <f t="shared" si="19"/>
        <v>#DIV/0!</v>
      </c>
      <c r="P120" s="133" t="e">
        <f>N120/#REF!</f>
        <v>#REF!</v>
      </c>
      <c r="Q120" s="5" t="e">
        <f>IF(#REF!="1A1 Energy Industries",#REF!)</f>
        <v>#REF!</v>
      </c>
      <c r="R120" s="5" t="e">
        <f>IF(#REF!="1B2 Oil &amp; Natural Gas",#REF!)</f>
        <v>#REF!</v>
      </c>
      <c r="S120" s="5" t="e">
        <f>IF(#REF!="3A2 Manure Management",#REF!)</f>
        <v>#REF!</v>
      </c>
      <c r="T120" s="5" t="e">
        <f>IF(#REF!="3B2 Cropland",#REF!)</f>
        <v>#REF!</v>
      </c>
      <c r="U120" s="5" t="e">
        <f>IF(#REF!="3B6 Other Land",#REF!)</f>
        <v>#REF!</v>
      </c>
      <c r="V120" s="5" t="e">
        <f>IF(#REF!="4A1 Managed Waste Disposal Sites",#REF!)</f>
        <v>#REF!</v>
      </c>
      <c r="W120" s="5" t="e">
        <f>IF(#REF!="4D1 Domestic Wastewater Treatment &amp; Discharge",#REF!)</f>
        <v>#REF!</v>
      </c>
      <c r="X120" s="5" t="e">
        <f>IF(#REF!="unknown",#REF!)</f>
        <v>#REF!</v>
      </c>
    </row>
    <row r="121" spans="1:36" x14ac:dyDescent="0.3">
      <c r="A121" s="4" t="s">
        <v>191</v>
      </c>
      <c r="B121" s="3" t="s">
        <v>348</v>
      </c>
      <c r="C121" s="3" t="s">
        <v>411</v>
      </c>
      <c r="D121" s="3" t="s">
        <v>368</v>
      </c>
      <c r="E121" s="128" t="s">
        <v>1022</v>
      </c>
      <c r="F121" s="29">
        <v>7.4708613632666676</v>
      </c>
      <c r="G121" s="129">
        <v>293.295001195</v>
      </c>
      <c r="H121" s="26">
        <f t="shared" si="17"/>
        <v>25.472174202858621</v>
      </c>
      <c r="I121" s="109">
        <f t="shared" si="12"/>
        <v>183.39965426058208</v>
      </c>
      <c r="J121" s="109">
        <f t="shared" si="15"/>
        <v>34940.614093622557</v>
      </c>
      <c r="K121" s="110">
        <f t="shared" si="13"/>
        <v>0.53148687353945334</v>
      </c>
      <c r="L121" s="111">
        <f t="shared" si="16"/>
        <v>2325.0035009885687</v>
      </c>
      <c r="M121" s="111">
        <f t="shared" si="14"/>
        <v>0.85872653598438553</v>
      </c>
      <c r="N121" s="131">
        <f t="shared" si="18"/>
        <v>150.61128630059335</v>
      </c>
      <c r="O121" s="132" t="e">
        <f t="shared" si="19"/>
        <v>#DIV/0!</v>
      </c>
      <c r="P121" s="133" t="e">
        <f>N121/#REF!</f>
        <v>#REF!</v>
      </c>
      <c r="Q121" s="5" t="e">
        <f>IF(#REF!="1A1 Energy Industries",#REF!)</f>
        <v>#REF!</v>
      </c>
      <c r="R121" s="5" t="e">
        <f>IF(#REF!="1B2 Oil &amp; Natural Gas",#REF!)</f>
        <v>#REF!</v>
      </c>
      <c r="S121" s="5" t="e">
        <f>IF(#REF!="3A2 Manure Management",#REF!)</f>
        <v>#REF!</v>
      </c>
      <c r="T121" s="5" t="e">
        <f>IF(#REF!="3B2 Cropland",#REF!)</f>
        <v>#REF!</v>
      </c>
      <c r="U121" s="5" t="e">
        <f>IF(#REF!="3B6 Other Land",#REF!)</f>
        <v>#REF!</v>
      </c>
      <c r="V121" s="5" t="e">
        <f>IF(#REF!="4A1 Managed Waste Disposal Sites",#REF!)</f>
        <v>#REF!</v>
      </c>
      <c r="W121" s="5" t="e">
        <f>IF(#REF!="4D1 Domestic Wastewater Treatment &amp; Discharge",#REF!)</f>
        <v>#REF!</v>
      </c>
      <c r="X121" s="5" t="e">
        <f>IF(#REF!="unknown",#REF!)</f>
        <v>#REF!</v>
      </c>
    </row>
    <row r="122" spans="1:36" x14ac:dyDescent="0.3">
      <c r="A122" s="4" t="s">
        <v>834</v>
      </c>
      <c r="B122" s="3" t="s">
        <v>195</v>
      </c>
      <c r="C122" s="4" t="s">
        <v>834</v>
      </c>
      <c r="D122" s="3" t="s">
        <v>396</v>
      </c>
      <c r="E122" s="128" t="s">
        <v>337</v>
      </c>
      <c r="F122" s="29">
        <v>7.4360096924899999</v>
      </c>
      <c r="G122" s="129">
        <v>483.78244077300002</v>
      </c>
      <c r="H122" s="26">
        <f t="shared" si="17"/>
        <v>15.370565497599609</v>
      </c>
      <c r="I122" s="109">
        <f t="shared" si="12"/>
        <v>110.66807158271718</v>
      </c>
      <c r="J122" s="109">
        <f t="shared" si="15"/>
        <v>35051.282165205273</v>
      </c>
      <c r="K122" s="110">
        <f t="shared" si="13"/>
        <v>0.53317026202279638</v>
      </c>
      <c r="L122" s="111">
        <f t="shared" si="16"/>
        <v>2332.4395106810589</v>
      </c>
      <c r="M122" s="111">
        <f t="shared" si="14"/>
        <v>0.86147298296481511</v>
      </c>
      <c r="N122" s="131">
        <f t="shared" si="18"/>
        <v>165.98185179819296</v>
      </c>
      <c r="O122" s="132" t="e">
        <f t="shared" si="19"/>
        <v>#DIV/0!</v>
      </c>
      <c r="P122" s="133" t="e">
        <f>N122/#REF!</f>
        <v>#REF!</v>
      </c>
      <c r="Q122" s="5" t="e">
        <f>IF(#REF!="1A1 Energy Industries",#REF!)</f>
        <v>#REF!</v>
      </c>
      <c r="R122" s="5" t="e">
        <f>IF(#REF!="1B2 Oil &amp; Natural Gas",#REF!)</f>
        <v>#REF!</v>
      </c>
      <c r="S122" s="5" t="e">
        <f>IF(#REF!="3A2 Manure Management",#REF!)</f>
        <v>#REF!</v>
      </c>
      <c r="T122" s="5" t="e">
        <f>IF(#REF!="3B2 Cropland",#REF!)</f>
        <v>#REF!</v>
      </c>
      <c r="U122" s="5" t="e">
        <f>IF(#REF!="3B6 Other Land",#REF!)</f>
        <v>#REF!</v>
      </c>
      <c r="V122" s="5" t="e">
        <f>IF(#REF!="4A1 Managed Waste Disposal Sites",#REF!)</f>
        <v>#REF!</v>
      </c>
      <c r="W122" s="5" t="e">
        <f>IF(#REF!="4D1 Domestic Wastewater Treatment &amp; Discharge",#REF!)</f>
        <v>#REF!</v>
      </c>
      <c r="X122" s="5" t="e">
        <f>IF(#REF!="unknown",#REF!)</f>
        <v>#REF!</v>
      </c>
    </row>
    <row r="123" spans="1:36" x14ac:dyDescent="0.3">
      <c r="A123" s="4" t="s">
        <v>1167</v>
      </c>
      <c r="B123" s="3" t="s">
        <v>1032</v>
      </c>
      <c r="C123" s="3" t="s">
        <v>1190</v>
      </c>
      <c r="D123" s="3" t="s">
        <v>384</v>
      </c>
      <c r="E123" s="128" t="s">
        <v>337</v>
      </c>
      <c r="F123" s="29">
        <v>7.1987847732399999</v>
      </c>
      <c r="G123" s="129">
        <v>370.47267105700001</v>
      </c>
      <c r="H123" s="26">
        <f t="shared" si="17"/>
        <v>19.431351718066168</v>
      </c>
      <c r="I123" s="109">
        <f t="shared" si="12"/>
        <v>139.90573237007641</v>
      </c>
      <c r="J123" s="109">
        <f t="shared" si="15"/>
        <v>35191.18789757535</v>
      </c>
      <c r="K123" s="110">
        <f t="shared" si="13"/>
        <v>0.5352983889094155</v>
      </c>
      <c r="L123" s="111">
        <f t="shared" si="16"/>
        <v>2339.6382954542987</v>
      </c>
      <c r="M123" s="111">
        <f t="shared" si="14"/>
        <v>0.86413181229947766</v>
      </c>
      <c r="N123" s="131">
        <f t="shared" si="18"/>
        <v>185.41320351625913</v>
      </c>
      <c r="O123" s="132" t="e">
        <f t="shared" si="19"/>
        <v>#DIV/0!</v>
      </c>
      <c r="P123" s="133" t="e">
        <f>N123/#REF!</f>
        <v>#REF!</v>
      </c>
      <c r="Q123" s="5" t="e">
        <f>IF(#REF!="1A1 Energy Industries",#REF!)</f>
        <v>#REF!</v>
      </c>
      <c r="R123" s="5" t="e">
        <f>IF(#REF!="1B2 Oil &amp; Natural Gas",#REF!)</f>
        <v>#REF!</v>
      </c>
      <c r="S123" s="5" t="e">
        <f>IF(#REF!="3A2 Manure Management",#REF!)</f>
        <v>#REF!</v>
      </c>
      <c r="T123" s="5" t="e">
        <f>IF(#REF!="3B2 Cropland",#REF!)</f>
        <v>#REF!</v>
      </c>
      <c r="U123" s="5" t="e">
        <f>IF(#REF!="3B6 Other Land",#REF!)</f>
        <v>#REF!</v>
      </c>
      <c r="V123" s="5" t="e">
        <f>IF(#REF!="4A1 Managed Waste Disposal Sites",#REF!)</f>
        <v>#REF!</v>
      </c>
      <c r="W123" s="5" t="e">
        <f>IF(#REF!="4D1 Domestic Wastewater Treatment &amp; Discharge",#REF!)</f>
        <v>#REF!</v>
      </c>
      <c r="X123" s="5" t="e">
        <f>IF(#REF!="unknown",#REF!)</f>
        <v>#REF!</v>
      </c>
    </row>
    <row r="124" spans="1:36" x14ac:dyDescent="0.3">
      <c r="A124" s="4" t="s">
        <v>192</v>
      </c>
      <c r="B124" s="3" t="s">
        <v>339</v>
      </c>
      <c r="C124" s="3" t="s">
        <v>439</v>
      </c>
      <c r="D124" s="3" t="s">
        <v>384</v>
      </c>
      <c r="E124" s="128" t="s">
        <v>337</v>
      </c>
      <c r="F124" s="29">
        <v>7.1626201746999998</v>
      </c>
      <c r="G124" s="129">
        <v>292.33956283700002</v>
      </c>
      <c r="H124" s="94"/>
      <c r="I124" s="94"/>
      <c r="L124" s="111">
        <f t="shared" si="16"/>
        <v>2346.8009156289986</v>
      </c>
      <c r="M124" s="111">
        <f t="shared" si="14"/>
        <v>0.86677728444976754</v>
      </c>
      <c r="N124" s="125"/>
      <c r="O124" s="98"/>
      <c r="P124" s="98"/>
      <c r="Q124" s="98" t="e">
        <f>IF(#REF!="1A1 Energy Industries",#REF!)</f>
        <v>#REF!</v>
      </c>
      <c r="R124" s="98" t="e">
        <f>IF(#REF!="1B2 Oil &amp; Natural Gas",#REF!)</f>
        <v>#REF!</v>
      </c>
      <c r="S124" s="98" t="e">
        <f>IF(#REF!="3A2 Manure Management",#REF!)</f>
        <v>#REF!</v>
      </c>
      <c r="T124" s="98" t="e">
        <f>IF(#REF!="3B2 Cropland",#REF!)</f>
        <v>#REF!</v>
      </c>
      <c r="U124" s="98" t="e">
        <f>IF(#REF!="3B6 Other Land",#REF!)</f>
        <v>#REF!</v>
      </c>
      <c r="V124" s="98" t="e">
        <f>IF(#REF!="4A1 Managed Waste Disposal Sites",#REF!)</f>
        <v>#REF!</v>
      </c>
      <c r="W124" s="98" t="e">
        <f>IF(#REF!="4D1 Domestic Wastewater Treatment &amp; Discharge",#REF!)</f>
        <v>#REF!</v>
      </c>
      <c r="X124" s="98" t="e">
        <f>IF(#REF!="unknown",#REF!)</f>
        <v>#REF!</v>
      </c>
      <c r="Y124" s="115"/>
      <c r="Z124" s="116"/>
      <c r="AA124" s="136"/>
      <c r="AB124" s="136"/>
      <c r="AC124" s="136"/>
      <c r="AD124" s="98"/>
      <c r="AE124" s="98"/>
      <c r="AF124" s="98"/>
      <c r="AG124" s="98"/>
      <c r="AH124" s="98"/>
      <c r="AI124" s="98"/>
      <c r="AJ124" s="98"/>
    </row>
    <row r="125" spans="1:36" x14ac:dyDescent="0.3">
      <c r="A125" s="4" t="s">
        <v>1180</v>
      </c>
      <c r="B125" s="3" t="s">
        <v>1032</v>
      </c>
      <c r="C125" s="3" t="s">
        <v>1124</v>
      </c>
      <c r="D125" s="3" t="s">
        <v>384</v>
      </c>
      <c r="E125" s="128" t="s">
        <v>505</v>
      </c>
      <c r="F125" s="29">
        <v>7.1142276278700001</v>
      </c>
      <c r="G125" s="129">
        <v>496.72825568899998</v>
      </c>
      <c r="H125" s="26">
        <f t="shared" ref="H125:H138" si="20">F125*1000/G125</f>
        <v>14.322172226748052</v>
      </c>
      <c r="I125" s="109">
        <f t="shared" si="12"/>
        <v>103.11964003258596</v>
      </c>
      <c r="J125" s="109">
        <v>48566.935011202397</v>
      </c>
      <c r="K125" s="110">
        <f t="shared" si="13"/>
        <v>0.7387588660386244</v>
      </c>
      <c r="L125" s="111">
        <f t="shared" si="16"/>
        <v>2353.9151432568688</v>
      </c>
      <c r="M125" s="111">
        <f t="shared" si="14"/>
        <v>0.86940488309402242</v>
      </c>
      <c r="N125" s="131">
        <f t="shared" ref="N125:N138" si="21">N124+H125</f>
        <v>14.322172226748052</v>
      </c>
      <c r="O125" s="132" t="e">
        <f t="shared" ref="O125:O138" si="22">N125/N$336</f>
        <v>#DIV/0!</v>
      </c>
      <c r="P125" s="133" t="e">
        <f>N125/#REF!</f>
        <v>#REF!</v>
      </c>
      <c r="Q125" s="5" t="e">
        <f>IF(#REF!="1A1 Energy Industries",#REF!)</f>
        <v>#REF!</v>
      </c>
      <c r="R125" s="5" t="e">
        <f>IF(#REF!="1B2 Oil &amp; Natural Gas",#REF!)</f>
        <v>#REF!</v>
      </c>
      <c r="S125" s="5" t="e">
        <f>IF(#REF!="3A2 Manure Management",#REF!)</f>
        <v>#REF!</v>
      </c>
      <c r="T125" s="5" t="e">
        <f>IF(#REF!="3B2 Cropland",#REF!)</f>
        <v>#REF!</v>
      </c>
      <c r="U125" s="5" t="e">
        <f>IF(#REF!="3B6 Other Land",#REF!)</f>
        <v>#REF!</v>
      </c>
      <c r="V125" s="5" t="e">
        <f>IF(#REF!="4A1 Managed Waste Disposal Sites",#REF!)</f>
        <v>#REF!</v>
      </c>
      <c r="W125" s="5" t="e">
        <f>IF(#REF!="4D1 Domestic Wastewater Treatment &amp; Discharge",#REF!)</f>
        <v>#REF!</v>
      </c>
      <c r="X125" s="5" t="e">
        <f>IF(#REF!="unknown",#REF!)</f>
        <v>#REF!</v>
      </c>
    </row>
    <row r="126" spans="1:36" x14ac:dyDescent="0.3">
      <c r="A126" s="4" t="s">
        <v>1166</v>
      </c>
      <c r="B126" s="3" t="s">
        <v>1032</v>
      </c>
      <c r="C126" s="3" t="s">
        <v>1058</v>
      </c>
      <c r="D126" s="3" t="s">
        <v>384</v>
      </c>
      <c r="E126" s="128" t="s">
        <v>505</v>
      </c>
      <c r="F126" s="29">
        <v>7.0103268753699997</v>
      </c>
      <c r="G126" s="129">
        <v>376.71659138749999</v>
      </c>
      <c r="H126" s="26">
        <f t="shared" si="20"/>
        <v>18.609020774874775</v>
      </c>
      <c r="I126" s="109">
        <f t="shared" si="12"/>
        <v>133.98494957909838</v>
      </c>
      <c r="J126" s="109">
        <f t="shared" si="15"/>
        <v>48700.919960781495</v>
      </c>
      <c r="K126" s="110">
        <f t="shared" si="13"/>
        <v>0.74079693101831612</v>
      </c>
      <c r="L126" s="111">
        <f t="shared" si="16"/>
        <v>2360.9254701322388</v>
      </c>
      <c r="M126" s="111">
        <f t="shared" si="14"/>
        <v>0.87199410659895271</v>
      </c>
      <c r="N126" s="131">
        <f t="shared" si="21"/>
        <v>32.93119300162283</v>
      </c>
      <c r="O126" s="132" t="e">
        <f t="shared" si="22"/>
        <v>#DIV/0!</v>
      </c>
      <c r="P126" s="133" t="e">
        <f>N126/#REF!</f>
        <v>#REF!</v>
      </c>
      <c r="Q126" s="5" t="e">
        <f>IF(#REF!="1A1 Energy Industries",#REF!)</f>
        <v>#REF!</v>
      </c>
      <c r="R126" s="5" t="e">
        <f>IF(#REF!="1B2 Oil &amp; Natural Gas",#REF!)</f>
        <v>#REF!</v>
      </c>
      <c r="S126" s="5" t="e">
        <f>IF(#REF!="3A2 Manure Management",#REF!)</f>
        <v>#REF!</v>
      </c>
      <c r="T126" s="5" t="e">
        <f>IF(#REF!="3B2 Cropland",#REF!)</f>
        <v>#REF!</v>
      </c>
      <c r="U126" s="5" t="e">
        <f>IF(#REF!="3B6 Other Land",#REF!)</f>
        <v>#REF!</v>
      </c>
      <c r="V126" s="5" t="e">
        <f>IF(#REF!="4A1 Managed Waste Disposal Sites",#REF!)</f>
        <v>#REF!</v>
      </c>
      <c r="W126" s="5" t="e">
        <f>IF(#REF!="4D1 Domestic Wastewater Treatment &amp; Discharge",#REF!)</f>
        <v>#REF!</v>
      </c>
      <c r="X126" s="5" t="e">
        <f>IF(#REF!="unknown",#REF!)</f>
        <v>#REF!</v>
      </c>
    </row>
    <row r="127" spans="1:36" x14ac:dyDescent="0.3">
      <c r="A127" s="4" t="s">
        <v>1171</v>
      </c>
      <c r="B127" s="3" t="s">
        <v>1032</v>
      </c>
      <c r="C127" s="3" t="s">
        <v>1155</v>
      </c>
      <c r="D127" s="3" t="s">
        <v>384</v>
      </c>
      <c r="E127" s="130" t="s">
        <v>337</v>
      </c>
      <c r="F127" s="29">
        <v>6.5942988125599999</v>
      </c>
      <c r="G127" s="129">
        <v>486.490493227</v>
      </c>
      <c r="H127" s="26">
        <f t="shared" si="20"/>
        <v>13.554835920468957</v>
      </c>
      <c r="I127" s="109">
        <f t="shared" si="12"/>
        <v>97.594818627376497</v>
      </c>
      <c r="J127" s="109">
        <f t="shared" si="15"/>
        <v>48798.51477940887</v>
      </c>
      <c r="K127" s="110">
        <f t="shared" si="13"/>
        <v>0.74228146030812558</v>
      </c>
      <c r="L127" s="111">
        <f t="shared" si="16"/>
        <v>2367.5197689447987</v>
      </c>
      <c r="M127" s="111">
        <f t="shared" si="14"/>
        <v>0.87442967255579862</v>
      </c>
      <c r="N127" s="131">
        <f t="shared" si="21"/>
        <v>46.486028922091791</v>
      </c>
      <c r="O127" s="132" t="e">
        <f t="shared" si="22"/>
        <v>#DIV/0!</v>
      </c>
      <c r="P127" s="133" t="e">
        <f>N127/#REF!</f>
        <v>#REF!</v>
      </c>
      <c r="Q127" s="5" t="e">
        <f>IF(#REF!="1A1 Energy Industries",#REF!)</f>
        <v>#REF!</v>
      </c>
      <c r="R127" s="5" t="e">
        <f>IF(#REF!="1B2 Oil &amp; Natural Gas",#REF!)</f>
        <v>#REF!</v>
      </c>
      <c r="S127" s="5" t="e">
        <f>IF(#REF!="3A2 Manure Management",#REF!)</f>
        <v>#REF!</v>
      </c>
      <c r="T127" s="5" t="e">
        <f>IF(#REF!="3B2 Cropland",#REF!)</f>
        <v>#REF!</v>
      </c>
      <c r="U127" s="5" t="e">
        <f>IF(#REF!="3B6 Other Land",#REF!)</f>
        <v>#REF!</v>
      </c>
      <c r="V127" s="5" t="e">
        <f>IF(#REF!="4A1 Managed Waste Disposal Sites",#REF!)</f>
        <v>#REF!</v>
      </c>
      <c r="W127" s="5" t="e">
        <f>IF(#REF!="4D1 Domestic Wastewater Treatment &amp; Discharge",#REF!)</f>
        <v>#REF!</v>
      </c>
      <c r="X127" s="5" t="e">
        <f>IF(#REF!="unknown",#REF!)</f>
        <v>#REF!</v>
      </c>
    </row>
    <row r="128" spans="1:36" x14ac:dyDescent="0.3">
      <c r="A128" s="4" t="s">
        <v>1180</v>
      </c>
      <c r="B128" s="3" t="s">
        <v>1032</v>
      </c>
      <c r="C128" s="3" t="s">
        <v>1124</v>
      </c>
      <c r="D128" s="3" t="s">
        <v>384</v>
      </c>
      <c r="E128" s="130" t="s">
        <v>505</v>
      </c>
      <c r="F128" s="29">
        <v>6.5674399352900004</v>
      </c>
      <c r="G128" s="129">
        <v>499.71968142100002</v>
      </c>
      <c r="H128" s="26">
        <f t="shared" si="20"/>
        <v>13.142247903094121</v>
      </c>
      <c r="I128" s="109">
        <f t="shared" si="12"/>
        <v>94.62418490227769</v>
      </c>
      <c r="J128" s="109">
        <f t="shared" si="15"/>
        <v>48893.138964311147</v>
      </c>
      <c r="K128" s="110">
        <f t="shared" si="13"/>
        <v>0.7437208028468737</v>
      </c>
      <c r="L128" s="111">
        <f t="shared" si="16"/>
        <v>2374.0872088800888</v>
      </c>
      <c r="M128" s="111">
        <f t="shared" si="14"/>
        <v>0.87685531834236174</v>
      </c>
      <c r="N128" s="131">
        <f t="shared" si="21"/>
        <v>59.628276825185914</v>
      </c>
      <c r="O128" s="132" t="e">
        <f t="shared" si="22"/>
        <v>#DIV/0!</v>
      </c>
      <c r="P128" s="133" t="e">
        <f>N128/#REF!</f>
        <v>#REF!</v>
      </c>
      <c r="Q128" s="5" t="e">
        <f>IF(#REF!="1A1 Energy Industries",#REF!)</f>
        <v>#REF!</v>
      </c>
      <c r="R128" s="5" t="e">
        <f>IF(#REF!="1B2 Oil &amp; Natural Gas",#REF!)</f>
        <v>#REF!</v>
      </c>
      <c r="S128" s="5" t="e">
        <f>IF(#REF!="3A2 Manure Management",#REF!)</f>
        <v>#REF!</v>
      </c>
      <c r="T128" s="5" t="e">
        <f>IF(#REF!="3B2 Cropland",#REF!)</f>
        <v>#REF!</v>
      </c>
      <c r="U128" s="5" t="e">
        <f>IF(#REF!="3B6 Other Land",#REF!)</f>
        <v>#REF!</v>
      </c>
      <c r="V128" s="5" t="e">
        <f>IF(#REF!="4A1 Managed Waste Disposal Sites",#REF!)</f>
        <v>#REF!</v>
      </c>
      <c r="W128" s="5" t="e">
        <f>IF(#REF!="4D1 Domestic Wastewater Treatment &amp; Discharge",#REF!)</f>
        <v>#REF!</v>
      </c>
      <c r="X128" s="5" t="e">
        <f>IF(#REF!="unknown",#REF!)</f>
        <v>#REF!</v>
      </c>
    </row>
    <row r="129" spans="1:36" x14ac:dyDescent="0.3">
      <c r="A129" s="3" t="s">
        <v>425</v>
      </c>
      <c r="B129" s="3" t="s">
        <v>415</v>
      </c>
      <c r="C129" s="3" t="s">
        <v>422</v>
      </c>
      <c r="D129" s="3" t="s">
        <v>368</v>
      </c>
      <c r="E129" s="130" t="s">
        <v>337</v>
      </c>
      <c r="F129" s="29">
        <v>6.4399103561900004</v>
      </c>
      <c r="G129" s="129">
        <v>379.4153397</v>
      </c>
      <c r="H129" s="26">
        <f t="shared" si="20"/>
        <v>16.973247210515986</v>
      </c>
      <c r="I129" s="109">
        <f t="shared" si="12"/>
        <v>122.20737991571511</v>
      </c>
      <c r="J129" s="109">
        <f t="shared" si="15"/>
        <v>49015.346344226862</v>
      </c>
      <c r="K129" s="110">
        <f t="shared" si="13"/>
        <v>0.74557971746413876</v>
      </c>
      <c r="L129" s="111">
        <f t="shared" si="16"/>
        <v>2380.5271192362788</v>
      </c>
      <c r="M129" s="111">
        <f t="shared" si="14"/>
        <v>0.87923386181976704</v>
      </c>
      <c r="N129" s="131">
        <f t="shared" si="21"/>
        <v>76.6015240357019</v>
      </c>
      <c r="O129" s="132" t="e">
        <f t="shared" si="22"/>
        <v>#DIV/0!</v>
      </c>
      <c r="P129" s="133" t="e">
        <f>N129/#REF!</f>
        <v>#REF!</v>
      </c>
      <c r="Q129" s="5" t="e">
        <f>IF(#REF!="1A1 Energy Industries",#REF!)</f>
        <v>#REF!</v>
      </c>
      <c r="R129" s="5" t="e">
        <f>IF(#REF!="1B2 Oil &amp; Natural Gas",#REF!)</f>
        <v>#REF!</v>
      </c>
      <c r="S129" s="5" t="e">
        <f>IF(#REF!="3A2 Manure Management",#REF!)</f>
        <v>#REF!</v>
      </c>
      <c r="T129" s="5" t="e">
        <f>IF(#REF!="3B2 Cropland",#REF!)</f>
        <v>#REF!</v>
      </c>
      <c r="U129" s="5" t="e">
        <f>IF(#REF!="3B6 Other Land",#REF!)</f>
        <v>#REF!</v>
      </c>
      <c r="V129" s="5" t="e">
        <f>IF(#REF!="4A1 Managed Waste Disposal Sites",#REF!)</f>
        <v>#REF!</v>
      </c>
      <c r="W129" s="5" t="e">
        <f>IF(#REF!="4D1 Domestic Wastewater Treatment &amp; Discharge",#REF!)</f>
        <v>#REF!</v>
      </c>
      <c r="X129" s="5" t="e">
        <f>IF(#REF!="unknown",#REF!)</f>
        <v>#REF!</v>
      </c>
    </row>
    <row r="130" spans="1:36" x14ac:dyDescent="0.3">
      <c r="A130" s="4" t="s">
        <v>1177</v>
      </c>
      <c r="B130" s="3" t="s">
        <v>1032</v>
      </c>
      <c r="C130" s="3" t="s">
        <v>1120</v>
      </c>
      <c r="D130" s="3" t="s">
        <v>384</v>
      </c>
      <c r="E130" s="128" t="s">
        <v>337</v>
      </c>
      <c r="F130" s="29">
        <v>6.2382655381200003</v>
      </c>
      <c r="G130" s="129">
        <v>321.95224801199998</v>
      </c>
      <c r="H130" s="26">
        <f t="shared" si="20"/>
        <v>19.376368938686472</v>
      </c>
      <c r="I130" s="109">
        <f t="shared" si="12"/>
        <v>139.50985635854261</v>
      </c>
      <c r="J130" s="109">
        <f t="shared" si="15"/>
        <v>49154.856200585404</v>
      </c>
      <c r="K130" s="110">
        <f t="shared" si="13"/>
        <v>0.74770182262191476</v>
      </c>
      <c r="L130" s="111">
        <f t="shared" si="16"/>
        <v>2386.7653847743986</v>
      </c>
      <c r="M130" s="111">
        <f t="shared" si="14"/>
        <v>0.88153792895507366</v>
      </c>
      <c r="N130" s="131">
        <f t="shared" si="21"/>
        <v>95.977892974388368</v>
      </c>
      <c r="O130" s="132" t="e">
        <f t="shared" si="22"/>
        <v>#DIV/0!</v>
      </c>
      <c r="P130" s="133" t="e">
        <f>N130/#REF!</f>
        <v>#REF!</v>
      </c>
      <c r="Q130" s="5" t="e">
        <f>IF(#REF!="1A1 Energy Industries",#REF!)</f>
        <v>#REF!</v>
      </c>
      <c r="R130" s="5" t="e">
        <f>IF(#REF!="1B2 Oil &amp; Natural Gas",#REF!)</f>
        <v>#REF!</v>
      </c>
      <c r="S130" s="5" t="e">
        <f>IF(#REF!="3A2 Manure Management",#REF!)</f>
        <v>#REF!</v>
      </c>
      <c r="T130" s="5" t="e">
        <f>IF(#REF!="3B2 Cropland",#REF!)</f>
        <v>#REF!</v>
      </c>
      <c r="U130" s="5" t="e">
        <f>IF(#REF!="3B6 Other Land",#REF!)</f>
        <v>#REF!</v>
      </c>
      <c r="V130" s="5" t="e">
        <f>IF(#REF!="4A1 Managed Waste Disposal Sites",#REF!)</f>
        <v>#REF!</v>
      </c>
      <c r="W130" s="5" t="e">
        <f>IF(#REF!="4D1 Domestic Wastewater Treatment &amp; Discharge",#REF!)</f>
        <v>#REF!</v>
      </c>
      <c r="X130" s="5" t="e">
        <f>IF(#REF!="unknown",#REF!)</f>
        <v>#REF!</v>
      </c>
    </row>
    <row r="131" spans="1:36" x14ac:dyDescent="0.3">
      <c r="A131" s="4" t="s">
        <v>1171</v>
      </c>
      <c r="B131" s="3" t="s">
        <v>1032</v>
      </c>
      <c r="C131" s="3" t="s">
        <v>1155</v>
      </c>
      <c r="D131" s="3" t="s">
        <v>384</v>
      </c>
      <c r="E131" s="130" t="s">
        <v>337</v>
      </c>
      <c r="F131" s="29">
        <v>6.2266420992100002</v>
      </c>
      <c r="G131" s="129">
        <v>486.490493227</v>
      </c>
      <c r="H131" s="26">
        <f t="shared" si="20"/>
        <v>12.799103345077297</v>
      </c>
      <c r="I131" s="109">
        <f t="shared" si="12"/>
        <v>92.153544084556543</v>
      </c>
      <c r="J131" s="109">
        <f t="shared" si="15"/>
        <v>49247.009744669958</v>
      </c>
      <c r="K131" s="110">
        <f t="shared" si="13"/>
        <v>0.74910358387601994</v>
      </c>
      <c r="L131" s="111">
        <f t="shared" si="16"/>
        <v>2392.9920268736087</v>
      </c>
      <c r="M131" s="111">
        <f t="shared" si="14"/>
        <v>0.88383770304074516</v>
      </c>
      <c r="N131" s="131">
        <f t="shared" si="21"/>
        <v>108.77699631946567</v>
      </c>
      <c r="O131" s="132" t="e">
        <f t="shared" si="22"/>
        <v>#DIV/0!</v>
      </c>
      <c r="P131" s="133" t="e">
        <f>N131/#REF!</f>
        <v>#REF!</v>
      </c>
      <c r="Q131" s="5" t="e">
        <f>IF(#REF!="1A1 Energy Industries",#REF!)</f>
        <v>#REF!</v>
      </c>
      <c r="R131" s="5" t="e">
        <f>IF(#REF!="1B2 Oil &amp; Natural Gas",#REF!)</f>
        <v>#REF!</v>
      </c>
      <c r="S131" s="5" t="e">
        <f>IF(#REF!="3A2 Manure Management",#REF!)</f>
        <v>#REF!</v>
      </c>
      <c r="T131" s="5" t="e">
        <f>IF(#REF!="3B2 Cropland",#REF!)</f>
        <v>#REF!</v>
      </c>
      <c r="U131" s="5" t="e">
        <f>IF(#REF!="3B6 Other Land",#REF!)</f>
        <v>#REF!</v>
      </c>
      <c r="V131" s="5" t="e">
        <f>IF(#REF!="4A1 Managed Waste Disposal Sites",#REF!)</f>
        <v>#REF!</v>
      </c>
      <c r="W131" s="5" t="e">
        <f>IF(#REF!="4D1 Domestic Wastewater Treatment &amp; Discharge",#REF!)</f>
        <v>#REF!</v>
      </c>
      <c r="X131" s="5" t="e">
        <f>IF(#REF!="unknown",#REF!)</f>
        <v>#REF!</v>
      </c>
    </row>
    <row r="132" spans="1:36" x14ac:dyDescent="0.3">
      <c r="A132" s="4" t="s">
        <v>1170</v>
      </c>
      <c r="B132" s="3" t="s">
        <v>1032</v>
      </c>
      <c r="C132" s="3" t="s">
        <v>1132</v>
      </c>
      <c r="D132" s="3" t="s">
        <v>384</v>
      </c>
      <c r="E132" s="128" t="s">
        <v>337</v>
      </c>
      <c r="F132" s="29">
        <v>5.9739325543600001</v>
      </c>
      <c r="G132" s="129">
        <v>485.66988788700002</v>
      </c>
      <c r="H132" s="26">
        <f t="shared" si="20"/>
        <v>12.300397252032115</v>
      </c>
      <c r="I132" s="109">
        <f t="shared" si="12"/>
        <v>88.562860214631229</v>
      </c>
      <c r="J132" s="109">
        <f t="shared" si="15"/>
        <v>49335.57260488459</v>
      </c>
      <c r="K132" s="110">
        <f t="shared" si="13"/>
        <v>0.75045072670416435</v>
      </c>
      <c r="L132" s="111">
        <f t="shared" si="16"/>
        <v>2398.9659594279688</v>
      </c>
      <c r="M132" s="111">
        <f t="shared" si="14"/>
        <v>0.88604414032414225</v>
      </c>
      <c r="N132" s="131">
        <f t="shared" si="21"/>
        <v>121.07739357149778</v>
      </c>
      <c r="O132" s="132" t="e">
        <f t="shared" si="22"/>
        <v>#DIV/0!</v>
      </c>
      <c r="P132" s="133" t="e">
        <f>N132/#REF!</f>
        <v>#REF!</v>
      </c>
      <c r="Q132" s="5" t="e">
        <f>IF(#REF!="1A1 Energy Industries",#REF!)</f>
        <v>#REF!</v>
      </c>
      <c r="R132" s="5" t="e">
        <f>IF(#REF!="1B2 Oil &amp; Natural Gas",#REF!)</f>
        <v>#REF!</v>
      </c>
      <c r="S132" s="5" t="e">
        <f>IF(#REF!="3A2 Manure Management",#REF!)</f>
        <v>#REF!</v>
      </c>
      <c r="T132" s="5" t="e">
        <f>IF(#REF!="3B2 Cropland",#REF!)</f>
        <v>#REF!</v>
      </c>
      <c r="U132" s="5" t="e">
        <f>IF(#REF!="3B6 Other Land",#REF!)</f>
        <v>#REF!</v>
      </c>
      <c r="V132" s="5" t="e">
        <f>IF(#REF!="4A1 Managed Waste Disposal Sites",#REF!)</f>
        <v>#REF!</v>
      </c>
      <c r="W132" s="5" t="e">
        <f>IF(#REF!="4D1 Domestic Wastewater Treatment &amp; Discharge",#REF!)</f>
        <v>#REF!</v>
      </c>
      <c r="X132" s="5" t="e">
        <f>IF(#REF!="unknown",#REF!)</f>
        <v>#REF!</v>
      </c>
    </row>
    <row r="133" spans="1:36" x14ac:dyDescent="0.3">
      <c r="A133" s="4" t="s">
        <v>1180</v>
      </c>
      <c r="B133" s="3" t="s">
        <v>1032</v>
      </c>
      <c r="C133" s="3" t="s">
        <v>1124</v>
      </c>
      <c r="D133" s="3" t="s">
        <v>384</v>
      </c>
      <c r="E133" s="130" t="s">
        <v>505</v>
      </c>
      <c r="F133" s="29">
        <v>5.8996099861099998</v>
      </c>
      <c r="G133" s="129">
        <v>499.71968142100002</v>
      </c>
      <c r="H133" s="26">
        <f t="shared" si="20"/>
        <v>11.805838764112519</v>
      </c>
      <c r="I133" s="109">
        <f t="shared" si="12"/>
        <v>85.002039101610123</v>
      </c>
      <c r="J133" s="109">
        <f t="shared" si="15"/>
        <v>49420.574643986198</v>
      </c>
      <c r="K133" s="110">
        <f t="shared" si="13"/>
        <v>0.75174370535318125</v>
      </c>
      <c r="L133" s="111">
        <f t="shared" si="16"/>
        <v>2404.8655694140789</v>
      </c>
      <c r="M133" s="111">
        <f t="shared" si="14"/>
        <v>0.88822312699873318</v>
      </c>
      <c r="N133" s="131">
        <f t="shared" si="21"/>
        <v>132.8832323356103</v>
      </c>
      <c r="O133" s="132" t="e">
        <f t="shared" si="22"/>
        <v>#DIV/0!</v>
      </c>
      <c r="P133" s="133" t="e">
        <f>N133/#REF!</f>
        <v>#REF!</v>
      </c>
      <c r="Q133" s="5" t="e">
        <f>IF(#REF!="1A1 Energy Industries",#REF!)</f>
        <v>#REF!</v>
      </c>
      <c r="R133" s="5" t="e">
        <f>IF(#REF!="1B2 Oil &amp; Natural Gas",#REF!)</f>
        <v>#REF!</v>
      </c>
      <c r="S133" s="5" t="e">
        <f>IF(#REF!="3A2 Manure Management",#REF!)</f>
        <v>#REF!</v>
      </c>
      <c r="T133" s="5" t="e">
        <f>IF(#REF!="3B2 Cropland",#REF!)</f>
        <v>#REF!</v>
      </c>
      <c r="U133" s="5" t="e">
        <f>IF(#REF!="3B6 Other Land",#REF!)</f>
        <v>#REF!</v>
      </c>
      <c r="V133" s="5" t="e">
        <f>IF(#REF!="4A1 Managed Waste Disposal Sites",#REF!)</f>
        <v>#REF!</v>
      </c>
      <c r="W133" s="5" t="e">
        <f>IF(#REF!="4D1 Domestic Wastewater Treatment &amp; Discharge",#REF!)</f>
        <v>#REF!</v>
      </c>
      <c r="X133" s="5" t="e">
        <f>IF(#REF!="unknown",#REF!)</f>
        <v>#REF!</v>
      </c>
    </row>
    <row r="134" spans="1:36" x14ac:dyDescent="0.3">
      <c r="A134" s="4" t="s">
        <v>1199</v>
      </c>
      <c r="B134" s="3" t="s">
        <v>415</v>
      </c>
      <c r="C134" s="3" t="s">
        <v>1279</v>
      </c>
      <c r="D134" s="3" t="s">
        <v>368</v>
      </c>
      <c r="E134" s="134" t="s">
        <v>505</v>
      </c>
      <c r="F134" s="29">
        <v>5.8822215241095668</v>
      </c>
      <c r="G134" s="129">
        <v>11.0827625303</v>
      </c>
      <c r="H134" s="26">
        <f t="shared" si="20"/>
        <v>530.75408843487514</v>
      </c>
      <c r="I134" s="109">
        <f t="shared" si="12"/>
        <v>3821.4294367311009</v>
      </c>
      <c r="J134" s="109">
        <f t="shared" si="15"/>
        <v>53242.004080717299</v>
      </c>
      <c r="K134" s="110">
        <f t="shared" si="13"/>
        <v>0.8098720364219405</v>
      </c>
      <c r="L134" s="111">
        <f t="shared" si="16"/>
        <v>2410.7477909381882</v>
      </c>
      <c r="M134" s="111">
        <f t="shared" si="14"/>
        <v>0.89039569134590235</v>
      </c>
      <c r="N134" s="131">
        <f t="shared" si="21"/>
        <v>663.63732077048542</v>
      </c>
      <c r="O134" s="132" t="e">
        <f t="shared" si="22"/>
        <v>#DIV/0!</v>
      </c>
      <c r="P134" s="133" t="e">
        <f>N134/#REF!</f>
        <v>#REF!</v>
      </c>
      <c r="Q134" s="5" t="e">
        <f>IF(#REF!="1A1 Energy Industries",#REF!)</f>
        <v>#REF!</v>
      </c>
      <c r="R134" s="5" t="e">
        <f>IF(#REF!="1B2 Oil &amp; Natural Gas",#REF!)</f>
        <v>#REF!</v>
      </c>
      <c r="S134" s="5" t="e">
        <f>IF(#REF!="3A2 Manure Management",#REF!)</f>
        <v>#REF!</v>
      </c>
      <c r="T134" s="5" t="e">
        <f>IF(#REF!="3B2 Cropland",#REF!)</f>
        <v>#REF!</v>
      </c>
      <c r="U134" s="5" t="e">
        <f>IF(#REF!="3B6 Other Land",#REF!)</f>
        <v>#REF!</v>
      </c>
      <c r="V134" s="5" t="e">
        <f>IF(#REF!="4A1 Managed Waste Disposal Sites",#REF!)</f>
        <v>#REF!</v>
      </c>
      <c r="W134" s="5" t="e">
        <f>IF(#REF!="4D1 Domestic Wastewater Treatment &amp; Discharge",#REF!)</f>
        <v>#REF!</v>
      </c>
      <c r="X134" s="5" t="e">
        <f>IF(#REF!="unknown",#REF!)</f>
        <v>#REF!</v>
      </c>
    </row>
    <row r="135" spans="1:36" x14ac:dyDescent="0.3">
      <c r="A135" s="4" t="s">
        <v>1170</v>
      </c>
      <c r="B135" s="3" t="s">
        <v>1032</v>
      </c>
      <c r="C135" s="3" t="s">
        <v>1133</v>
      </c>
      <c r="D135" s="3" t="s">
        <v>384</v>
      </c>
      <c r="E135" s="128" t="s">
        <v>337</v>
      </c>
      <c r="F135" s="29">
        <v>5.75453687157</v>
      </c>
      <c r="G135" s="129">
        <v>444.61457466000002</v>
      </c>
      <c r="H135" s="26">
        <f t="shared" si="20"/>
        <v>12.942753565760942</v>
      </c>
      <c r="I135" s="109">
        <f t="shared" si="12"/>
        <v>93.187825673478784</v>
      </c>
      <c r="J135" s="109">
        <f t="shared" si="15"/>
        <v>53335.191906390777</v>
      </c>
      <c r="K135" s="110">
        <f t="shared" si="13"/>
        <v>0.81128953028700035</v>
      </c>
      <c r="L135" s="111">
        <f t="shared" si="16"/>
        <v>2416.5023278097583</v>
      </c>
      <c r="M135" s="111">
        <f t="shared" si="14"/>
        <v>0.89252109610843999</v>
      </c>
      <c r="N135" s="131">
        <f t="shared" si="21"/>
        <v>676.58007433624641</v>
      </c>
      <c r="O135" s="132" t="e">
        <f t="shared" si="22"/>
        <v>#DIV/0!</v>
      </c>
      <c r="P135" s="133" t="e">
        <f>N135/#REF!</f>
        <v>#REF!</v>
      </c>
      <c r="Q135" s="5" t="e">
        <f>IF(#REF!="1A1 Energy Industries",#REF!)</f>
        <v>#REF!</v>
      </c>
      <c r="R135" s="5" t="e">
        <f>IF(#REF!="1B2 Oil &amp; Natural Gas",#REF!)</f>
        <v>#REF!</v>
      </c>
      <c r="S135" s="5" t="e">
        <f>IF(#REF!="3A2 Manure Management",#REF!)</f>
        <v>#REF!</v>
      </c>
      <c r="T135" s="5" t="e">
        <f>IF(#REF!="3B2 Cropland",#REF!)</f>
        <v>#REF!</v>
      </c>
      <c r="U135" s="5" t="e">
        <f>IF(#REF!="3B6 Other Land",#REF!)</f>
        <v>#REF!</v>
      </c>
      <c r="V135" s="5" t="e">
        <f>IF(#REF!="4A1 Managed Waste Disposal Sites",#REF!)</f>
        <v>#REF!</v>
      </c>
      <c r="W135" s="5" t="e">
        <f>IF(#REF!="4D1 Domestic Wastewater Treatment &amp; Discharge",#REF!)</f>
        <v>#REF!</v>
      </c>
      <c r="X135" s="5" t="e">
        <f>IF(#REF!="unknown",#REF!)</f>
        <v>#REF!</v>
      </c>
    </row>
    <row r="136" spans="1:36" x14ac:dyDescent="0.3">
      <c r="A136" s="4" t="s">
        <v>1167</v>
      </c>
      <c r="B136" s="3" t="s">
        <v>1032</v>
      </c>
      <c r="C136" s="3" t="s">
        <v>1105</v>
      </c>
      <c r="D136" s="3" t="s">
        <v>384</v>
      </c>
      <c r="E136" s="128" t="s">
        <v>337</v>
      </c>
      <c r="F136" s="29">
        <v>5.2552430257199996</v>
      </c>
      <c r="G136" s="129">
        <v>460.76132650199997</v>
      </c>
      <c r="H136" s="26">
        <f t="shared" si="20"/>
        <v>11.405564493914158</v>
      </c>
      <c r="I136" s="109">
        <f t="shared" si="12"/>
        <v>82.120064356181942</v>
      </c>
      <c r="J136" s="109">
        <f t="shared" si="15"/>
        <v>53417.31197074696</v>
      </c>
      <c r="K136" s="110">
        <f t="shared" si="13"/>
        <v>0.8125386707898713</v>
      </c>
      <c r="L136" s="111">
        <f t="shared" si="16"/>
        <v>2421.7575708354784</v>
      </c>
      <c r="M136" s="111">
        <f t="shared" si="14"/>
        <v>0.89446208958966011</v>
      </c>
      <c r="N136" s="131">
        <f t="shared" si="21"/>
        <v>687.98563883016061</v>
      </c>
      <c r="O136" s="132" t="e">
        <f t="shared" si="22"/>
        <v>#DIV/0!</v>
      </c>
      <c r="P136" s="133" t="e">
        <f>N136/#REF!</f>
        <v>#REF!</v>
      </c>
      <c r="Q136" s="5" t="e">
        <f>IF(#REF!="1A1 Energy Industries",#REF!)</f>
        <v>#REF!</v>
      </c>
      <c r="R136" s="5" t="e">
        <f>IF(#REF!="1B2 Oil &amp; Natural Gas",#REF!)</f>
        <v>#REF!</v>
      </c>
      <c r="S136" s="5" t="e">
        <f>IF(#REF!="3A2 Manure Management",#REF!)</f>
        <v>#REF!</v>
      </c>
      <c r="T136" s="5" t="e">
        <f>IF(#REF!="3B2 Cropland",#REF!)</f>
        <v>#REF!</v>
      </c>
      <c r="U136" s="5" t="e">
        <f>IF(#REF!="3B6 Other Land",#REF!)</f>
        <v>#REF!</v>
      </c>
      <c r="V136" s="5" t="e">
        <f>IF(#REF!="4A1 Managed Waste Disposal Sites",#REF!)</f>
        <v>#REF!</v>
      </c>
      <c r="W136" s="5" t="e">
        <f>IF(#REF!="4D1 Domestic Wastewater Treatment &amp; Discharge",#REF!)</f>
        <v>#REF!</v>
      </c>
      <c r="X136" s="5" t="e">
        <f>IF(#REF!="unknown",#REF!)</f>
        <v>#REF!</v>
      </c>
    </row>
    <row r="137" spans="1:36" x14ac:dyDescent="0.3">
      <c r="A137" s="4" t="s">
        <v>1167</v>
      </c>
      <c r="B137" s="3" t="s">
        <v>1032</v>
      </c>
      <c r="C137" s="3" t="s">
        <v>1105</v>
      </c>
      <c r="D137" s="3" t="s">
        <v>384</v>
      </c>
      <c r="E137" s="128" t="s">
        <v>337</v>
      </c>
      <c r="F137" s="29">
        <v>5.2552429325899999</v>
      </c>
      <c r="G137" s="129">
        <v>460.76132650199997</v>
      </c>
      <c r="H137" s="26">
        <f t="shared" si="20"/>
        <v>11.405564291792162</v>
      </c>
      <c r="I137" s="109">
        <f t="shared" si="12"/>
        <v>82.120062900903548</v>
      </c>
      <c r="J137" s="109">
        <f t="shared" si="15"/>
        <v>53499.432033647863</v>
      </c>
      <c r="K137" s="110">
        <f t="shared" si="13"/>
        <v>0.81378781127060573</v>
      </c>
      <c r="L137" s="111">
        <f t="shared" si="16"/>
        <v>2427.0128137680686</v>
      </c>
      <c r="M137" s="111">
        <f t="shared" si="14"/>
        <v>0.89640308303648319</v>
      </c>
      <c r="N137" s="131">
        <f t="shared" si="21"/>
        <v>699.3912031219528</v>
      </c>
      <c r="O137" s="132" t="e">
        <f t="shared" si="22"/>
        <v>#DIV/0!</v>
      </c>
      <c r="P137" s="133" t="e">
        <f>N137/#REF!</f>
        <v>#REF!</v>
      </c>
      <c r="Q137" s="5" t="e">
        <f>IF(#REF!="1A1 Energy Industries",#REF!)</f>
        <v>#REF!</v>
      </c>
      <c r="R137" s="5" t="e">
        <f>IF(#REF!="1B2 Oil &amp; Natural Gas",#REF!)</f>
        <v>#REF!</v>
      </c>
      <c r="S137" s="5" t="e">
        <f>IF(#REF!="3A2 Manure Management",#REF!)</f>
        <v>#REF!</v>
      </c>
      <c r="T137" s="5" t="e">
        <f>IF(#REF!="3B2 Cropland",#REF!)</f>
        <v>#REF!</v>
      </c>
      <c r="U137" s="5" t="e">
        <f>IF(#REF!="3B6 Other Land",#REF!)</f>
        <v>#REF!</v>
      </c>
      <c r="V137" s="5" t="e">
        <f>IF(#REF!="4A1 Managed Waste Disposal Sites",#REF!)</f>
        <v>#REF!</v>
      </c>
      <c r="W137" s="5" t="e">
        <f>IF(#REF!="4D1 Domestic Wastewater Treatment &amp; Discharge",#REF!)</f>
        <v>#REF!</v>
      </c>
      <c r="X137" s="5" t="e">
        <f>IF(#REF!="unknown",#REF!)</f>
        <v>#REF!</v>
      </c>
    </row>
    <row r="138" spans="1:36" x14ac:dyDescent="0.3">
      <c r="A138" s="3" t="s">
        <v>425</v>
      </c>
      <c r="B138" s="3" t="s">
        <v>415</v>
      </c>
      <c r="C138" s="3" t="s">
        <v>422</v>
      </c>
      <c r="D138" s="3" t="s">
        <v>368</v>
      </c>
      <c r="E138" s="128" t="s">
        <v>505</v>
      </c>
      <c r="F138" s="29">
        <v>5.2465958246</v>
      </c>
      <c r="G138" s="129">
        <v>317.70555550699999</v>
      </c>
      <c r="H138" s="26">
        <f t="shared" si="20"/>
        <v>16.514019769743694</v>
      </c>
      <c r="I138" s="109">
        <f t="shared" si="12"/>
        <v>118.90094234215459</v>
      </c>
      <c r="J138" s="109">
        <f t="shared" si="15"/>
        <v>53618.332975990015</v>
      </c>
      <c r="K138" s="110">
        <f t="shared" si="13"/>
        <v>0.81559643117456615</v>
      </c>
      <c r="L138" s="111">
        <f t="shared" si="16"/>
        <v>2432.2594095926684</v>
      </c>
      <c r="M138" s="111">
        <f t="shared" si="14"/>
        <v>0.89834088272420543</v>
      </c>
      <c r="N138" s="131">
        <f t="shared" si="21"/>
        <v>715.90522289169644</v>
      </c>
      <c r="O138" s="132" t="e">
        <f t="shared" si="22"/>
        <v>#DIV/0!</v>
      </c>
      <c r="P138" s="133" t="e">
        <f>N138/#REF!</f>
        <v>#REF!</v>
      </c>
      <c r="Q138" s="5" t="e">
        <f>IF(#REF!="1A1 Energy Industries",#REF!)</f>
        <v>#REF!</v>
      </c>
      <c r="R138" s="5" t="e">
        <f>IF(#REF!="1B2 Oil &amp; Natural Gas",#REF!)</f>
        <v>#REF!</v>
      </c>
      <c r="S138" s="5" t="e">
        <f>IF(#REF!="3A2 Manure Management",#REF!)</f>
        <v>#REF!</v>
      </c>
      <c r="T138" s="5" t="e">
        <f>IF(#REF!="3B2 Cropland",#REF!)</f>
        <v>#REF!</v>
      </c>
      <c r="U138" s="5" t="e">
        <f>IF(#REF!="3B6 Other Land",#REF!)</f>
        <v>#REF!</v>
      </c>
      <c r="V138" s="5" t="e">
        <f>IF(#REF!="4A1 Managed Waste Disposal Sites",#REF!)</f>
        <v>#REF!</v>
      </c>
      <c r="W138" s="5" t="e">
        <f>IF(#REF!="4D1 Domestic Wastewater Treatment &amp; Discharge",#REF!)</f>
        <v>#REF!</v>
      </c>
      <c r="X138" s="5" t="e">
        <f>IF(#REF!="unknown",#REF!)</f>
        <v>#REF!</v>
      </c>
    </row>
    <row r="139" spans="1:36" x14ac:dyDescent="0.3">
      <c r="A139" s="4" t="s">
        <v>1180</v>
      </c>
      <c r="B139" s="3" t="s">
        <v>1032</v>
      </c>
      <c r="C139" s="3" t="s">
        <v>1124</v>
      </c>
      <c r="D139" s="3" t="s">
        <v>384</v>
      </c>
      <c r="E139" s="128" t="s">
        <v>505</v>
      </c>
      <c r="F139" s="29">
        <v>5.1325114354250001</v>
      </c>
      <c r="G139" s="129">
        <v>490.93219499450004</v>
      </c>
      <c r="H139" s="94"/>
      <c r="I139" s="94"/>
      <c r="L139" s="111">
        <f t="shared" si="16"/>
        <v>2437.3919210280933</v>
      </c>
      <c r="M139" s="111">
        <f t="shared" si="14"/>
        <v>0.90023654600555902</v>
      </c>
      <c r="N139" s="125"/>
      <c r="O139" s="98"/>
      <c r="P139" s="98"/>
      <c r="Q139" s="98" t="e">
        <f>IF(#REF!="1A1 Energy Industries",#REF!)</f>
        <v>#REF!</v>
      </c>
      <c r="R139" s="98" t="e">
        <f>IF(#REF!="1B2 Oil &amp; Natural Gas",#REF!)</f>
        <v>#REF!</v>
      </c>
      <c r="S139" s="98" t="e">
        <f>IF(#REF!="3A2 Manure Management",#REF!)</f>
        <v>#REF!</v>
      </c>
      <c r="T139" s="98" t="e">
        <f>IF(#REF!="3B2 Cropland",#REF!)</f>
        <v>#REF!</v>
      </c>
      <c r="U139" s="98" t="e">
        <f>IF(#REF!="3B6 Other Land",#REF!)</f>
        <v>#REF!</v>
      </c>
      <c r="V139" s="98" t="e">
        <f>IF(#REF!="4A1 Managed Waste Disposal Sites",#REF!)</f>
        <v>#REF!</v>
      </c>
      <c r="W139" s="98" t="e">
        <f>IF(#REF!="4D1 Domestic Wastewater Treatment &amp; Discharge",#REF!)</f>
        <v>#REF!</v>
      </c>
      <c r="X139" s="98" t="e">
        <f>IF(#REF!="unknown",#REF!)</f>
        <v>#REF!</v>
      </c>
      <c r="Y139" s="98"/>
      <c r="Z139" s="98"/>
      <c r="AA139" s="98"/>
      <c r="AB139" s="98"/>
      <c r="AC139" s="98"/>
      <c r="AD139" s="98"/>
      <c r="AE139" s="98"/>
      <c r="AF139" s="98"/>
      <c r="AG139" s="98"/>
      <c r="AH139" s="98"/>
      <c r="AI139" s="98"/>
      <c r="AJ139" s="98"/>
    </row>
    <row r="140" spans="1:36" x14ac:dyDescent="0.3">
      <c r="A140" s="4" t="s">
        <v>425</v>
      </c>
      <c r="B140" s="3" t="s">
        <v>426</v>
      </c>
      <c r="C140" s="3" t="s">
        <v>422</v>
      </c>
      <c r="D140" s="3" t="s">
        <v>368</v>
      </c>
      <c r="E140" s="128" t="s">
        <v>337</v>
      </c>
      <c r="F140" s="29">
        <v>5.1180952687300003</v>
      </c>
      <c r="G140" s="129">
        <v>408.99144245299999</v>
      </c>
      <c r="H140" s="26">
        <f t="shared" ref="H140:H176" si="23">F140*1000/G140</f>
        <v>12.513942194079418</v>
      </c>
      <c r="I140" s="109">
        <f t="shared" si="12"/>
        <v>90.100383797371805</v>
      </c>
      <c r="J140" s="109">
        <f>J138+I140</f>
        <v>53708.433359787385</v>
      </c>
      <c r="K140" s="110">
        <f t="shared" si="13"/>
        <v>0.81696696150242065</v>
      </c>
      <c r="L140" s="111">
        <f t="shared" si="16"/>
        <v>2442.5100162968233</v>
      </c>
      <c r="M140" s="111">
        <f t="shared" si="14"/>
        <v>0.90212688475949465</v>
      </c>
      <c r="N140" s="131">
        <f t="shared" ref="N140:N176" si="24">N139+H140</f>
        <v>12.513942194079418</v>
      </c>
      <c r="O140" s="132" t="e">
        <f t="shared" ref="O140:O176" si="25">N140/N$336</f>
        <v>#DIV/0!</v>
      </c>
      <c r="P140" s="133" t="e">
        <f>N140/#REF!</f>
        <v>#REF!</v>
      </c>
      <c r="Q140" s="5" t="e">
        <f>IF(#REF!="1A1 Energy Industries",#REF!)</f>
        <v>#REF!</v>
      </c>
      <c r="R140" s="5" t="e">
        <f>IF(#REF!="1B2 Oil &amp; Natural Gas",#REF!)</f>
        <v>#REF!</v>
      </c>
      <c r="S140" s="5" t="e">
        <f>IF(#REF!="3A2 Manure Management",#REF!)</f>
        <v>#REF!</v>
      </c>
      <c r="T140" s="5" t="e">
        <f>IF(#REF!="3B2 Cropland",#REF!)</f>
        <v>#REF!</v>
      </c>
      <c r="U140" s="5" t="e">
        <f>IF(#REF!="3B6 Other Land",#REF!)</f>
        <v>#REF!</v>
      </c>
      <c r="V140" s="5" t="e">
        <f>IF(#REF!="4A1 Managed Waste Disposal Sites",#REF!)</f>
        <v>#REF!</v>
      </c>
      <c r="W140" s="5" t="e">
        <f>IF(#REF!="4D1 Domestic Wastewater Treatment &amp; Discharge",#REF!)</f>
        <v>#REF!</v>
      </c>
      <c r="X140" s="5" t="e">
        <f>IF(#REF!="unknown",#REF!)</f>
        <v>#REF!</v>
      </c>
    </row>
    <row r="141" spans="1:36" x14ac:dyDescent="0.3">
      <c r="A141" s="4" t="s">
        <v>1170</v>
      </c>
      <c r="B141" s="3" t="s">
        <v>1032</v>
      </c>
      <c r="C141" s="3" t="s">
        <v>1129</v>
      </c>
      <c r="D141" s="3" t="s">
        <v>384</v>
      </c>
      <c r="E141" s="128" t="s">
        <v>505</v>
      </c>
      <c r="F141" s="29">
        <v>5.0797718308200004</v>
      </c>
      <c r="G141" s="129">
        <v>468.928491522</v>
      </c>
      <c r="H141" s="26">
        <f t="shared" si="23"/>
        <v>10.832721667929789</v>
      </c>
      <c r="I141" s="109">
        <f t="shared" si="12"/>
        <v>77.995596009094484</v>
      </c>
      <c r="J141" s="109">
        <f t="shared" si="15"/>
        <v>53786.42895579648</v>
      </c>
      <c r="K141" s="110">
        <f t="shared" si="13"/>
        <v>0.81815336410432238</v>
      </c>
      <c r="L141" s="111">
        <f t="shared" si="16"/>
        <v>2447.5897881276433</v>
      </c>
      <c r="M141" s="111">
        <f t="shared" si="14"/>
        <v>0.90400306897427807</v>
      </c>
      <c r="N141" s="131">
        <f t="shared" si="24"/>
        <v>23.346663862009208</v>
      </c>
      <c r="O141" s="132" t="e">
        <f t="shared" si="25"/>
        <v>#DIV/0!</v>
      </c>
      <c r="P141" s="133" t="e">
        <f>N141/#REF!</f>
        <v>#REF!</v>
      </c>
      <c r="Q141" s="5" t="e">
        <f>IF(#REF!="1A1 Energy Industries",#REF!)</f>
        <v>#REF!</v>
      </c>
      <c r="R141" s="5" t="e">
        <f>IF(#REF!="1B2 Oil &amp; Natural Gas",#REF!)</f>
        <v>#REF!</v>
      </c>
      <c r="S141" s="5" t="e">
        <f>IF(#REF!="3A2 Manure Management",#REF!)</f>
        <v>#REF!</v>
      </c>
      <c r="T141" s="5" t="e">
        <f>IF(#REF!="3B2 Cropland",#REF!)</f>
        <v>#REF!</v>
      </c>
      <c r="U141" s="5" t="e">
        <f>IF(#REF!="3B6 Other Land",#REF!)</f>
        <v>#REF!</v>
      </c>
      <c r="V141" s="5" t="e">
        <f>IF(#REF!="4A1 Managed Waste Disposal Sites",#REF!)</f>
        <v>#REF!</v>
      </c>
      <c r="W141" s="5" t="e">
        <f>IF(#REF!="4D1 Domestic Wastewater Treatment &amp; Discharge",#REF!)</f>
        <v>#REF!</v>
      </c>
      <c r="X141" s="5" t="e">
        <f>IF(#REF!="unknown",#REF!)</f>
        <v>#REF!</v>
      </c>
    </row>
    <row r="142" spans="1:36" x14ac:dyDescent="0.3">
      <c r="A142" s="4" t="s">
        <v>1166</v>
      </c>
      <c r="B142" s="3" t="s">
        <v>1032</v>
      </c>
      <c r="C142" s="3" t="s">
        <v>1030</v>
      </c>
      <c r="D142" s="3" t="s">
        <v>384</v>
      </c>
      <c r="E142" s="128" t="s">
        <v>337</v>
      </c>
      <c r="F142" s="29">
        <v>5.0733218384000001</v>
      </c>
      <c r="G142" s="129">
        <v>355.04575761400002</v>
      </c>
      <c r="H142" s="26">
        <f t="shared" si="23"/>
        <v>14.289205629420964</v>
      </c>
      <c r="I142" s="109">
        <f t="shared" si="12"/>
        <v>102.88228053183094</v>
      </c>
      <c r="J142" s="109">
        <f t="shared" si="15"/>
        <v>53889.311236328314</v>
      </c>
      <c r="K142" s="110">
        <f t="shared" si="13"/>
        <v>0.81971832176293591</v>
      </c>
      <c r="L142" s="111">
        <f t="shared" si="16"/>
        <v>2452.6631099660431</v>
      </c>
      <c r="M142" s="111">
        <f t="shared" si="14"/>
        <v>0.90587687092183244</v>
      </c>
      <c r="N142" s="131">
        <f t="shared" si="24"/>
        <v>37.635869491430171</v>
      </c>
      <c r="O142" s="132" t="e">
        <f t="shared" si="25"/>
        <v>#DIV/0!</v>
      </c>
      <c r="P142" s="133" t="e">
        <f>N142/#REF!</f>
        <v>#REF!</v>
      </c>
      <c r="Q142" s="5" t="e">
        <f>IF(#REF!="1A1 Energy Industries",#REF!)</f>
        <v>#REF!</v>
      </c>
      <c r="R142" s="5" t="e">
        <f>IF(#REF!="1B2 Oil &amp; Natural Gas",#REF!)</f>
        <v>#REF!</v>
      </c>
      <c r="S142" s="5" t="e">
        <f>IF(#REF!="3A2 Manure Management",#REF!)</f>
        <v>#REF!</v>
      </c>
      <c r="T142" s="5" t="e">
        <f>IF(#REF!="3B2 Cropland",#REF!)</f>
        <v>#REF!</v>
      </c>
      <c r="U142" s="5" t="e">
        <f>IF(#REF!="3B6 Other Land",#REF!)</f>
        <v>#REF!</v>
      </c>
      <c r="V142" s="5" t="e">
        <f>IF(#REF!="4A1 Managed Waste Disposal Sites",#REF!)</f>
        <v>#REF!</v>
      </c>
      <c r="W142" s="5" t="e">
        <f>IF(#REF!="4D1 Domestic Wastewater Treatment &amp; Discharge",#REF!)</f>
        <v>#REF!</v>
      </c>
      <c r="X142" s="5" t="e">
        <f>IF(#REF!="unknown",#REF!)</f>
        <v>#REF!</v>
      </c>
    </row>
    <row r="143" spans="1:36" x14ac:dyDescent="0.3">
      <c r="A143" s="4" t="s">
        <v>1180</v>
      </c>
      <c r="B143" s="3" t="s">
        <v>1032</v>
      </c>
      <c r="C143" s="3" t="s">
        <v>1124</v>
      </c>
      <c r="D143" s="3" t="s">
        <v>384</v>
      </c>
      <c r="E143" s="128" t="s">
        <v>505</v>
      </c>
      <c r="F143" s="29">
        <v>5.0368397671274998</v>
      </c>
      <c r="G143" s="129">
        <v>416.87777528499998</v>
      </c>
      <c r="H143" s="26">
        <f t="shared" si="23"/>
        <v>12.082293817855955</v>
      </c>
      <c r="I143" s="109">
        <f t="shared" si="12"/>
        <v>86.992515488562887</v>
      </c>
      <c r="J143" s="109">
        <f t="shared" si="15"/>
        <v>53976.303751816879</v>
      </c>
      <c r="K143" s="110">
        <f t="shared" si="13"/>
        <v>0.8210415778440816</v>
      </c>
      <c r="L143" s="111">
        <f t="shared" si="16"/>
        <v>2457.6999497331703</v>
      </c>
      <c r="M143" s="111">
        <f t="shared" si="14"/>
        <v>0.9077371984283048</v>
      </c>
      <c r="N143" s="131">
        <f t="shared" si="24"/>
        <v>49.718163309286126</v>
      </c>
      <c r="O143" s="132" t="e">
        <f t="shared" si="25"/>
        <v>#DIV/0!</v>
      </c>
      <c r="P143" s="133" t="e">
        <f>N143/#REF!</f>
        <v>#REF!</v>
      </c>
      <c r="Q143" s="5" t="e">
        <f>IF(#REF!="1A1 Energy Industries",#REF!)</f>
        <v>#REF!</v>
      </c>
      <c r="R143" s="5" t="e">
        <f>IF(#REF!="1B2 Oil &amp; Natural Gas",#REF!)</f>
        <v>#REF!</v>
      </c>
      <c r="S143" s="5" t="e">
        <f>IF(#REF!="3A2 Manure Management",#REF!)</f>
        <v>#REF!</v>
      </c>
      <c r="T143" s="5" t="e">
        <f>IF(#REF!="3B2 Cropland",#REF!)</f>
        <v>#REF!</v>
      </c>
      <c r="U143" s="5" t="e">
        <f>IF(#REF!="3B6 Other Land",#REF!)</f>
        <v>#REF!</v>
      </c>
      <c r="V143" s="5" t="e">
        <f>IF(#REF!="4A1 Managed Waste Disposal Sites",#REF!)</f>
        <v>#REF!</v>
      </c>
      <c r="W143" s="5" t="e">
        <f>IF(#REF!="4D1 Domestic Wastewater Treatment &amp; Discharge",#REF!)</f>
        <v>#REF!</v>
      </c>
      <c r="X143" s="5" t="e">
        <f>IF(#REF!="unknown",#REF!)</f>
        <v>#REF!</v>
      </c>
    </row>
    <row r="144" spans="1:36" x14ac:dyDescent="0.3">
      <c r="A144" s="4" t="s">
        <v>351</v>
      </c>
      <c r="B144" s="3" t="s">
        <v>195</v>
      </c>
      <c r="C144" s="3" t="s">
        <v>350</v>
      </c>
      <c r="D144" s="3" t="s">
        <v>396</v>
      </c>
      <c r="E144" s="128" t="s">
        <v>505</v>
      </c>
      <c r="F144" s="29">
        <v>4.9597820320599997</v>
      </c>
      <c r="G144" s="129">
        <v>276.11122282600002</v>
      </c>
      <c r="H144" s="26">
        <f t="shared" si="23"/>
        <v>17.962986007220572</v>
      </c>
      <c r="I144" s="109">
        <f t="shared" si="12"/>
        <v>129.33349925198812</v>
      </c>
      <c r="J144" s="109">
        <f t="shared" si="15"/>
        <v>54105.637251068867</v>
      </c>
      <c r="K144" s="110">
        <f t="shared" si="13"/>
        <v>0.82300888892159074</v>
      </c>
      <c r="L144" s="111">
        <f t="shared" si="16"/>
        <v>2462.6597317652304</v>
      </c>
      <c r="M144" s="111">
        <f t="shared" si="14"/>
        <v>0.90956906510799695</v>
      </c>
      <c r="N144" s="131">
        <f t="shared" si="24"/>
        <v>67.681149316506691</v>
      </c>
      <c r="O144" s="132" t="e">
        <f t="shared" si="25"/>
        <v>#DIV/0!</v>
      </c>
      <c r="P144" s="133" t="e">
        <f>N144/#REF!</f>
        <v>#REF!</v>
      </c>
      <c r="Q144" s="5" t="e">
        <f>IF(#REF!="1A1 Energy Industries",#REF!)</f>
        <v>#REF!</v>
      </c>
      <c r="R144" s="5" t="e">
        <f>IF(#REF!="1B2 Oil &amp; Natural Gas",#REF!)</f>
        <v>#REF!</v>
      </c>
      <c r="S144" s="5" t="e">
        <f>IF(#REF!="3A2 Manure Management",#REF!)</f>
        <v>#REF!</v>
      </c>
      <c r="T144" s="5" t="e">
        <f>IF(#REF!="3B2 Cropland",#REF!)</f>
        <v>#REF!</v>
      </c>
      <c r="U144" s="5" t="e">
        <f>IF(#REF!="3B6 Other Land",#REF!)</f>
        <v>#REF!</v>
      </c>
      <c r="V144" s="5" t="e">
        <f>IF(#REF!="4A1 Managed Waste Disposal Sites",#REF!)</f>
        <v>#REF!</v>
      </c>
      <c r="W144" s="5" t="e">
        <f>IF(#REF!="4D1 Domestic Wastewater Treatment &amp; Discharge",#REF!)</f>
        <v>#REF!</v>
      </c>
      <c r="X144" s="5" t="e">
        <f>IF(#REF!="unknown",#REF!)</f>
        <v>#REF!</v>
      </c>
    </row>
    <row r="145" spans="1:24" x14ac:dyDescent="0.3">
      <c r="A145" s="4" t="s">
        <v>922</v>
      </c>
      <c r="B145" s="3" t="s">
        <v>195</v>
      </c>
      <c r="C145" s="4" t="s">
        <v>922</v>
      </c>
      <c r="D145" s="3" t="s">
        <v>396</v>
      </c>
      <c r="E145" s="128" t="s">
        <v>505</v>
      </c>
      <c r="F145" s="29">
        <v>4.9597820267100001</v>
      </c>
      <c r="G145" s="129">
        <v>276.11122282600002</v>
      </c>
      <c r="H145" s="26">
        <f t="shared" si="23"/>
        <v>17.962985987844327</v>
      </c>
      <c r="I145" s="109">
        <f t="shared" si="12"/>
        <v>129.33349911247913</v>
      </c>
      <c r="J145" s="109">
        <f t="shared" si="15"/>
        <v>54234.970750181346</v>
      </c>
      <c r="K145" s="110">
        <f t="shared" si="13"/>
        <v>0.8249761999969778</v>
      </c>
      <c r="L145" s="111">
        <f t="shared" si="16"/>
        <v>2467.6195137919403</v>
      </c>
      <c r="M145" s="111">
        <f t="shared" si="14"/>
        <v>0.91140093178571302</v>
      </c>
      <c r="N145" s="131">
        <f t="shared" si="24"/>
        <v>85.644135304351011</v>
      </c>
      <c r="O145" s="132" t="e">
        <f t="shared" si="25"/>
        <v>#DIV/0!</v>
      </c>
      <c r="P145" s="133" t="e">
        <f>N145/#REF!</f>
        <v>#REF!</v>
      </c>
      <c r="Q145" s="5" t="e">
        <f>IF(#REF!="1A1 Energy Industries",#REF!)</f>
        <v>#REF!</v>
      </c>
      <c r="R145" s="5" t="e">
        <f>IF(#REF!="1B2 Oil &amp; Natural Gas",#REF!)</f>
        <v>#REF!</v>
      </c>
      <c r="S145" s="5" t="e">
        <f>IF(#REF!="3A2 Manure Management",#REF!)</f>
        <v>#REF!</v>
      </c>
      <c r="T145" s="5" t="e">
        <f>IF(#REF!="3B2 Cropland",#REF!)</f>
        <v>#REF!</v>
      </c>
      <c r="U145" s="5" t="e">
        <f>IF(#REF!="3B6 Other Land",#REF!)</f>
        <v>#REF!</v>
      </c>
      <c r="V145" s="5" t="e">
        <f>IF(#REF!="4A1 Managed Waste Disposal Sites",#REF!)</f>
        <v>#REF!</v>
      </c>
      <c r="W145" s="5" t="e">
        <f>IF(#REF!="4D1 Domestic Wastewater Treatment &amp; Discharge",#REF!)</f>
        <v>#REF!</v>
      </c>
      <c r="X145" s="5" t="e">
        <f>IF(#REF!="unknown",#REF!)</f>
        <v>#REF!</v>
      </c>
    </row>
    <row r="146" spans="1:24" x14ac:dyDescent="0.3">
      <c r="A146" s="4" t="s">
        <v>1175</v>
      </c>
      <c r="B146" s="3" t="s">
        <v>1032</v>
      </c>
      <c r="C146" s="3" t="s">
        <v>1190</v>
      </c>
      <c r="D146" s="3" t="s">
        <v>384</v>
      </c>
      <c r="E146" s="128" t="s">
        <v>505</v>
      </c>
      <c r="F146" s="29">
        <v>4.9533837535399998</v>
      </c>
      <c r="G146" s="129">
        <v>477.03752472899998</v>
      </c>
      <c r="H146" s="26">
        <f t="shared" si="23"/>
        <v>10.383635451642856</v>
      </c>
      <c r="I146" s="109">
        <f t="shared" si="12"/>
        <v>74.762175251828566</v>
      </c>
      <c r="J146" s="109">
        <f t="shared" si="15"/>
        <v>54309.732925433178</v>
      </c>
      <c r="K146" s="110">
        <f t="shared" si="13"/>
        <v>0.8261134185552188</v>
      </c>
      <c r="L146" s="111">
        <f t="shared" si="16"/>
        <v>2472.5728975454804</v>
      </c>
      <c r="M146" s="111">
        <f t="shared" si="14"/>
        <v>0.91323043529840464</v>
      </c>
      <c r="N146" s="131">
        <f t="shared" si="24"/>
        <v>96.02777075599387</v>
      </c>
      <c r="O146" s="132" t="e">
        <f t="shared" si="25"/>
        <v>#DIV/0!</v>
      </c>
      <c r="P146" s="133" t="e">
        <f>N146/#REF!</f>
        <v>#REF!</v>
      </c>
      <c r="Q146" s="5" t="e">
        <f>IF(#REF!="1A1 Energy Industries",#REF!)</f>
        <v>#REF!</v>
      </c>
      <c r="R146" s="5" t="e">
        <f>IF(#REF!="1B2 Oil &amp; Natural Gas",#REF!)</f>
        <v>#REF!</v>
      </c>
      <c r="S146" s="5" t="e">
        <f>IF(#REF!="3A2 Manure Management",#REF!)</f>
        <v>#REF!</v>
      </c>
      <c r="T146" s="5" t="e">
        <f>IF(#REF!="3B2 Cropland",#REF!)</f>
        <v>#REF!</v>
      </c>
      <c r="U146" s="5" t="e">
        <f>IF(#REF!="3B6 Other Land",#REF!)</f>
        <v>#REF!</v>
      </c>
      <c r="V146" s="5" t="e">
        <f>IF(#REF!="4A1 Managed Waste Disposal Sites",#REF!)</f>
        <v>#REF!</v>
      </c>
      <c r="W146" s="5" t="e">
        <f>IF(#REF!="4D1 Domestic Wastewater Treatment &amp; Discharge",#REF!)</f>
        <v>#REF!</v>
      </c>
      <c r="X146" s="5" t="e">
        <f>IF(#REF!="unknown",#REF!)</f>
        <v>#REF!</v>
      </c>
    </row>
    <row r="147" spans="1:24" x14ac:dyDescent="0.3">
      <c r="A147" s="4" t="s">
        <v>1199</v>
      </c>
      <c r="B147" s="3" t="s">
        <v>415</v>
      </c>
      <c r="C147" s="3" t="s">
        <v>1281</v>
      </c>
      <c r="D147" s="3" t="s">
        <v>368</v>
      </c>
      <c r="E147" s="134" t="s">
        <v>337</v>
      </c>
      <c r="F147" s="29">
        <v>4.90431105485</v>
      </c>
      <c r="G147" s="129">
        <v>290.695166798</v>
      </c>
      <c r="H147" s="26">
        <f t="shared" si="23"/>
        <v>16.870975561344427</v>
      </c>
      <c r="I147" s="109">
        <f t="shared" si="12"/>
        <v>121.47102404167987</v>
      </c>
      <c r="J147" s="109">
        <f t="shared" si="15"/>
        <v>54431.203949474861</v>
      </c>
      <c r="K147" s="110">
        <f t="shared" si="13"/>
        <v>0.82796113235385327</v>
      </c>
      <c r="L147" s="111">
        <f t="shared" si="16"/>
        <v>2477.4772086003304</v>
      </c>
      <c r="M147" s="111">
        <f t="shared" si="14"/>
        <v>0.9150418140949228</v>
      </c>
      <c r="N147" s="131">
        <f t="shared" si="24"/>
        <v>112.89874631733829</v>
      </c>
      <c r="O147" s="132" t="e">
        <f t="shared" si="25"/>
        <v>#DIV/0!</v>
      </c>
      <c r="P147" s="133" t="e">
        <f>N147/#REF!</f>
        <v>#REF!</v>
      </c>
      <c r="Q147" s="5" t="e">
        <f>IF(#REF!="1A1 Energy Industries",#REF!)</f>
        <v>#REF!</v>
      </c>
      <c r="R147" s="5" t="e">
        <f>IF(#REF!="1B2 Oil &amp; Natural Gas",#REF!)</f>
        <v>#REF!</v>
      </c>
      <c r="S147" s="5" t="e">
        <f>IF(#REF!="3A2 Manure Management",#REF!)</f>
        <v>#REF!</v>
      </c>
      <c r="T147" s="5" t="e">
        <f>IF(#REF!="3B2 Cropland",#REF!)</f>
        <v>#REF!</v>
      </c>
      <c r="U147" s="5" t="e">
        <f>IF(#REF!="3B6 Other Land",#REF!)</f>
        <v>#REF!</v>
      </c>
      <c r="V147" s="5" t="e">
        <f>IF(#REF!="4A1 Managed Waste Disposal Sites",#REF!)</f>
        <v>#REF!</v>
      </c>
      <c r="W147" s="5" t="e">
        <f>IF(#REF!="4D1 Domestic Wastewater Treatment &amp; Discharge",#REF!)</f>
        <v>#REF!</v>
      </c>
      <c r="X147" s="5" t="e">
        <f>IF(#REF!="unknown",#REF!)</f>
        <v>#REF!</v>
      </c>
    </row>
    <row r="148" spans="1:24" x14ac:dyDescent="0.3">
      <c r="A148" s="4" t="s">
        <v>799</v>
      </c>
      <c r="B148" s="3" t="s">
        <v>195</v>
      </c>
      <c r="C148" s="3" t="s">
        <v>1196</v>
      </c>
      <c r="D148" s="3" t="s">
        <v>396</v>
      </c>
      <c r="E148" s="128" t="s">
        <v>505</v>
      </c>
      <c r="F148" s="29">
        <v>4.6526956161249995</v>
      </c>
      <c r="G148" s="129">
        <v>356.98637152000003</v>
      </c>
      <c r="H148" s="26">
        <f t="shared" si="23"/>
        <v>13.033258374302767</v>
      </c>
      <c r="I148" s="109">
        <f t="shared" si="12"/>
        <v>93.839460294979929</v>
      </c>
      <c r="J148" s="109">
        <f t="shared" si="15"/>
        <v>54525.043409769838</v>
      </c>
      <c r="K148" s="110">
        <f t="shared" si="13"/>
        <v>0.82938853832998094</v>
      </c>
      <c r="L148" s="111">
        <f t="shared" si="16"/>
        <v>2482.1299042164555</v>
      </c>
      <c r="M148" s="111">
        <f t="shared" si="14"/>
        <v>0.91676026019090762</v>
      </c>
      <c r="N148" s="131">
        <f t="shared" si="24"/>
        <v>125.93200469164105</v>
      </c>
      <c r="O148" s="132" t="e">
        <f t="shared" si="25"/>
        <v>#DIV/0!</v>
      </c>
      <c r="P148" s="133" t="e">
        <f>N148/#REF!</f>
        <v>#REF!</v>
      </c>
      <c r="Q148" s="5" t="e">
        <f>IF(#REF!="1A1 Energy Industries",#REF!)</f>
        <v>#REF!</v>
      </c>
      <c r="R148" s="5" t="e">
        <f>IF(#REF!="1B2 Oil &amp; Natural Gas",#REF!)</f>
        <v>#REF!</v>
      </c>
      <c r="S148" s="5" t="e">
        <f>IF(#REF!="3A2 Manure Management",#REF!)</f>
        <v>#REF!</v>
      </c>
      <c r="T148" s="5" t="e">
        <f>IF(#REF!="3B2 Cropland",#REF!)</f>
        <v>#REF!</v>
      </c>
      <c r="U148" s="5" t="e">
        <f>IF(#REF!="3B6 Other Land",#REF!)</f>
        <v>#REF!</v>
      </c>
      <c r="V148" s="5" t="e">
        <f>IF(#REF!="4A1 Managed Waste Disposal Sites",#REF!)</f>
        <v>#REF!</v>
      </c>
      <c r="W148" s="5" t="e">
        <f>IF(#REF!="4D1 Domestic Wastewater Treatment &amp; Discharge",#REF!)</f>
        <v>#REF!</v>
      </c>
      <c r="X148" s="5" t="e">
        <f>IF(#REF!="unknown",#REF!)</f>
        <v>#REF!</v>
      </c>
    </row>
    <row r="149" spans="1:24" x14ac:dyDescent="0.3">
      <c r="A149" s="4" t="s">
        <v>425</v>
      </c>
      <c r="B149" s="3" t="s">
        <v>415</v>
      </c>
      <c r="C149" s="3" t="s">
        <v>422</v>
      </c>
      <c r="D149" s="3" t="s">
        <v>368</v>
      </c>
      <c r="E149" s="128" t="s">
        <v>337</v>
      </c>
      <c r="F149" s="29">
        <v>4.5968922656000002</v>
      </c>
      <c r="G149" s="129">
        <v>249.01807163300001</v>
      </c>
      <c r="H149" s="26">
        <f t="shared" si="23"/>
        <v>18.46007494739116</v>
      </c>
      <c r="I149" s="109">
        <f t="shared" si="12"/>
        <v>132.91253962121635</v>
      </c>
      <c r="J149" s="109">
        <f t="shared" si="15"/>
        <v>54657.955949391056</v>
      </c>
      <c r="K149" s="110">
        <f t="shared" si="13"/>
        <v>0.83141029072243144</v>
      </c>
      <c r="L149" s="111">
        <f t="shared" si="16"/>
        <v>2486.7267964820558</v>
      </c>
      <c r="M149" s="111">
        <f t="shared" si="14"/>
        <v>0.91845809564356562</v>
      </c>
      <c r="N149" s="131">
        <f t="shared" si="24"/>
        <v>144.3920796390322</v>
      </c>
      <c r="O149" s="132" t="e">
        <f t="shared" si="25"/>
        <v>#DIV/0!</v>
      </c>
      <c r="P149" s="133" t="e">
        <f>N149/#REF!</f>
        <v>#REF!</v>
      </c>
      <c r="Q149" s="5" t="e">
        <f>IF(#REF!="1A1 Energy Industries",#REF!)</f>
        <v>#REF!</v>
      </c>
      <c r="R149" s="5" t="e">
        <f>IF(#REF!="1B2 Oil &amp; Natural Gas",#REF!)</f>
        <v>#REF!</v>
      </c>
      <c r="S149" s="5" t="e">
        <f>IF(#REF!="3A2 Manure Management",#REF!)</f>
        <v>#REF!</v>
      </c>
      <c r="T149" s="5" t="e">
        <f>IF(#REF!="3B2 Cropland",#REF!)</f>
        <v>#REF!</v>
      </c>
      <c r="U149" s="5" t="e">
        <f>IF(#REF!="3B6 Other Land",#REF!)</f>
        <v>#REF!</v>
      </c>
      <c r="V149" s="5" t="e">
        <f>IF(#REF!="4A1 Managed Waste Disposal Sites",#REF!)</f>
        <v>#REF!</v>
      </c>
      <c r="W149" s="5" t="e">
        <f>IF(#REF!="4D1 Domestic Wastewater Treatment &amp; Discharge",#REF!)</f>
        <v>#REF!</v>
      </c>
      <c r="X149" s="5" t="e">
        <f>IF(#REF!="unknown",#REF!)</f>
        <v>#REF!</v>
      </c>
    </row>
    <row r="150" spans="1:24" x14ac:dyDescent="0.3">
      <c r="A150" s="4" t="s">
        <v>1173</v>
      </c>
      <c r="B150" s="3" t="s">
        <v>1032</v>
      </c>
      <c r="C150" s="3" t="s">
        <v>1158</v>
      </c>
      <c r="D150" s="3" t="s">
        <v>384</v>
      </c>
      <c r="E150" s="128" t="s">
        <v>337</v>
      </c>
      <c r="F150" s="29">
        <v>4.5509431655499997</v>
      </c>
      <c r="G150" s="129">
        <v>371.607588728</v>
      </c>
      <c r="H150" s="26">
        <f t="shared" si="23"/>
        <v>12.246636784592374</v>
      </c>
      <c r="I150" s="109">
        <f t="shared" si="12"/>
        <v>88.17578484906511</v>
      </c>
      <c r="J150" s="109">
        <f t="shared" si="15"/>
        <v>54746.131734240123</v>
      </c>
      <c r="K150" s="110">
        <f t="shared" si="13"/>
        <v>0.83275154568966658</v>
      </c>
      <c r="L150" s="111">
        <f t="shared" si="16"/>
        <v>2491.2777396476058</v>
      </c>
      <c r="M150" s="111">
        <f t="shared" si="14"/>
        <v>0.92013896006306128</v>
      </c>
      <c r="N150" s="131">
        <f t="shared" si="24"/>
        <v>156.63871642362457</v>
      </c>
      <c r="O150" s="132" t="e">
        <f t="shared" si="25"/>
        <v>#DIV/0!</v>
      </c>
      <c r="P150" s="133" t="e">
        <f>N150/#REF!</f>
        <v>#REF!</v>
      </c>
      <c r="Q150" s="5" t="e">
        <f>IF(#REF!="1A1 Energy Industries",#REF!)</f>
        <v>#REF!</v>
      </c>
      <c r="R150" s="5" t="e">
        <f>IF(#REF!="1B2 Oil &amp; Natural Gas",#REF!)</f>
        <v>#REF!</v>
      </c>
      <c r="S150" s="5" t="e">
        <f>IF(#REF!="3A2 Manure Management",#REF!)</f>
        <v>#REF!</v>
      </c>
      <c r="T150" s="5" t="e">
        <f>IF(#REF!="3B2 Cropland",#REF!)</f>
        <v>#REF!</v>
      </c>
      <c r="U150" s="5" t="e">
        <f>IF(#REF!="3B6 Other Land",#REF!)</f>
        <v>#REF!</v>
      </c>
      <c r="V150" s="5" t="e">
        <f>IF(#REF!="4A1 Managed Waste Disposal Sites",#REF!)</f>
        <v>#REF!</v>
      </c>
      <c r="W150" s="5" t="e">
        <f>IF(#REF!="4D1 Domestic Wastewater Treatment &amp; Discharge",#REF!)</f>
        <v>#REF!</v>
      </c>
      <c r="X150" s="5" t="e">
        <f>IF(#REF!="unknown",#REF!)</f>
        <v>#REF!</v>
      </c>
    </row>
    <row r="151" spans="1:24" x14ac:dyDescent="0.3">
      <c r="A151" s="4" t="s">
        <v>1047</v>
      </c>
      <c r="B151" s="3" t="s">
        <v>426</v>
      </c>
      <c r="C151" s="4" t="s">
        <v>1048</v>
      </c>
      <c r="D151" s="3" t="s">
        <v>368</v>
      </c>
      <c r="E151" s="128" t="s">
        <v>337</v>
      </c>
      <c r="F151" s="29">
        <v>4.4436132856599997</v>
      </c>
      <c r="G151" s="129">
        <v>234.06539684500001</v>
      </c>
      <c r="H151" s="26">
        <f t="shared" si="23"/>
        <v>18.984494699157075</v>
      </c>
      <c r="I151" s="109">
        <f t="shared" si="12"/>
        <v>136.68836183393094</v>
      </c>
      <c r="J151" s="109">
        <f t="shared" si="15"/>
        <v>54882.820096074058</v>
      </c>
      <c r="K151" s="110">
        <f t="shared" si="13"/>
        <v>0.83483073267492358</v>
      </c>
      <c r="L151" s="111">
        <f t="shared" si="16"/>
        <v>2495.7213529332657</v>
      </c>
      <c r="M151" s="111">
        <f t="shared" si="14"/>
        <v>0.92178018281495244</v>
      </c>
      <c r="N151" s="131">
        <f t="shared" si="24"/>
        <v>175.62321112278164</v>
      </c>
      <c r="O151" s="132" t="e">
        <f t="shared" si="25"/>
        <v>#DIV/0!</v>
      </c>
      <c r="P151" s="133" t="e">
        <f>N151/#REF!</f>
        <v>#REF!</v>
      </c>
      <c r="Q151" s="5" t="e">
        <f>IF(#REF!="1A1 Energy Industries",#REF!)</f>
        <v>#REF!</v>
      </c>
      <c r="R151" s="5" t="e">
        <f>IF(#REF!="1B2 Oil &amp; Natural Gas",#REF!)</f>
        <v>#REF!</v>
      </c>
      <c r="S151" s="5" t="e">
        <f>IF(#REF!="3A2 Manure Management",#REF!)</f>
        <v>#REF!</v>
      </c>
      <c r="T151" s="5" t="e">
        <f>IF(#REF!="3B2 Cropland",#REF!)</f>
        <v>#REF!</v>
      </c>
      <c r="U151" s="5" t="e">
        <f>IF(#REF!="3B6 Other Land",#REF!)</f>
        <v>#REF!</v>
      </c>
      <c r="V151" s="5" t="e">
        <f>IF(#REF!="4A1 Managed Waste Disposal Sites",#REF!)</f>
        <v>#REF!</v>
      </c>
      <c r="W151" s="5" t="e">
        <f>IF(#REF!="4D1 Domestic Wastewater Treatment &amp; Discharge",#REF!)</f>
        <v>#REF!</v>
      </c>
      <c r="X151" s="5" t="e">
        <f>IF(#REF!="unknown",#REF!)</f>
        <v>#REF!</v>
      </c>
    </row>
    <row r="152" spans="1:24" x14ac:dyDescent="0.3">
      <c r="A152" s="4" t="s">
        <v>281</v>
      </c>
      <c r="B152" s="3" t="s">
        <v>340</v>
      </c>
      <c r="C152" s="3" t="s">
        <v>1283</v>
      </c>
      <c r="D152" s="3" t="s">
        <v>362</v>
      </c>
      <c r="E152" s="128" t="s">
        <v>337</v>
      </c>
      <c r="F152" s="29">
        <v>4.4185380204599998</v>
      </c>
      <c r="G152" s="129">
        <v>477.78765157800001</v>
      </c>
      <c r="H152" s="26">
        <f t="shared" si="23"/>
        <v>9.2479117153128492</v>
      </c>
      <c r="I152" s="109">
        <f t="shared" si="12"/>
        <v>66.584964350252505</v>
      </c>
      <c r="J152" s="109">
        <f t="shared" si="15"/>
        <v>54949.405060424309</v>
      </c>
      <c r="K152" s="110">
        <f t="shared" si="13"/>
        <v>0.8358435664629168</v>
      </c>
      <c r="L152" s="111">
        <f t="shared" si="16"/>
        <v>2500.1398909537256</v>
      </c>
      <c r="M152" s="111">
        <f t="shared" si="14"/>
        <v>0.92341214416331663</v>
      </c>
      <c r="N152" s="131">
        <f t="shared" si="24"/>
        <v>184.87112283809449</v>
      </c>
      <c r="O152" s="132" t="e">
        <f t="shared" si="25"/>
        <v>#DIV/0!</v>
      </c>
      <c r="P152" s="133" t="e">
        <f>N152/#REF!</f>
        <v>#REF!</v>
      </c>
      <c r="Q152" s="5" t="e">
        <f>IF(#REF!="1A1 Energy Industries",#REF!)</f>
        <v>#REF!</v>
      </c>
      <c r="R152" s="5" t="e">
        <f>IF(#REF!="1B2 Oil &amp; Natural Gas",#REF!)</f>
        <v>#REF!</v>
      </c>
      <c r="S152" s="5" t="e">
        <f>IF(#REF!="3A2 Manure Management",#REF!)</f>
        <v>#REF!</v>
      </c>
      <c r="T152" s="5" t="e">
        <f>IF(#REF!="3B2 Cropland",#REF!)</f>
        <v>#REF!</v>
      </c>
      <c r="U152" s="5" t="e">
        <f>IF(#REF!="3B6 Other Land",#REF!)</f>
        <v>#REF!</v>
      </c>
      <c r="V152" s="5" t="e">
        <f>IF(#REF!="4A1 Managed Waste Disposal Sites",#REF!)</f>
        <v>#REF!</v>
      </c>
      <c r="W152" s="5" t="e">
        <f>IF(#REF!="4D1 Domestic Wastewater Treatment &amp; Discharge",#REF!)</f>
        <v>#REF!</v>
      </c>
      <c r="X152" s="5" t="e">
        <f>IF(#REF!="unknown",#REF!)</f>
        <v>#REF!</v>
      </c>
    </row>
    <row r="153" spans="1:24" x14ac:dyDescent="0.3">
      <c r="A153" s="4" t="s">
        <v>1047</v>
      </c>
      <c r="B153" s="3" t="s">
        <v>426</v>
      </c>
      <c r="C153" s="4" t="s">
        <v>1048</v>
      </c>
      <c r="D153" s="3" t="s">
        <v>368</v>
      </c>
      <c r="E153" s="128" t="s">
        <v>337</v>
      </c>
      <c r="F153" s="29">
        <v>4.3964590588599997</v>
      </c>
      <c r="G153" s="129">
        <v>381.00526243100001</v>
      </c>
      <c r="H153" s="26">
        <f t="shared" si="23"/>
        <v>11.539103241798918</v>
      </c>
      <c r="I153" s="109">
        <f t="shared" si="12"/>
        <v>83.081543340952209</v>
      </c>
      <c r="J153" s="109">
        <f t="shared" si="15"/>
        <v>55032.486603765261</v>
      </c>
      <c r="K153" s="110">
        <f t="shared" si="13"/>
        <v>0.83710733216551136</v>
      </c>
      <c r="L153" s="111">
        <f t="shared" si="16"/>
        <v>2504.5363500125854</v>
      </c>
      <c r="M153" s="111">
        <f t="shared" si="14"/>
        <v>0.92503595077548151</v>
      </c>
      <c r="N153" s="131">
        <f t="shared" si="24"/>
        <v>196.41022607989342</v>
      </c>
      <c r="O153" s="132" t="e">
        <f t="shared" si="25"/>
        <v>#DIV/0!</v>
      </c>
      <c r="P153" s="133" t="e">
        <f>N153/#REF!</f>
        <v>#REF!</v>
      </c>
      <c r="Q153" s="5" t="e">
        <f>IF(#REF!="1A1 Energy Industries",#REF!)</f>
        <v>#REF!</v>
      </c>
      <c r="R153" s="5" t="e">
        <f>IF(#REF!="1B2 Oil &amp; Natural Gas",#REF!)</f>
        <v>#REF!</v>
      </c>
      <c r="S153" s="5" t="e">
        <f>IF(#REF!="3A2 Manure Management",#REF!)</f>
        <v>#REF!</v>
      </c>
      <c r="T153" s="5" t="e">
        <f>IF(#REF!="3B2 Cropland",#REF!)</f>
        <v>#REF!</v>
      </c>
      <c r="U153" s="5" t="e">
        <f>IF(#REF!="3B6 Other Land",#REF!)</f>
        <v>#REF!</v>
      </c>
      <c r="V153" s="5" t="e">
        <f>IF(#REF!="4A1 Managed Waste Disposal Sites",#REF!)</f>
        <v>#REF!</v>
      </c>
      <c r="W153" s="5" t="e">
        <f>IF(#REF!="4D1 Domestic Wastewater Treatment &amp; Discharge",#REF!)</f>
        <v>#REF!</v>
      </c>
      <c r="X153" s="5" t="e">
        <f>IF(#REF!="unknown",#REF!)</f>
        <v>#REF!</v>
      </c>
    </row>
    <row r="154" spans="1:24" x14ac:dyDescent="0.3">
      <c r="A154" s="4" t="s">
        <v>1166</v>
      </c>
      <c r="B154" s="3" t="s">
        <v>1032</v>
      </c>
      <c r="C154" s="3" t="s">
        <v>1030</v>
      </c>
      <c r="D154" s="3" t="s">
        <v>384</v>
      </c>
      <c r="E154" s="128" t="s">
        <v>337</v>
      </c>
      <c r="F154" s="29">
        <v>4.3574654660199998</v>
      </c>
      <c r="G154" s="129">
        <v>464.36235850899999</v>
      </c>
      <c r="H154" s="26">
        <f t="shared" si="23"/>
        <v>9.3837611644733379</v>
      </c>
      <c r="I154" s="109">
        <f t="shared" si="12"/>
        <v>67.563080384208035</v>
      </c>
      <c r="J154" s="109">
        <f t="shared" si="15"/>
        <v>55100.049684149468</v>
      </c>
      <c r="K154" s="110">
        <f t="shared" si="13"/>
        <v>0.83813504422185592</v>
      </c>
      <c r="L154" s="111">
        <f t="shared" si="16"/>
        <v>2508.8938154786056</v>
      </c>
      <c r="M154" s="111">
        <f t="shared" si="14"/>
        <v>0.92664535533066439</v>
      </c>
      <c r="N154" s="131">
        <f t="shared" si="24"/>
        <v>205.79398724436675</v>
      </c>
      <c r="O154" s="132" t="e">
        <f t="shared" si="25"/>
        <v>#DIV/0!</v>
      </c>
      <c r="P154" s="133" t="e">
        <f>N154/#REF!</f>
        <v>#REF!</v>
      </c>
      <c r="Q154" s="5" t="e">
        <f>IF(#REF!="1A1 Energy Industries",#REF!)</f>
        <v>#REF!</v>
      </c>
      <c r="R154" s="5" t="e">
        <f>IF(#REF!="1B2 Oil &amp; Natural Gas",#REF!)</f>
        <v>#REF!</v>
      </c>
      <c r="S154" s="5" t="e">
        <f>IF(#REF!="3A2 Manure Management",#REF!)</f>
        <v>#REF!</v>
      </c>
      <c r="T154" s="5" t="e">
        <f>IF(#REF!="3B2 Cropland",#REF!)</f>
        <v>#REF!</v>
      </c>
      <c r="U154" s="5" t="e">
        <f>IF(#REF!="3B6 Other Land",#REF!)</f>
        <v>#REF!</v>
      </c>
      <c r="V154" s="5" t="e">
        <f>IF(#REF!="4A1 Managed Waste Disposal Sites",#REF!)</f>
        <v>#REF!</v>
      </c>
      <c r="W154" s="5" t="e">
        <f>IF(#REF!="4D1 Domestic Wastewater Treatment &amp; Discharge",#REF!)</f>
        <v>#REF!</v>
      </c>
      <c r="X154" s="5" t="e">
        <f>IF(#REF!="unknown",#REF!)</f>
        <v>#REF!</v>
      </c>
    </row>
    <row r="155" spans="1:24" x14ac:dyDescent="0.3">
      <c r="A155" s="4" t="s">
        <v>428</v>
      </c>
      <c r="B155" s="3" t="s">
        <v>1198</v>
      </c>
      <c r="C155" s="3" t="s">
        <v>429</v>
      </c>
      <c r="D155" s="3" t="s">
        <v>368</v>
      </c>
      <c r="E155" s="128" t="s">
        <v>337</v>
      </c>
      <c r="F155" s="29">
        <v>4.3108393074900002</v>
      </c>
      <c r="G155" s="129">
        <v>160.393173171</v>
      </c>
      <c r="H155" s="26">
        <f t="shared" si="23"/>
        <v>26.876700686593963</v>
      </c>
      <c r="I155" s="109">
        <f t="shared" si="12"/>
        <v>193.51224494347653</v>
      </c>
      <c r="J155" s="109">
        <f t="shared" si="15"/>
        <v>55293.561929092946</v>
      </c>
      <c r="K155" s="110">
        <f t="shared" si="13"/>
        <v>0.84107858773774913</v>
      </c>
      <c r="L155" s="111">
        <f t="shared" si="16"/>
        <v>2513.2046547860955</v>
      </c>
      <c r="M155" s="111">
        <f t="shared" si="14"/>
        <v>0.92823753878506876</v>
      </c>
      <c r="N155" s="131">
        <f t="shared" si="24"/>
        <v>232.6706879309607</v>
      </c>
      <c r="O155" s="132" t="e">
        <f t="shared" si="25"/>
        <v>#DIV/0!</v>
      </c>
      <c r="P155" s="133" t="e">
        <f>N155/#REF!</f>
        <v>#REF!</v>
      </c>
      <c r="Q155" s="5" t="e">
        <f>IF(#REF!="1A1 Energy Industries",#REF!)</f>
        <v>#REF!</v>
      </c>
      <c r="R155" s="5" t="e">
        <f>IF(#REF!="1B2 Oil &amp; Natural Gas",#REF!)</f>
        <v>#REF!</v>
      </c>
      <c r="S155" s="5" t="e">
        <f>IF(#REF!="3A2 Manure Management",#REF!)</f>
        <v>#REF!</v>
      </c>
      <c r="T155" s="5" t="e">
        <f>IF(#REF!="3B2 Cropland",#REF!)</f>
        <v>#REF!</v>
      </c>
      <c r="U155" s="5" t="e">
        <f>IF(#REF!="3B6 Other Land",#REF!)</f>
        <v>#REF!</v>
      </c>
      <c r="V155" s="5" t="e">
        <f>IF(#REF!="4A1 Managed Waste Disposal Sites",#REF!)</f>
        <v>#REF!</v>
      </c>
      <c r="W155" s="5" t="e">
        <f>IF(#REF!="4D1 Domestic Wastewater Treatment &amp; Discharge",#REF!)</f>
        <v>#REF!</v>
      </c>
      <c r="X155" s="5" t="e">
        <f>IF(#REF!="unknown",#REF!)</f>
        <v>#REF!</v>
      </c>
    </row>
    <row r="156" spans="1:24" x14ac:dyDescent="0.3">
      <c r="A156" s="4" t="s">
        <v>1167</v>
      </c>
      <c r="B156" s="3" t="s">
        <v>1032</v>
      </c>
      <c r="C156" s="3" t="s">
        <v>1111</v>
      </c>
      <c r="D156" s="3" t="s">
        <v>384</v>
      </c>
      <c r="E156" s="128" t="s">
        <v>337</v>
      </c>
      <c r="F156" s="29">
        <v>4.2914103879600001</v>
      </c>
      <c r="G156" s="129">
        <v>241.49534156999999</v>
      </c>
      <c r="H156" s="26">
        <f t="shared" si="23"/>
        <v>17.770158049678521</v>
      </c>
      <c r="I156" s="109">
        <f t="shared" si="12"/>
        <v>127.94513795768536</v>
      </c>
      <c r="J156" s="109">
        <f t="shared" si="15"/>
        <v>55421.507067050632</v>
      </c>
      <c r="K156" s="110">
        <f t="shared" si="13"/>
        <v>0.84302478024528482</v>
      </c>
      <c r="L156" s="111">
        <f t="shared" si="16"/>
        <v>2517.4960651740553</v>
      </c>
      <c r="M156" s="111">
        <f t="shared" si="14"/>
        <v>0.92982254628091687</v>
      </c>
      <c r="N156" s="131">
        <f t="shared" si="24"/>
        <v>250.44084598063921</v>
      </c>
      <c r="O156" s="132" t="e">
        <f t="shared" si="25"/>
        <v>#DIV/0!</v>
      </c>
      <c r="P156" s="133" t="e">
        <f>N156/#REF!</f>
        <v>#REF!</v>
      </c>
      <c r="Q156" s="5" t="e">
        <f>IF(#REF!="1A1 Energy Industries",#REF!)</f>
        <v>#REF!</v>
      </c>
      <c r="R156" s="5" t="e">
        <f>IF(#REF!="1B2 Oil &amp; Natural Gas",#REF!)</f>
        <v>#REF!</v>
      </c>
      <c r="S156" s="5" t="e">
        <f>IF(#REF!="3A2 Manure Management",#REF!)</f>
        <v>#REF!</v>
      </c>
      <c r="T156" s="5" t="e">
        <f>IF(#REF!="3B2 Cropland",#REF!)</f>
        <v>#REF!</v>
      </c>
      <c r="U156" s="5" t="e">
        <f>IF(#REF!="3B6 Other Land",#REF!)</f>
        <v>#REF!</v>
      </c>
      <c r="V156" s="5" t="e">
        <f>IF(#REF!="4A1 Managed Waste Disposal Sites",#REF!)</f>
        <v>#REF!</v>
      </c>
      <c r="W156" s="5" t="e">
        <f>IF(#REF!="4D1 Domestic Wastewater Treatment &amp; Discharge",#REF!)</f>
        <v>#REF!</v>
      </c>
      <c r="X156" s="5" t="e">
        <f>IF(#REF!="unknown",#REF!)</f>
        <v>#REF!</v>
      </c>
    </row>
    <row r="157" spans="1:24" x14ac:dyDescent="0.3">
      <c r="A157" s="4" t="s">
        <v>1168</v>
      </c>
      <c r="B157" s="3" t="s">
        <v>1032</v>
      </c>
      <c r="C157" s="3" t="s">
        <v>1062</v>
      </c>
      <c r="D157" s="3" t="s">
        <v>384</v>
      </c>
      <c r="E157" s="128" t="s">
        <v>505</v>
      </c>
      <c r="F157" s="29">
        <v>4.2536910453329995</v>
      </c>
      <c r="G157" s="129">
        <v>327.98721577649997</v>
      </c>
      <c r="H157" s="26">
        <f t="shared" si="23"/>
        <v>12.969075746633942</v>
      </c>
      <c r="I157" s="109">
        <f t="shared" si="12"/>
        <v>93.377345375764378</v>
      </c>
      <c r="J157" s="109">
        <f t="shared" si="15"/>
        <v>55514.8844124264</v>
      </c>
      <c r="K157" s="110">
        <f t="shared" si="13"/>
        <v>0.84444515692270106</v>
      </c>
      <c r="L157" s="111">
        <f t="shared" si="16"/>
        <v>2521.7497562193885</v>
      </c>
      <c r="M157" s="111">
        <f t="shared" si="14"/>
        <v>0.93139362235669643</v>
      </c>
      <c r="N157" s="131">
        <f t="shared" si="24"/>
        <v>263.40992172727317</v>
      </c>
      <c r="O157" s="132" t="e">
        <f t="shared" si="25"/>
        <v>#DIV/0!</v>
      </c>
      <c r="P157" s="133" t="e">
        <f>N157/#REF!</f>
        <v>#REF!</v>
      </c>
      <c r="Q157" s="5" t="e">
        <f>IF(#REF!="1A1 Energy Industries",#REF!)</f>
        <v>#REF!</v>
      </c>
      <c r="R157" s="5" t="e">
        <f>IF(#REF!="1B2 Oil &amp; Natural Gas",#REF!)</f>
        <v>#REF!</v>
      </c>
      <c r="S157" s="5" t="e">
        <f>IF(#REF!="3A2 Manure Management",#REF!)</f>
        <v>#REF!</v>
      </c>
      <c r="T157" s="5" t="e">
        <f>IF(#REF!="3B2 Cropland",#REF!)</f>
        <v>#REF!</v>
      </c>
      <c r="U157" s="5" t="e">
        <f>IF(#REF!="3B6 Other Land",#REF!)</f>
        <v>#REF!</v>
      </c>
      <c r="V157" s="5" t="e">
        <f>IF(#REF!="4A1 Managed Waste Disposal Sites",#REF!)</f>
        <v>#REF!</v>
      </c>
      <c r="W157" s="5" t="e">
        <f>IF(#REF!="4D1 Domestic Wastewater Treatment &amp; Discharge",#REF!)</f>
        <v>#REF!</v>
      </c>
      <c r="X157" s="5" t="e">
        <f>IF(#REF!="unknown",#REF!)</f>
        <v>#REF!</v>
      </c>
    </row>
    <row r="158" spans="1:24" x14ac:dyDescent="0.3">
      <c r="A158" s="3" t="s">
        <v>422</v>
      </c>
      <c r="B158" s="3" t="s">
        <v>427</v>
      </c>
      <c r="C158" s="3" t="s">
        <v>1279</v>
      </c>
      <c r="D158" s="3" t="s">
        <v>368</v>
      </c>
      <c r="E158" s="134" t="s">
        <v>505</v>
      </c>
      <c r="F158" s="29">
        <v>3.9852356233608499</v>
      </c>
      <c r="G158" s="129">
        <v>319.28438744199997</v>
      </c>
      <c r="H158" s="26">
        <f t="shared" si="23"/>
        <v>12.481774180345079</v>
      </c>
      <c r="I158" s="109">
        <f t="shared" si="12"/>
        <v>89.868774098484579</v>
      </c>
      <c r="J158" s="109">
        <f t="shared" si="15"/>
        <v>55604.753186524882</v>
      </c>
      <c r="K158" s="110">
        <f t="shared" si="13"/>
        <v>0.84581216420100591</v>
      </c>
      <c r="L158" s="111">
        <f t="shared" si="16"/>
        <v>2525.7349918427494</v>
      </c>
      <c r="M158" s="111">
        <f t="shared" si="14"/>
        <v>0.93286554598196203</v>
      </c>
      <c r="N158" s="131">
        <f t="shared" si="24"/>
        <v>275.89169590761827</v>
      </c>
      <c r="O158" s="132" t="e">
        <f t="shared" si="25"/>
        <v>#DIV/0!</v>
      </c>
      <c r="P158" s="133" t="e">
        <f>N158/#REF!</f>
        <v>#REF!</v>
      </c>
      <c r="Q158" s="5" t="e">
        <f>IF(#REF!="1A1 Energy Industries",#REF!)</f>
        <v>#REF!</v>
      </c>
      <c r="R158" s="5" t="e">
        <f>IF(#REF!="1B2 Oil &amp; Natural Gas",#REF!)</f>
        <v>#REF!</v>
      </c>
      <c r="S158" s="5" t="e">
        <f>IF(#REF!="3A2 Manure Management",#REF!)</f>
        <v>#REF!</v>
      </c>
      <c r="T158" s="5" t="e">
        <f>IF(#REF!="3B2 Cropland",#REF!)</f>
        <v>#REF!</v>
      </c>
      <c r="U158" s="5" t="e">
        <f>IF(#REF!="3B6 Other Land",#REF!)</f>
        <v>#REF!</v>
      </c>
      <c r="V158" s="5" t="e">
        <f>IF(#REF!="4A1 Managed Waste Disposal Sites",#REF!)</f>
        <v>#REF!</v>
      </c>
      <c r="W158" s="5" t="e">
        <f>IF(#REF!="4D1 Domestic Wastewater Treatment &amp; Discharge",#REF!)</f>
        <v>#REF!</v>
      </c>
      <c r="X158" s="5" t="e">
        <f>IF(#REF!="unknown",#REF!)</f>
        <v>#REF!</v>
      </c>
    </row>
    <row r="159" spans="1:24" x14ac:dyDescent="0.3">
      <c r="A159" s="4" t="s">
        <v>1170</v>
      </c>
      <c r="B159" s="3" t="s">
        <v>1032</v>
      </c>
      <c r="C159" s="3" t="s">
        <v>1119</v>
      </c>
      <c r="D159" s="3" t="s">
        <v>384</v>
      </c>
      <c r="E159" s="128" t="s">
        <v>505</v>
      </c>
      <c r="F159" s="29">
        <v>3.9678437786640002</v>
      </c>
      <c r="G159" s="129">
        <v>361.95972670750001</v>
      </c>
      <c r="H159" s="26">
        <f t="shared" si="23"/>
        <v>10.962113975377207</v>
      </c>
      <c r="I159" s="109">
        <f t="shared" si="12"/>
        <v>78.927220622715893</v>
      </c>
      <c r="J159" s="109">
        <f t="shared" si="15"/>
        <v>55683.6804071476</v>
      </c>
      <c r="K159" s="110">
        <f t="shared" si="13"/>
        <v>0.84701273788335529</v>
      </c>
      <c r="L159" s="111">
        <f t="shared" si="16"/>
        <v>2529.7028356214132</v>
      </c>
      <c r="M159" s="111">
        <f t="shared" si="14"/>
        <v>0.9343310460304266</v>
      </c>
      <c r="N159" s="131">
        <f t="shared" si="24"/>
        <v>286.85380988299551</v>
      </c>
      <c r="O159" s="132" t="e">
        <f t="shared" si="25"/>
        <v>#DIV/0!</v>
      </c>
      <c r="P159" s="133" t="e">
        <f>N159/#REF!</f>
        <v>#REF!</v>
      </c>
      <c r="Q159" s="5" t="e">
        <f>IF(#REF!="1A1 Energy Industries",#REF!)</f>
        <v>#REF!</v>
      </c>
      <c r="R159" s="5" t="e">
        <f>IF(#REF!="1B2 Oil &amp; Natural Gas",#REF!)</f>
        <v>#REF!</v>
      </c>
      <c r="S159" s="5" t="e">
        <f>IF(#REF!="3A2 Manure Management",#REF!)</f>
        <v>#REF!</v>
      </c>
      <c r="T159" s="5" t="e">
        <f>IF(#REF!="3B2 Cropland",#REF!)</f>
        <v>#REF!</v>
      </c>
      <c r="U159" s="5" t="e">
        <f>IF(#REF!="3B6 Other Land",#REF!)</f>
        <v>#REF!</v>
      </c>
      <c r="V159" s="5" t="e">
        <f>IF(#REF!="4A1 Managed Waste Disposal Sites",#REF!)</f>
        <v>#REF!</v>
      </c>
      <c r="W159" s="5" t="e">
        <f>IF(#REF!="4D1 Domestic Wastewater Treatment &amp; Discharge",#REF!)</f>
        <v>#REF!</v>
      </c>
      <c r="X159" s="5" t="e">
        <f>IF(#REF!="unknown",#REF!)</f>
        <v>#REF!</v>
      </c>
    </row>
    <row r="160" spans="1:24" x14ac:dyDescent="0.3">
      <c r="A160" s="4" t="s">
        <v>1173</v>
      </c>
      <c r="B160" s="3" t="s">
        <v>1032</v>
      </c>
      <c r="C160" s="3" t="s">
        <v>1157</v>
      </c>
      <c r="D160" s="3" t="s">
        <v>384</v>
      </c>
      <c r="E160" s="128" t="s">
        <v>337</v>
      </c>
      <c r="F160" s="29">
        <v>3.8968373439300001</v>
      </c>
      <c r="G160" s="129">
        <v>490.64880515499999</v>
      </c>
      <c r="H160" s="26">
        <f t="shared" si="23"/>
        <v>7.9422130513473022</v>
      </c>
      <c r="I160" s="109">
        <f t="shared" ref="I160:I223" si="26">F160*$J$2/G160*3600</f>
        <v>57.183933969700568</v>
      </c>
      <c r="J160" s="109">
        <f t="shared" si="15"/>
        <v>55740.864341117303</v>
      </c>
      <c r="K160" s="110">
        <f t="shared" ref="K160:K223" si="27">J160/J$336</f>
        <v>0.84788257120113297</v>
      </c>
      <c r="L160" s="111">
        <f t="shared" si="16"/>
        <v>2533.5996729653434</v>
      </c>
      <c r="M160" s="111">
        <f t="shared" ref="M160:M223" si="28">L160/L$335</f>
        <v>0.93577032026473428</v>
      </c>
      <c r="N160" s="131">
        <f t="shared" si="24"/>
        <v>294.79602293434283</v>
      </c>
      <c r="O160" s="132" t="e">
        <f t="shared" si="25"/>
        <v>#DIV/0!</v>
      </c>
      <c r="P160" s="133" t="e">
        <f>N160/#REF!</f>
        <v>#REF!</v>
      </c>
      <c r="Q160" s="5" t="e">
        <f>IF(#REF!="1A1 Energy Industries",#REF!)</f>
        <v>#REF!</v>
      </c>
      <c r="R160" s="5" t="e">
        <f>IF(#REF!="1B2 Oil &amp; Natural Gas",#REF!)</f>
        <v>#REF!</v>
      </c>
      <c r="S160" s="5" t="e">
        <f>IF(#REF!="3A2 Manure Management",#REF!)</f>
        <v>#REF!</v>
      </c>
      <c r="T160" s="5" t="e">
        <f>IF(#REF!="3B2 Cropland",#REF!)</f>
        <v>#REF!</v>
      </c>
      <c r="U160" s="5" t="e">
        <f>IF(#REF!="3B6 Other Land",#REF!)</f>
        <v>#REF!</v>
      </c>
      <c r="V160" s="5" t="e">
        <f>IF(#REF!="4A1 Managed Waste Disposal Sites",#REF!)</f>
        <v>#REF!</v>
      </c>
      <c r="W160" s="5" t="e">
        <f>IF(#REF!="4D1 Domestic Wastewater Treatment &amp; Discharge",#REF!)</f>
        <v>#REF!</v>
      </c>
      <c r="X160" s="5" t="e">
        <f>IF(#REF!="unknown",#REF!)</f>
        <v>#REF!</v>
      </c>
    </row>
    <row r="161" spans="1:24" x14ac:dyDescent="0.3">
      <c r="A161" s="4" t="s">
        <v>1170</v>
      </c>
      <c r="B161" s="3" t="s">
        <v>1032</v>
      </c>
      <c r="C161" s="3" t="s">
        <v>1133</v>
      </c>
      <c r="D161" s="3" t="s">
        <v>384</v>
      </c>
      <c r="E161" s="128" t="s">
        <v>337</v>
      </c>
      <c r="F161" s="29">
        <v>3.8446014901900001</v>
      </c>
      <c r="G161" s="129">
        <v>444.61457466000002</v>
      </c>
      <c r="H161" s="26">
        <f t="shared" si="23"/>
        <v>8.6470433254015457</v>
      </c>
      <c r="I161" s="109">
        <f t="shared" si="26"/>
        <v>62.258711942891118</v>
      </c>
      <c r="J161" s="109">
        <f t="shared" ref="J161:J224" si="29">J160+I161</f>
        <v>55803.123053060197</v>
      </c>
      <c r="K161" s="110">
        <f t="shared" si="27"/>
        <v>0.84882959772082889</v>
      </c>
      <c r="L161" s="111">
        <f t="shared" ref="L161:L224" si="30">L160+F161</f>
        <v>2537.4442744555336</v>
      </c>
      <c r="M161" s="111">
        <f t="shared" si="28"/>
        <v>0.9371903014899271</v>
      </c>
      <c r="N161" s="131">
        <f t="shared" si="24"/>
        <v>303.4430662597444</v>
      </c>
      <c r="O161" s="132" t="e">
        <f t="shared" si="25"/>
        <v>#DIV/0!</v>
      </c>
      <c r="P161" s="133" t="e">
        <f>N161/#REF!</f>
        <v>#REF!</v>
      </c>
      <c r="Q161" s="5" t="e">
        <f>IF(#REF!="1A1 Energy Industries",#REF!)</f>
        <v>#REF!</v>
      </c>
      <c r="R161" s="5" t="e">
        <f>IF(#REF!="1B2 Oil &amp; Natural Gas",#REF!)</f>
        <v>#REF!</v>
      </c>
      <c r="S161" s="5" t="e">
        <f>IF(#REF!="3A2 Manure Management",#REF!)</f>
        <v>#REF!</v>
      </c>
      <c r="T161" s="5" t="e">
        <f>IF(#REF!="3B2 Cropland",#REF!)</f>
        <v>#REF!</v>
      </c>
      <c r="U161" s="5" t="e">
        <f>IF(#REF!="3B6 Other Land",#REF!)</f>
        <v>#REF!</v>
      </c>
      <c r="V161" s="5" t="e">
        <f>IF(#REF!="4A1 Managed Waste Disposal Sites",#REF!)</f>
        <v>#REF!</v>
      </c>
      <c r="W161" s="5" t="e">
        <f>IF(#REF!="4D1 Domestic Wastewater Treatment &amp; Discharge",#REF!)</f>
        <v>#REF!</v>
      </c>
      <c r="X161" s="5" t="e">
        <f>IF(#REF!="unknown",#REF!)</f>
        <v>#REF!</v>
      </c>
    </row>
    <row r="162" spans="1:24" x14ac:dyDescent="0.3">
      <c r="A162" s="4" t="s">
        <v>1166</v>
      </c>
      <c r="B162" s="3" t="s">
        <v>1032</v>
      </c>
      <c r="C162" s="3" t="s">
        <v>1059</v>
      </c>
      <c r="D162" s="3" t="s">
        <v>384</v>
      </c>
      <c r="E162" s="128" t="s">
        <v>337</v>
      </c>
      <c r="F162" s="29">
        <v>3.8402746599199999</v>
      </c>
      <c r="G162" s="129">
        <v>485.41876766399997</v>
      </c>
      <c r="H162" s="26">
        <f t="shared" si="23"/>
        <v>7.9112611949486551</v>
      </c>
      <c r="I162" s="109">
        <f t="shared" si="26"/>
        <v>56.961080603630322</v>
      </c>
      <c r="J162" s="109">
        <f t="shared" si="29"/>
        <v>55860.084133663826</v>
      </c>
      <c r="K162" s="110">
        <f t="shared" si="27"/>
        <v>0.84969604118293673</v>
      </c>
      <c r="L162" s="111">
        <f t="shared" si="30"/>
        <v>2541.2845491154535</v>
      </c>
      <c r="M162" s="111">
        <f t="shared" si="28"/>
        <v>0.93860868462549629</v>
      </c>
      <c r="N162" s="131">
        <f t="shared" si="24"/>
        <v>311.35432745469308</v>
      </c>
      <c r="O162" s="132" t="e">
        <f t="shared" si="25"/>
        <v>#DIV/0!</v>
      </c>
      <c r="P162" s="133" t="e">
        <f>N162/#REF!</f>
        <v>#REF!</v>
      </c>
      <c r="Q162" s="5" t="e">
        <f>IF(#REF!="1A1 Energy Industries",#REF!)</f>
        <v>#REF!</v>
      </c>
      <c r="R162" s="5" t="e">
        <f>IF(#REF!="1B2 Oil &amp; Natural Gas",#REF!)</f>
        <v>#REF!</v>
      </c>
      <c r="S162" s="5" t="e">
        <f>IF(#REF!="3A2 Manure Management",#REF!)</f>
        <v>#REF!</v>
      </c>
      <c r="T162" s="5" t="e">
        <f>IF(#REF!="3B2 Cropland",#REF!)</f>
        <v>#REF!</v>
      </c>
      <c r="U162" s="5" t="e">
        <f>IF(#REF!="3B6 Other Land",#REF!)</f>
        <v>#REF!</v>
      </c>
      <c r="V162" s="5" t="e">
        <f>IF(#REF!="4A1 Managed Waste Disposal Sites",#REF!)</f>
        <v>#REF!</v>
      </c>
      <c r="W162" s="5" t="e">
        <f>IF(#REF!="4D1 Domestic Wastewater Treatment &amp; Discharge",#REF!)</f>
        <v>#REF!</v>
      </c>
      <c r="X162" s="5" t="e">
        <f>IF(#REF!="unknown",#REF!)</f>
        <v>#REF!</v>
      </c>
    </row>
    <row r="163" spans="1:24" x14ac:dyDescent="0.3">
      <c r="A163" s="4" t="s">
        <v>1179</v>
      </c>
      <c r="B163" s="3" t="s">
        <v>1032</v>
      </c>
      <c r="C163" s="3" t="s">
        <v>1122</v>
      </c>
      <c r="D163" s="3" t="s">
        <v>384</v>
      </c>
      <c r="E163" s="128" t="s">
        <v>337</v>
      </c>
      <c r="F163" s="29">
        <v>3.7407182999900002</v>
      </c>
      <c r="G163" s="129">
        <v>335.014775794</v>
      </c>
      <c r="H163" s="26">
        <f t="shared" si="23"/>
        <v>11.165830793953283</v>
      </c>
      <c r="I163" s="109">
        <f t="shared" si="26"/>
        <v>80.393981716463642</v>
      </c>
      <c r="J163" s="109">
        <f t="shared" si="29"/>
        <v>55940.478115380291</v>
      </c>
      <c r="K163" s="110">
        <f t="shared" si="27"/>
        <v>0.85091892598625984</v>
      </c>
      <c r="L163" s="111">
        <f t="shared" si="30"/>
        <v>2545.0252674154435</v>
      </c>
      <c r="M163" s="111">
        <f t="shared" si="28"/>
        <v>0.93999029719789806</v>
      </c>
      <c r="N163" s="131">
        <f t="shared" si="24"/>
        <v>322.52015824864634</v>
      </c>
      <c r="O163" s="132" t="e">
        <f t="shared" si="25"/>
        <v>#DIV/0!</v>
      </c>
      <c r="P163" s="133" t="e">
        <f>N163/#REF!</f>
        <v>#REF!</v>
      </c>
      <c r="Q163" s="5" t="e">
        <f>IF(#REF!="1A1 Energy Industries",#REF!)</f>
        <v>#REF!</v>
      </c>
      <c r="R163" s="5" t="e">
        <f>IF(#REF!="1B2 Oil &amp; Natural Gas",#REF!)</f>
        <v>#REF!</v>
      </c>
      <c r="S163" s="5" t="e">
        <f>IF(#REF!="3A2 Manure Management",#REF!)</f>
        <v>#REF!</v>
      </c>
      <c r="T163" s="5" t="e">
        <f>IF(#REF!="3B2 Cropland",#REF!)</f>
        <v>#REF!</v>
      </c>
      <c r="U163" s="5" t="e">
        <f>IF(#REF!="3B6 Other Land",#REF!)</f>
        <v>#REF!</v>
      </c>
      <c r="V163" s="5" t="e">
        <f>IF(#REF!="4A1 Managed Waste Disposal Sites",#REF!)</f>
        <v>#REF!</v>
      </c>
      <c r="W163" s="5" t="e">
        <f>IF(#REF!="4D1 Domestic Wastewater Treatment &amp; Discharge",#REF!)</f>
        <v>#REF!</v>
      </c>
      <c r="X163" s="5" t="e">
        <f>IF(#REF!="unknown",#REF!)</f>
        <v>#REF!</v>
      </c>
    </row>
    <row r="164" spans="1:24" x14ac:dyDescent="0.3">
      <c r="A164" s="3" t="s">
        <v>425</v>
      </c>
      <c r="B164" s="3" t="s">
        <v>426</v>
      </c>
      <c r="C164" s="3" t="s">
        <v>422</v>
      </c>
      <c r="D164" s="3" t="s">
        <v>368</v>
      </c>
      <c r="E164" s="128" t="s">
        <v>505</v>
      </c>
      <c r="F164" s="29">
        <v>3.5274348204669996</v>
      </c>
      <c r="G164" s="129">
        <v>200.60791527752002</v>
      </c>
      <c r="H164" s="26">
        <f t="shared" si="23"/>
        <v>17.583727020876335</v>
      </c>
      <c r="I164" s="109">
        <f t="shared" si="26"/>
        <v>126.60283455030962</v>
      </c>
      <c r="J164" s="109">
        <f t="shared" si="29"/>
        <v>56067.080949930598</v>
      </c>
      <c r="K164" s="110">
        <f t="shared" si="27"/>
        <v>0.85284470051718486</v>
      </c>
      <c r="L164" s="111">
        <f t="shared" si="30"/>
        <v>2548.5527022359106</v>
      </c>
      <c r="M164" s="111">
        <f t="shared" si="28"/>
        <v>0.94129313475620813</v>
      </c>
      <c r="N164" s="131">
        <f t="shared" si="24"/>
        <v>340.10388526952266</v>
      </c>
      <c r="O164" s="132" t="e">
        <f t="shared" si="25"/>
        <v>#DIV/0!</v>
      </c>
      <c r="P164" s="133" t="e">
        <f>N164/#REF!</f>
        <v>#REF!</v>
      </c>
      <c r="Q164" s="5" t="e">
        <f>IF(#REF!="1A1 Energy Industries",#REF!)</f>
        <v>#REF!</v>
      </c>
      <c r="R164" s="5" t="e">
        <f>IF(#REF!="1B2 Oil &amp; Natural Gas",#REF!)</f>
        <v>#REF!</v>
      </c>
      <c r="S164" s="5" t="e">
        <f>IF(#REF!="3A2 Manure Management",#REF!)</f>
        <v>#REF!</v>
      </c>
      <c r="T164" s="5" t="e">
        <f>IF(#REF!="3B2 Cropland",#REF!)</f>
        <v>#REF!</v>
      </c>
      <c r="U164" s="5" t="e">
        <f>IF(#REF!="3B6 Other Land",#REF!)</f>
        <v>#REF!</v>
      </c>
      <c r="V164" s="5" t="e">
        <f>IF(#REF!="4A1 Managed Waste Disposal Sites",#REF!)</f>
        <v>#REF!</v>
      </c>
      <c r="W164" s="5" t="e">
        <f>IF(#REF!="4D1 Domestic Wastewater Treatment &amp; Discharge",#REF!)</f>
        <v>#REF!</v>
      </c>
      <c r="X164" s="5" t="e">
        <f>IF(#REF!="unknown",#REF!)</f>
        <v>#REF!</v>
      </c>
    </row>
    <row r="165" spans="1:24" x14ac:dyDescent="0.3">
      <c r="A165" s="4" t="s">
        <v>1167</v>
      </c>
      <c r="B165" s="3" t="s">
        <v>1032</v>
      </c>
      <c r="C165" s="3" t="s">
        <v>1095</v>
      </c>
      <c r="D165" s="3" t="s">
        <v>384</v>
      </c>
      <c r="E165" s="128" t="s">
        <v>337</v>
      </c>
      <c r="F165" s="29">
        <v>3.4725179853800001</v>
      </c>
      <c r="G165" s="129">
        <v>412.06067514400002</v>
      </c>
      <c r="H165" s="26">
        <f t="shared" si="23"/>
        <v>8.427200640212714</v>
      </c>
      <c r="I165" s="109">
        <f t="shared" si="26"/>
        <v>60.675844609531538</v>
      </c>
      <c r="J165" s="109">
        <f t="shared" si="29"/>
        <v>56127.756794540132</v>
      </c>
      <c r="K165" s="110">
        <f t="shared" si="27"/>
        <v>0.85376764980664144</v>
      </c>
      <c r="L165" s="111">
        <f t="shared" si="30"/>
        <v>2552.0252202212905</v>
      </c>
      <c r="M165" s="111">
        <f t="shared" si="28"/>
        <v>0.94257568910051814</v>
      </c>
      <c r="N165" s="131">
        <f t="shared" si="24"/>
        <v>348.5310859097354</v>
      </c>
      <c r="O165" s="132" t="e">
        <f t="shared" si="25"/>
        <v>#DIV/0!</v>
      </c>
      <c r="P165" s="133" t="e">
        <f>N165/#REF!</f>
        <v>#REF!</v>
      </c>
      <c r="Q165" s="5" t="e">
        <f>IF(#REF!="1A1 Energy Industries",#REF!)</f>
        <v>#REF!</v>
      </c>
      <c r="R165" s="5" t="e">
        <f>IF(#REF!="1B2 Oil &amp; Natural Gas",#REF!)</f>
        <v>#REF!</v>
      </c>
      <c r="S165" s="5" t="e">
        <f>IF(#REF!="3A2 Manure Management",#REF!)</f>
        <v>#REF!</v>
      </c>
      <c r="T165" s="5" t="e">
        <f>IF(#REF!="3B2 Cropland",#REF!)</f>
        <v>#REF!</v>
      </c>
      <c r="U165" s="5" t="e">
        <f>IF(#REF!="3B6 Other Land",#REF!)</f>
        <v>#REF!</v>
      </c>
      <c r="V165" s="5" t="e">
        <f>IF(#REF!="4A1 Managed Waste Disposal Sites",#REF!)</f>
        <v>#REF!</v>
      </c>
      <c r="W165" s="5" t="e">
        <f>IF(#REF!="4D1 Domestic Wastewater Treatment &amp; Discharge",#REF!)</f>
        <v>#REF!</v>
      </c>
      <c r="X165" s="5" t="e">
        <f>IF(#REF!="unknown",#REF!)</f>
        <v>#REF!</v>
      </c>
    </row>
    <row r="166" spans="1:24" x14ac:dyDescent="0.3">
      <c r="A166" s="4" t="s">
        <v>1178</v>
      </c>
      <c r="B166" s="3" t="s">
        <v>1032</v>
      </c>
      <c r="C166" s="3" t="s">
        <v>1190</v>
      </c>
      <c r="D166" s="3" t="s">
        <v>384</v>
      </c>
      <c r="E166" s="128" t="s">
        <v>337</v>
      </c>
      <c r="F166" s="29">
        <v>3.1282060039199999</v>
      </c>
      <c r="G166" s="129">
        <v>273.67765710800001</v>
      </c>
      <c r="H166" s="26">
        <f t="shared" si="23"/>
        <v>11.430257175453429</v>
      </c>
      <c r="I166" s="109">
        <f t="shared" si="26"/>
        <v>82.29785166326468</v>
      </c>
      <c r="J166" s="109">
        <f t="shared" si="29"/>
        <v>56210.054646203396</v>
      </c>
      <c r="K166" s="110">
        <f t="shared" si="27"/>
        <v>0.85501949465866156</v>
      </c>
      <c r="L166" s="111">
        <f t="shared" si="30"/>
        <v>2555.1534262252103</v>
      </c>
      <c r="M166" s="111">
        <f t="shared" si="28"/>
        <v>0.94373107381475596</v>
      </c>
      <c r="N166" s="131">
        <f t="shared" si="24"/>
        <v>359.96134308518884</v>
      </c>
      <c r="O166" s="132" t="e">
        <f t="shared" si="25"/>
        <v>#DIV/0!</v>
      </c>
      <c r="P166" s="133" t="e">
        <f>N166/#REF!</f>
        <v>#REF!</v>
      </c>
      <c r="Q166" s="5" t="e">
        <f>IF(#REF!="1A1 Energy Industries",#REF!)</f>
        <v>#REF!</v>
      </c>
      <c r="R166" s="5" t="e">
        <f>IF(#REF!="1B2 Oil &amp; Natural Gas",#REF!)</f>
        <v>#REF!</v>
      </c>
      <c r="S166" s="5" t="e">
        <f>IF(#REF!="3A2 Manure Management",#REF!)</f>
        <v>#REF!</v>
      </c>
      <c r="T166" s="5" t="e">
        <f>IF(#REF!="3B2 Cropland",#REF!)</f>
        <v>#REF!</v>
      </c>
      <c r="U166" s="5" t="e">
        <f>IF(#REF!="3B6 Other Land",#REF!)</f>
        <v>#REF!</v>
      </c>
      <c r="V166" s="5" t="e">
        <f>IF(#REF!="4A1 Managed Waste Disposal Sites",#REF!)</f>
        <v>#REF!</v>
      </c>
      <c r="W166" s="5" t="e">
        <f>IF(#REF!="4D1 Domestic Wastewater Treatment &amp; Discharge",#REF!)</f>
        <v>#REF!</v>
      </c>
      <c r="X166" s="5" t="e">
        <f>IF(#REF!="unknown",#REF!)</f>
        <v>#REF!</v>
      </c>
    </row>
    <row r="167" spans="1:24" x14ac:dyDescent="0.3">
      <c r="A167" s="4" t="s">
        <v>1178</v>
      </c>
      <c r="B167" s="3" t="s">
        <v>1032</v>
      </c>
      <c r="C167" s="3" t="s">
        <v>1190</v>
      </c>
      <c r="D167" s="3" t="s">
        <v>384</v>
      </c>
      <c r="E167" s="128" t="s">
        <v>337</v>
      </c>
      <c r="F167" s="29">
        <v>3.1282059913500002</v>
      </c>
      <c r="G167" s="129">
        <v>273.67765710800001</v>
      </c>
      <c r="H167" s="26">
        <f t="shared" si="23"/>
        <v>11.430257129523483</v>
      </c>
      <c r="I167" s="109">
        <f t="shared" si="26"/>
        <v>82.297851332569081</v>
      </c>
      <c r="J167" s="109">
        <f t="shared" si="29"/>
        <v>56292.352497535969</v>
      </c>
      <c r="K167" s="110">
        <f t="shared" si="27"/>
        <v>0.85627133950565149</v>
      </c>
      <c r="L167" s="111">
        <f t="shared" si="30"/>
        <v>2558.2816322165604</v>
      </c>
      <c r="M167" s="111">
        <f t="shared" si="28"/>
        <v>0.94488645852435127</v>
      </c>
      <c r="N167" s="131">
        <f t="shared" si="24"/>
        <v>371.3916002147123</v>
      </c>
      <c r="O167" s="132" t="e">
        <f t="shared" si="25"/>
        <v>#DIV/0!</v>
      </c>
      <c r="P167" s="133" t="e">
        <f>N167/#REF!</f>
        <v>#REF!</v>
      </c>
      <c r="Q167" s="5" t="e">
        <f>IF(#REF!="1A1 Energy Industries",#REF!)</f>
        <v>#REF!</v>
      </c>
      <c r="R167" s="5" t="e">
        <f>IF(#REF!="1B2 Oil &amp; Natural Gas",#REF!)</f>
        <v>#REF!</v>
      </c>
      <c r="S167" s="5" t="e">
        <f>IF(#REF!="3A2 Manure Management",#REF!)</f>
        <v>#REF!</v>
      </c>
      <c r="T167" s="5" t="e">
        <f>IF(#REF!="3B2 Cropland",#REF!)</f>
        <v>#REF!</v>
      </c>
      <c r="U167" s="5" t="e">
        <f>IF(#REF!="3B6 Other Land",#REF!)</f>
        <v>#REF!</v>
      </c>
      <c r="V167" s="5" t="e">
        <f>IF(#REF!="4A1 Managed Waste Disposal Sites",#REF!)</f>
        <v>#REF!</v>
      </c>
      <c r="W167" s="5" t="e">
        <f>IF(#REF!="4D1 Domestic Wastewater Treatment &amp; Discharge",#REF!)</f>
        <v>#REF!</v>
      </c>
      <c r="X167" s="5" t="e">
        <f>IF(#REF!="unknown",#REF!)</f>
        <v>#REF!</v>
      </c>
    </row>
    <row r="168" spans="1:24" x14ac:dyDescent="0.3">
      <c r="A168" s="4" t="s">
        <v>1167</v>
      </c>
      <c r="B168" s="3" t="s">
        <v>1032</v>
      </c>
      <c r="C168" s="3" t="s">
        <v>1082</v>
      </c>
      <c r="D168" s="3" t="s">
        <v>384</v>
      </c>
      <c r="E168" s="128" t="s">
        <v>337</v>
      </c>
      <c r="F168" s="29">
        <v>3.1043011750999998</v>
      </c>
      <c r="G168" s="129">
        <v>312.12978070000003</v>
      </c>
      <c r="H168" s="26">
        <f t="shared" si="23"/>
        <v>9.9455462664860672</v>
      </c>
      <c r="I168" s="109">
        <f t="shared" si="26"/>
        <v>71.607933118699677</v>
      </c>
      <c r="J168" s="109">
        <f t="shared" si="29"/>
        <v>56363.960430654668</v>
      </c>
      <c r="K168" s="110">
        <f t="shared" si="27"/>
        <v>0.85736057841805013</v>
      </c>
      <c r="L168" s="111">
        <f t="shared" si="30"/>
        <v>2561.3859333916603</v>
      </c>
      <c r="M168" s="111">
        <f t="shared" si="28"/>
        <v>0.94603301412893948</v>
      </c>
      <c r="N168" s="131">
        <f t="shared" si="24"/>
        <v>381.33714648119837</v>
      </c>
      <c r="O168" s="132" t="e">
        <f t="shared" si="25"/>
        <v>#DIV/0!</v>
      </c>
      <c r="P168" s="133" t="e">
        <f>N168/#REF!</f>
        <v>#REF!</v>
      </c>
      <c r="Q168" s="5" t="e">
        <f>IF(#REF!="1A1 Energy Industries",#REF!)</f>
        <v>#REF!</v>
      </c>
      <c r="R168" s="5" t="e">
        <f>IF(#REF!="1B2 Oil &amp; Natural Gas",#REF!)</f>
        <v>#REF!</v>
      </c>
      <c r="S168" s="5" t="e">
        <f>IF(#REF!="3A2 Manure Management",#REF!)</f>
        <v>#REF!</v>
      </c>
      <c r="T168" s="5" t="e">
        <f>IF(#REF!="3B2 Cropland",#REF!)</f>
        <v>#REF!</v>
      </c>
      <c r="U168" s="5" t="e">
        <f>IF(#REF!="3B6 Other Land",#REF!)</f>
        <v>#REF!</v>
      </c>
      <c r="V168" s="5" t="e">
        <f>IF(#REF!="4A1 Managed Waste Disposal Sites",#REF!)</f>
        <v>#REF!</v>
      </c>
      <c r="W168" s="5" t="e">
        <f>IF(#REF!="4D1 Domestic Wastewater Treatment &amp; Discharge",#REF!)</f>
        <v>#REF!</v>
      </c>
      <c r="X168" s="5" t="e">
        <f>IF(#REF!="unknown",#REF!)</f>
        <v>#REF!</v>
      </c>
    </row>
    <row r="169" spans="1:24" x14ac:dyDescent="0.3">
      <c r="A169" s="4" t="s">
        <v>1178</v>
      </c>
      <c r="B169" s="3" t="s">
        <v>1032</v>
      </c>
      <c r="C169" s="3" t="s">
        <v>1160</v>
      </c>
      <c r="D169" s="3" t="s">
        <v>384</v>
      </c>
      <c r="E169" s="128" t="s">
        <v>337</v>
      </c>
      <c r="F169" s="29">
        <v>3.09747373126</v>
      </c>
      <c r="G169" s="129">
        <v>141.625739186</v>
      </c>
      <c r="H169" s="26">
        <f t="shared" si="23"/>
        <v>21.870838938337499</v>
      </c>
      <c r="I169" s="109">
        <f t="shared" si="26"/>
        <v>157.47004035603001</v>
      </c>
      <c r="J169" s="109">
        <f t="shared" si="29"/>
        <v>56521.430471010695</v>
      </c>
      <c r="K169" s="110">
        <f t="shared" si="27"/>
        <v>0.85975587860369374</v>
      </c>
      <c r="L169" s="111">
        <f t="shared" si="30"/>
        <v>2564.4834071229202</v>
      </c>
      <c r="M169" s="111">
        <f t="shared" si="28"/>
        <v>0.94717704805680947</v>
      </c>
      <c r="N169" s="131">
        <f t="shared" si="24"/>
        <v>403.20798541953587</v>
      </c>
      <c r="O169" s="132" t="e">
        <f t="shared" si="25"/>
        <v>#DIV/0!</v>
      </c>
      <c r="P169" s="133" t="e">
        <f>N169/#REF!</f>
        <v>#REF!</v>
      </c>
      <c r="Q169" s="5" t="e">
        <f>IF(#REF!="1A1 Energy Industries",#REF!)</f>
        <v>#REF!</v>
      </c>
      <c r="R169" s="5" t="e">
        <f>IF(#REF!="1B2 Oil &amp; Natural Gas",#REF!)</f>
        <v>#REF!</v>
      </c>
      <c r="S169" s="5" t="e">
        <f>IF(#REF!="3A2 Manure Management",#REF!)</f>
        <v>#REF!</v>
      </c>
      <c r="T169" s="5" t="e">
        <f>IF(#REF!="3B2 Cropland",#REF!)</f>
        <v>#REF!</v>
      </c>
      <c r="U169" s="5" t="e">
        <f>IF(#REF!="3B6 Other Land",#REF!)</f>
        <v>#REF!</v>
      </c>
      <c r="V169" s="5" t="e">
        <f>IF(#REF!="4A1 Managed Waste Disposal Sites",#REF!)</f>
        <v>#REF!</v>
      </c>
      <c r="W169" s="5" t="e">
        <f>IF(#REF!="4D1 Domestic Wastewater Treatment &amp; Discharge",#REF!)</f>
        <v>#REF!</v>
      </c>
      <c r="X169" s="5" t="e">
        <f>IF(#REF!="unknown",#REF!)</f>
        <v>#REF!</v>
      </c>
    </row>
    <row r="170" spans="1:24" x14ac:dyDescent="0.3">
      <c r="A170" s="4" t="s">
        <v>1168</v>
      </c>
      <c r="B170" s="3" t="s">
        <v>1032</v>
      </c>
      <c r="C170" s="3" t="s">
        <v>1123</v>
      </c>
      <c r="D170" s="3" t="s">
        <v>384</v>
      </c>
      <c r="E170" s="128" t="s">
        <v>337</v>
      </c>
      <c r="F170" s="29">
        <v>2.8750727983450002</v>
      </c>
      <c r="G170" s="129">
        <v>490.45813002299997</v>
      </c>
      <c r="H170" s="26">
        <f t="shared" si="23"/>
        <v>5.8620147620148</v>
      </c>
      <c r="I170" s="109">
        <f t="shared" si="26"/>
        <v>42.206506286506567</v>
      </c>
      <c r="J170" s="109">
        <f t="shared" si="29"/>
        <v>56563.636977297203</v>
      </c>
      <c r="K170" s="110">
        <f t="shared" si="27"/>
        <v>0.86039788804317108</v>
      </c>
      <c r="L170" s="111">
        <f t="shared" si="30"/>
        <v>2567.3584799212654</v>
      </c>
      <c r="M170" s="111">
        <f t="shared" si="28"/>
        <v>0.94823893949214544</v>
      </c>
      <c r="N170" s="131">
        <f t="shared" si="24"/>
        <v>409.07000018155065</v>
      </c>
      <c r="O170" s="132" t="e">
        <f t="shared" si="25"/>
        <v>#DIV/0!</v>
      </c>
      <c r="P170" s="133" t="e">
        <f>N170/#REF!</f>
        <v>#REF!</v>
      </c>
      <c r="Q170" s="5" t="e">
        <f>IF(#REF!="1A1 Energy Industries",#REF!)</f>
        <v>#REF!</v>
      </c>
      <c r="R170" s="5" t="e">
        <f>IF(#REF!="1B2 Oil &amp; Natural Gas",#REF!)</f>
        <v>#REF!</v>
      </c>
      <c r="S170" s="5" t="e">
        <f>IF(#REF!="3A2 Manure Management",#REF!)</f>
        <v>#REF!</v>
      </c>
      <c r="T170" s="5" t="e">
        <f>IF(#REF!="3B2 Cropland",#REF!)</f>
        <v>#REF!</v>
      </c>
      <c r="U170" s="5" t="e">
        <f>IF(#REF!="3B6 Other Land",#REF!)</f>
        <v>#REF!</v>
      </c>
      <c r="V170" s="5" t="e">
        <f>IF(#REF!="4A1 Managed Waste Disposal Sites",#REF!)</f>
        <v>#REF!</v>
      </c>
      <c r="W170" s="5" t="e">
        <f>IF(#REF!="4D1 Domestic Wastewater Treatment &amp; Discharge",#REF!)</f>
        <v>#REF!</v>
      </c>
      <c r="X170" s="5" t="e">
        <f>IF(#REF!="unknown",#REF!)</f>
        <v>#REF!</v>
      </c>
    </row>
    <row r="171" spans="1:24" x14ac:dyDescent="0.3">
      <c r="A171" s="4" t="s">
        <v>1168</v>
      </c>
      <c r="B171" s="3" t="s">
        <v>1032</v>
      </c>
      <c r="C171" s="3" t="s">
        <v>1064</v>
      </c>
      <c r="D171" s="3" t="s">
        <v>384</v>
      </c>
      <c r="E171" s="128" t="s">
        <v>337</v>
      </c>
      <c r="F171" s="29">
        <v>2.8234716262699999</v>
      </c>
      <c r="G171" s="129">
        <v>496.38896039299999</v>
      </c>
      <c r="H171" s="26">
        <f t="shared" si="23"/>
        <v>5.6880226023451588</v>
      </c>
      <c r="I171" s="109">
        <f t="shared" si="26"/>
        <v>40.953762736885146</v>
      </c>
      <c r="J171" s="109">
        <f t="shared" si="29"/>
        <v>56604.590740034088</v>
      </c>
      <c r="K171" s="110">
        <f t="shared" si="27"/>
        <v>0.86102084181434346</v>
      </c>
      <c r="L171" s="111">
        <f t="shared" si="30"/>
        <v>2570.1819515475354</v>
      </c>
      <c r="M171" s="111">
        <f t="shared" si="28"/>
        <v>0.9492817723343524</v>
      </c>
      <c r="N171" s="131">
        <f t="shared" si="24"/>
        <v>414.7580227838958</v>
      </c>
      <c r="O171" s="132" t="e">
        <f t="shared" si="25"/>
        <v>#DIV/0!</v>
      </c>
      <c r="P171" s="133" t="e">
        <f>N171/#REF!</f>
        <v>#REF!</v>
      </c>
      <c r="Q171" s="5" t="e">
        <f>IF(#REF!="1A1 Energy Industries",#REF!)</f>
        <v>#REF!</v>
      </c>
      <c r="R171" s="5" t="e">
        <f>IF(#REF!="1B2 Oil &amp; Natural Gas",#REF!)</f>
        <v>#REF!</v>
      </c>
      <c r="S171" s="5" t="e">
        <f>IF(#REF!="3A2 Manure Management",#REF!)</f>
        <v>#REF!</v>
      </c>
      <c r="T171" s="5" t="e">
        <f>IF(#REF!="3B2 Cropland",#REF!)</f>
        <v>#REF!</v>
      </c>
      <c r="U171" s="5" t="e">
        <f>IF(#REF!="3B6 Other Land",#REF!)</f>
        <v>#REF!</v>
      </c>
      <c r="V171" s="5" t="e">
        <f>IF(#REF!="4A1 Managed Waste Disposal Sites",#REF!)</f>
        <v>#REF!</v>
      </c>
      <c r="W171" s="5" t="e">
        <f>IF(#REF!="4D1 Domestic Wastewater Treatment &amp; Discharge",#REF!)</f>
        <v>#REF!</v>
      </c>
      <c r="X171" s="5" t="e">
        <f>IF(#REF!="unknown",#REF!)</f>
        <v>#REF!</v>
      </c>
    </row>
    <row r="172" spans="1:24" x14ac:dyDescent="0.3">
      <c r="A172" s="4" t="s">
        <v>1199</v>
      </c>
      <c r="B172" s="3" t="s">
        <v>415</v>
      </c>
      <c r="C172" s="3" t="s">
        <v>1279</v>
      </c>
      <c r="D172" s="3" t="s">
        <v>368</v>
      </c>
      <c r="E172" s="134" t="s">
        <v>337</v>
      </c>
      <c r="F172" s="29">
        <v>2.7903634775400001</v>
      </c>
      <c r="G172" s="29" t="s">
        <v>1189</v>
      </c>
      <c r="H172" s="94"/>
      <c r="I172" s="94"/>
      <c r="J172" s="109">
        <f t="shared" si="29"/>
        <v>56604.590740034088</v>
      </c>
      <c r="K172" s="110">
        <f t="shared" si="27"/>
        <v>0.86102084181434346</v>
      </c>
      <c r="L172" s="111">
        <f t="shared" si="30"/>
        <v>2572.9723150250752</v>
      </c>
      <c r="M172" s="111">
        <f t="shared" si="28"/>
        <v>0.95031237687416759</v>
      </c>
      <c r="N172" s="131">
        <f t="shared" si="24"/>
        <v>414.7580227838958</v>
      </c>
      <c r="O172" s="132" t="e">
        <f t="shared" si="25"/>
        <v>#DIV/0!</v>
      </c>
      <c r="P172" s="133" t="e">
        <f>N172/#REF!</f>
        <v>#REF!</v>
      </c>
      <c r="Q172" s="5" t="e">
        <f>IF(#REF!="1A1 Energy Industries",#REF!)</f>
        <v>#REF!</v>
      </c>
      <c r="R172" s="5" t="e">
        <f>IF(#REF!="1B2 Oil &amp; Natural Gas",#REF!)</f>
        <v>#REF!</v>
      </c>
      <c r="S172" s="5" t="e">
        <f>IF(#REF!="3A2 Manure Management",#REF!)</f>
        <v>#REF!</v>
      </c>
      <c r="T172" s="5" t="e">
        <f>IF(#REF!="3B2 Cropland",#REF!)</f>
        <v>#REF!</v>
      </c>
      <c r="U172" s="5" t="e">
        <f>IF(#REF!="3B6 Other Land",#REF!)</f>
        <v>#REF!</v>
      </c>
      <c r="V172" s="5" t="e">
        <f>IF(#REF!="4A1 Managed Waste Disposal Sites",#REF!)</f>
        <v>#REF!</v>
      </c>
      <c r="W172" s="5" t="e">
        <f>IF(#REF!="4D1 Domestic Wastewater Treatment &amp; Discharge",#REF!)</f>
        <v>#REF!</v>
      </c>
      <c r="X172" s="5" t="e">
        <f>IF(#REF!="unknown",#REF!)</f>
        <v>#REF!</v>
      </c>
    </row>
    <row r="173" spans="1:24" x14ac:dyDescent="0.3">
      <c r="A173" s="4" t="s">
        <v>1170</v>
      </c>
      <c r="B173" s="3" t="s">
        <v>1032</v>
      </c>
      <c r="C173" s="3" t="s">
        <v>1089</v>
      </c>
      <c r="D173" s="3" t="s">
        <v>384</v>
      </c>
      <c r="E173" s="128" t="s">
        <v>337</v>
      </c>
      <c r="F173" s="29">
        <v>2.7457981648600001</v>
      </c>
      <c r="G173" s="129">
        <v>493.43972276300002</v>
      </c>
      <c r="H173" s="26">
        <f t="shared" si="23"/>
        <v>5.5646070597741719</v>
      </c>
      <c r="I173" s="109">
        <f t="shared" si="26"/>
        <v>40.065170830374036</v>
      </c>
      <c r="J173" s="109">
        <f t="shared" si="29"/>
        <v>56644.655910864465</v>
      </c>
      <c r="K173" s="110">
        <f t="shared" si="27"/>
        <v>0.86163027908197154</v>
      </c>
      <c r="L173" s="111">
        <f t="shared" si="30"/>
        <v>2575.7181131899351</v>
      </c>
      <c r="M173" s="111">
        <f t="shared" si="28"/>
        <v>0.95132652147464669</v>
      </c>
      <c r="N173" s="131">
        <f t="shared" si="24"/>
        <v>420.32262984366997</v>
      </c>
      <c r="O173" s="132" t="e">
        <f t="shared" si="25"/>
        <v>#DIV/0!</v>
      </c>
      <c r="P173" s="133" t="e">
        <f>N173/#REF!</f>
        <v>#REF!</v>
      </c>
      <c r="Q173" s="5" t="e">
        <f>IF(#REF!="1A1 Energy Industries",#REF!)</f>
        <v>#REF!</v>
      </c>
      <c r="R173" s="5" t="e">
        <f>IF(#REF!="1B2 Oil &amp; Natural Gas",#REF!)</f>
        <v>#REF!</v>
      </c>
      <c r="S173" s="5" t="e">
        <f>IF(#REF!="3A2 Manure Management",#REF!)</f>
        <v>#REF!</v>
      </c>
      <c r="T173" s="5" t="e">
        <f>IF(#REF!="3B2 Cropland",#REF!)</f>
        <v>#REF!</v>
      </c>
      <c r="U173" s="5" t="e">
        <f>IF(#REF!="3B6 Other Land",#REF!)</f>
        <v>#REF!</v>
      </c>
      <c r="V173" s="5" t="e">
        <f>IF(#REF!="4A1 Managed Waste Disposal Sites",#REF!)</f>
        <v>#REF!</v>
      </c>
      <c r="W173" s="5" t="e">
        <f>IF(#REF!="4D1 Domestic Wastewater Treatment &amp; Discharge",#REF!)</f>
        <v>#REF!</v>
      </c>
      <c r="X173" s="5" t="e">
        <f>IF(#REF!="unknown",#REF!)</f>
        <v>#REF!</v>
      </c>
    </row>
    <row r="174" spans="1:24" x14ac:dyDescent="0.3">
      <c r="A174" s="4" t="s">
        <v>1170</v>
      </c>
      <c r="B174" s="3" t="s">
        <v>1032</v>
      </c>
      <c r="C174" s="3" t="s">
        <v>1125</v>
      </c>
      <c r="D174" s="3" t="s">
        <v>384</v>
      </c>
      <c r="E174" s="130" t="s">
        <v>337</v>
      </c>
      <c r="F174" s="29">
        <v>2.7284794882900001</v>
      </c>
      <c r="G174" s="129">
        <v>463.52359163300002</v>
      </c>
      <c r="H174" s="26">
        <f t="shared" si="23"/>
        <v>5.8863875270674555</v>
      </c>
      <c r="I174" s="109">
        <f t="shared" si="26"/>
        <v>42.381990194885681</v>
      </c>
      <c r="J174" s="109">
        <f t="shared" si="29"/>
        <v>56687.037901059353</v>
      </c>
      <c r="K174" s="110">
        <f t="shared" si="27"/>
        <v>0.86227495783325803</v>
      </c>
      <c r="L174" s="111">
        <f t="shared" si="30"/>
        <v>2578.446592678225</v>
      </c>
      <c r="M174" s="111">
        <f t="shared" si="28"/>
        <v>0.95233426952254741</v>
      </c>
      <c r="N174" s="131">
        <f t="shared" si="24"/>
        <v>426.20901737073746</v>
      </c>
      <c r="O174" s="132" t="e">
        <f t="shared" si="25"/>
        <v>#DIV/0!</v>
      </c>
      <c r="P174" s="133" t="e">
        <f>N174/#REF!</f>
        <v>#REF!</v>
      </c>
      <c r="Q174" s="5" t="e">
        <f>IF(#REF!="1A1 Energy Industries",#REF!)</f>
        <v>#REF!</v>
      </c>
      <c r="R174" s="5" t="e">
        <f>IF(#REF!="1B2 Oil &amp; Natural Gas",#REF!)</f>
        <v>#REF!</v>
      </c>
      <c r="S174" s="5" t="e">
        <f>IF(#REF!="3A2 Manure Management",#REF!)</f>
        <v>#REF!</v>
      </c>
      <c r="T174" s="5" t="e">
        <f>IF(#REF!="3B2 Cropland",#REF!)</f>
        <v>#REF!</v>
      </c>
      <c r="U174" s="5" t="e">
        <f>IF(#REF!="3B6 Other Land",#REF!)</f>
        <v>#REF!</v>
      </c>
      <c r="V174" s="5" t="e">
        <f>IF(#REF!="4A1 Managed Waste Disposal Sites",#REF!)</f>
        <v>#REF!</v>
      </c>
      <c r="W174" s="5" t="e">
        <f>IF(#REF!="4D1 Domestic Wastewater Treatment &amp; Discharge",#REF!)</f>
        <v>#REF!</v>
      </c>
      <c r="X174" s="5" t="e">
        <f>IF(#REF!="unknown",#REF!)</f>
        <v>#REF!</v>
      </c>
    </row>
    <row r="175" spans="1:24" x14ac:dyDescent="0.3">
      <c r="A175" s="4" t="s">
        <v>196</v>
      </c>
      <c r="B175" s="3" t="s">
        <v>446</v>
      </c>
      <c r="C175" s="3" t="s">
        <v>412</v>
      </c>
      <c r="D175" s="3" t="s">
        <v>368</v>
      </c>
      <c r="E175" s="128" t="s">
        <v>337</v>
      </c>
      <c r="F175" s="29">
        <v>2.6732588363200001</v>
      </c>
      <c r="G175" s="129">
        <v>168.15159826799999</v>
      </c>
      <c r="H175" s="26">
        <f t="shared" si="23"/>
        <v>15.897909171576002</v>
      </c>
      <c r="I175" s="109">
        <f t="shared" si="26"/>
        <v>114.46494603534721</v>
      </c>
      <c r="J175" s="109">
        <f t="shared" si="29"/>
        <v>56801.5028470947</v>
      </c>
      <c r="K175" s="110">
        <f t="shared" si="27"/>
        <v>0.86401610113815752</v>
      </c>
      <c r="L175" s="111">
        <f t="shared" si="30"/>
        <v>2581.1198515145452</v>
      </c>
      <c r="M175" s="111">
        <f t="shared" si="28"/>
        <v>0.95332162214344751</v>
      </c>
      <c r="N175" s="131">
        <f t="shared" si="24"/>
        <v>442.10692654231343</v>
      </c>
      <c r="O175" s="132" t="e">
        <f t="shared" si="25"/>
        <v>#DIV/0!</v>
      </c>
      <c r="P175" s="133" t="e">
        <f>N175/#REF!</f>
        <v>#REF!</v>
      </c>
      <c r="Q175" s="5" t="e">
        <f>IF(#REF!="1A1 Energy Industries",#REF!)</f>
        <v>#REF!</v>
      </c>
      <c r="R175" s="5" t="e">
        <f>IF(#REF!="1B2 Oil &amp; Natural Gas",#REF!)</f>
        <v>#REF!</v>
      </c>
      <c r="S175" s="5" t="e">
        <f>IF(#REF!="3A2 Manure Management",#REF!)</f>
        <v>#REF!</v>
      </c>
      <c r="T175" s="5" t="e">
        <f>IF(#REF!="3B2 Cropland",#REF!)</f>
        <v>#REF!</v>
      </c>
      <c r="U175" s="5" t="e">
        <f>IF(#REF!="3B6 Other Land",#REF!)</f>
        <v>#REF!</v>
      </c>
      <c r="V175" s="5" t="e">
        <f>IF(#REF!="4A1 Managed Waste Disposal Sites",#REF!)</f>
        <v>#REF!</v>
      </c>
      <c r="W175" s="5" t="e">
        <f>IF(#REF!="4D1 Domestic Wastewater Treatment &amp; Discharge",#REF!)</f>
        <v>#REF!</v>
      </c>
      <c r="X175" s="5" t="e">
        <f>IF(#REF!="unknown",#REF!)</f>
        <v>#REF!</v>
      </c>
    </row>
    <row r="176" spans="1:24" x14ac:dyDescent="0.3">
      <c r="A176" s="4" t="s">
        <v>1167</v>
      </c>
      <c r="B176" s="3" t="s">
        <v>1032</v>
      </c>
      <c r="C176" s="3" t="s">
        <v>1096</v>
      </c>
      <c r="D176" s="3" t="s">
        <v>384</v>
      </c>
      <c r="E176" s="128" t="s">
        <v>337</v>
      </c>
      <c r="F176" s="29">
        <v>2.6548920497299999</v>
      </c>
      <c r="G176" s="129">
        <v>124.77980605899999</v>
      </c>
      <c r="H176" s="26">
        <f t="shared" si="23"/>
        <v>21.276616253712398</v>
      </c>
      <c r="I176" s="109">
        <f t="shared" si="26"/>
        <v>153.19163702672927</v>
      </c>
      <c r="J176" s="109">
        <f t="shared" si="29"/>
        <v>56954.694484121428</v>
      </c>
      <c r="K176" s="110">
        <f t="shared" si="27"/>
        <v>0.86634632189494121</v>
      </c>
      <c r="L176" s="111">
        <f t="shared" si="30"/>
        <v>2583.774743564275</v>
      </c>
      <c r="M176" s="111">
        <f t="shared" si="28"/>
        <v>0.95430219109842218</v>
      </c>
      <c r="N176" s="131">
        <f t="shared" si="24"/>
        <v>463.38354279602584</v>
      </c>
      <c r="O176" s="132" t="e">
        <f t="shared" si="25"/>
        <v>#DIV/0!</v>
      </c>
      <c r="P176" s="133" t="e">
        <f>N176/#REF!</f>
        <v>#REF!</v>
      </c>
      <c r="Q176" s="5" t="e">
        <f>IF(#REF!="1A1 Energy Industries",#REF!)</f>
        <v>#REF!</v>
      </c>
      <c r="R176" s="5" t="e">
        <f>IF(#REF!="1B2 Oil &amp; Natural Gas",#REF!)</f>
        <v>#REF!</v>
      </c>
      <c r="S176" s="5" t="e">
        <f>IF(#REF!="3A2 Manure Management",#REF!)</f>
        <v>#REF!</v>
      </c>
      <c r="T176" s="5" t="e">
        <f>IF(#REF!="3B2 Cropland",#REF!)</f>
        <v>#REF!</v>
      </c>
      <c r="U176" s="5" t="e">
        <f>IF(#REF!="3B6 Other Land",#REF!)</f>
        <v>#REF!</v>
      </c>
      <c r="V176" s="5" t="e">
        <f>IF(#REF!="4A1 Managed Waste Disposal Sites",#REF!)</f>
        <v>#REF!</v>
      </c>
      <c r="W176" s="5" t="e">
        <f>IF(#REF!="4D1 Domestic Wastewater Treatment &amp; Discharge",#REF!)</f>
        <v>#REF!</v>
      </c>
      <c r="X176" s="5" t="e">
        <f>IF(#REF!="unknown",#REF!)</f>
        <v>#REF!</v>
      </c>
    </row>
    <row r="177" spans="1:36" x14ac:dyDescent="0.3">
      <c r="A177" s="4" t="s">
        <v>1167</v>
      </c>
      <c r="B177" s="3" t="s">
        <v>1032</v>
      </c>
      <c r="C177" s="3" t="s">
        <v>1097</v>
      </c>
      <c r="D177" s="3" t="s">
        <v>384</v>
      </c>
      <c r="E177" s="128" t="s">
        <v>337</v>
      </c>
      <c r="F177" s="29">
        <v>2.6548920110799998</v>
      </c>
      <c r="G177" s="129">
        <v>124.77980605899999</v>
      </c>
      <c r="H177" s="94"/>
      <c r="I177" s="94"/>
      <c r="L177" s="111">
        <f t="shared" si="30"/>
        <v>2586.429635575355</v>
      </c>
      <c r="M177" s="111">
        <f t="shared" si="28"/>
        <v>0.95528276003912183</v>
      </c>
      <c r="N177" s="125"/>
      <c r="O177" s="98"/>
      <c r="P177" s="98"/>
      <c r="Q177" s="98" t="e">
        <f>IF(#REF!="1A1 Energy Industries",#REF!)</f>
        <v>#REF!</v>
      </c>
      <c r="R177" s="98" t="e">
        <f>IF(#REF!="1B2 Oil &amp; Natural Gas",#REF!)</f>
        <v>#REF!</v>
      </c>
      <c r="S177" s="98" t="e">
        <f>IF(#REF!="3A2 Manure Management",#REF!)</f>
        <v>#REF!</v>
      </c>
      <c r="T177" s="98" t="e">
        <f>IF(#REF!="3B2 Cropland",#REF!)</f>
        <v>#REF!</v>
      </c>
      <c r="U177" s="98" t="e">
        <f>IF(#REF!="3B6 Other Land",#REF!)</f>
        <v>#REF!</v>
      </c>
      <c r="V177" s="98" t="e">
        <f>IF(#REF!="4A1 Managed Waste Disposal Sites",#REF!)</f>
        <v>#REF!</v>
      </c>
      <c r="W177" s="98" t="e">
        <f>IF(#REF!="4D1 Domestic Wastewater Treatment &amp; Discharge",#REF!)</f>
        <v>#REF!</v>
      </c>
      <c r="X177" s="98" t="e">
        <f>IF(#REF!="unknown",#REF!)</f>
        <v>#REF!</v>
      </c>
      <c r="Y177" s="98"/>
      <c r="Z177" s="98"/>
      <c r="AA177" s="98"/>
      <c r="AB177" s="98"/>
      <c r="AC177" s="98"/>
      <c r="AD177" s="98"/>
      <c r="AE177" s="98"/>
      <c r="AF177" s="98"/>
      <c r="AG177" s="98"/>
      <c r="AH177" s="98"/>
      <c r="AI177" s="98"/>
      <c r="AJ177" s="98"/>
    </row>
    <row r="178" spans="1:36" x14ac:dyDescent="0.3">
      <c r="A178" s="4" t="s">
        <v>1170</v>
      </c>
      <c r="B178" s="3" t="s">
        <v>1032</v>
      </c>
      <c r="C178" s="3" t="s">
        <v>1089</v>
      </c>
      <c r="D178" s="3" t="s">
        <v>384</v>
      </c>
      <c r="E178" s="128" t="s">
        <v>337</v>
      </c>
      <c r="F178" s="29">
        <v>2.56095364876</v>
      </c>
      <c r="G178" s="129">
        <v>493.43972276300002</v>
      </c>
      <c r="H178" s="26">
        <f t="shared" ref="H178:H241" si="31">F178*1000/G178</f>
        <v>5.1900030147958525</v>
      </c>
      <c r="I178" s="109">
        <f t="shared" si="26"/>
        <v>37.368021706530143</v>
      </c>
      <c r="J178" s="109">
        <f>J176+I178</f>
        <v>56992.062505827955</v>
      </c>
      <c r="K178" s="110">
        <f t="shared" si="27"/>
        <v>0.86691473242642014</v>
      </c>
      <c r="L178" s="111">
        <f t="shared" si="30"/>
        <v>2588.990589224115</v>
      </c>
      <c r="M178" s="111">
        <f t="shared" si="28"/>
        <v>0.95622863339143349</v>
      </c>
      <c r="N178" s="131">
        <f t="shared" ref="N178:N241" si="32">N177+H178</f>
        <v>5.1900030147958525</v>
      </c>
      <c r="O178" s="132" t="e">
        <f t="shared" ref="O178:O241" si="33">N178/N$336</f>
        <v>#DIV/0!</v>
      </c>
      <c r="P178" s="133" t="e">
        <f>N178/#REF!</f>
        <v>#REF!</v>
      </c>
      <c r="Q178" s="5" t="e">
        <f>IF(#REF!="1A1 Energy Industries",#REF!)</f>
        <v>#REF!</v>
      </c>
      <c r="R178" s="5" t="e">
        <f>IF(#REF!="1B2 Oil &amp; Natural Gas",#REF!)</f>
        <v>#REF!</v>
      </c>
      <c r="S178" s="5" t="e">
        <f>IF(#REF!="3A2 Manure Management",#REF!)</f>
        <v>#REF!</v>
      </c>
      <c r="T178" s="5" t="e">
        <f>IF(#REF!="3B2 Cropland",#REF!)</f>
        <v>#REF!</v>
      </c>
      <c r="U178" s="5" t="e">
        <f>IF(#REF!="3B6 Other Land",#REF!)</f>
        <v>#REF!</v>
      </c>
      <c r="V178" s="5" t="e">
        <f>IF(#REF!="4A1 Managed Waste Disposal Sites",#REF!)</f>
        <v>#REF!</v>
      </c>
      <c r="W178" s="5" t="e">
        <f>IF(#REF!="4D1 Domestic Wastewater Treatment &amp; Discharge",#REF!)</f>
        <v>#REF!</v>
      </c>
      <c r="X178" s="5" t="e">
        <f>IF(#REF!="unknown",#REF!)</f>
        <v>#REF!</v>
      </c>
    </row>
    <row r="179" spans="1:36" x14ac:dyDescent="0.3">
      <c r="A179" s="4" t="s">
        <v>1167</v>
      </c>
      <c r="B179" s="3" t="s">
        <v>1032</v>
      </c>
      <c r="C179" s="3" t="s">
        <v>1190</v>
      </c>
      <c r="D179" s="3" t="s">
        <v>384</v>
      </c>
      <c r="E179" s="128" t="s">
        <v>337</v>
      </c>
      <c r="F179" s="29">
        <v>2.4655388877700002</v>
      </c>
      <c r="G179" s="129">
        <v>152.97058540800001</v>
      </c>
      <c r="H179" s="26">
        <f t="shared" si="31"/>
        <v>16.117731923388835</v>
      </c>
      <c r="I179" s="109">
        <f t="shared" si="26"/>
        <v>116.04766984839964</v>
      </c>
      <c r="J179" s="109">
        <f t="shared" si="29"/>
        <v>57108.110175676353</v>
      </c>
      <c r="K179" s="110">
        <f t="shared" si="27"/>
        <v>0.86867995077845017</v>
      </c>
      <c r="L179" s="111">
        <f t="shared" si="30"/>
        <v>2591.4561281118849</v>
      </c>
      <c r="M179" s="111">
        <f t="shared" si="28"/>
        <v>0.95713926585608533</v>
      </c>
      <c r="N179" s="131">
        <f t="shared" si="32"/>
        <v>21.307734938184687</v>
      </c>
      <c r="O179" s="132" t="e">
        <f t="shared" si="33"/>
        <v>#DIV/0!</v>
      </c>
      <c r="P179" s="133" t="e">
        <f>N179/#REF!</f>
        <v>#REF!</v>
      </c>
      <c r="Q179" s="5" t="e">
        <f>IF(#REF!="1A1 Energy Industries",#REF!)</f>
        <v>#REF!</v>
      </c>
      <c r="R179" s="5" t="e">
        <f>IF(#REF!="1B2 Oil &amp; Natural Gas",#REF!)</f>
        <v>#REF!</v>
      </c>
      <c r="S179" s="5" t="e">
        <f>IF(#REF!="3A2 Manure Management",#REF!)</f>
        <v>#REF!</v>
      </c>
      <c r="T179" s="5" t="e">
        <f>IF(#REF!="3B2 Cropland",#REF!)</f>
        <v>#REF!</v>
      </c>
      <c r="U179" s="5" t="e">
        <f>IF(#REF!="3B6 Other Land",#REF!)</f>
        <v>#REF!</v>
      </c>
      <c r="V179" s="5" t="e">
        <f>IF(#REF!="4A1 Managed Waste Disposal Sites",#REF!)</f>
        <v>#REF!</v>
      </c>
      <c r="W179" s="5" t="e">
        <f>IF(#REF!="4D1 Domestic Wastewater Treatment &amp; Discharge",#REF!)</f>
        <v>#REF!</v>
      </c>
      <c r="X179" s="5" t="e">
        <f>IF(#REF!="unknown",#REF!)</f>
        <v>#REF!</v>
      </c>
    </row>
    <row r="180" spans="1:36" x14ac:dyDescent="0.3">
      <c r="A180" s="3" t="s">
        <v>425</v>
      </c>
      <c r="B180" s="3" t="s">
        <v>426</v>
      </c>
      <c r="C180" s="3" t="s">
        <v>422</v>
      </c>
      <c r="D180" s="3" t="s">
        <v>368</v>
      </c>
      <c r="E180" s="128" t="s">
        <v>505</v>
      </c>
      <c r="F180" s="29">
        <v>2.4206671757483336</v>
      </c>
      <c r="G180" s="129">
        <v>300.42538295849999</v>
      </c>
      <c r="H180" s="26">
        <f t="shared" si="31"/>
        <v>8.0574655573717564</v>
      </c>
      <c r="I180" s="109">
        <f t="shared" si="26"/>
        <v>58.013752013076648</v>
      </c>
      <c r="J180" s="109">
        <f t="shared" si="29"/>
        <v>57166.123927689427</v>
      </c>
      <c r="K180" s="110">
        <f t="shared" si="27"/>
        <v>0.86956240658180572</v>
      </c>
      <c r="L180" s="111">
        <f t="shared" si="30"/>
        <v>2593.8767952876333</v>
      </c>
      <c r="M180" s="111">
        <f t="shared" si="28"/>
        <v>0.95803332521458417</v>
      </c>
      <c r="N180" s="131">
        <f t="shared" si="32"/>
        <v>29.365200495556444</v>
      </c>
      <c r="O180" s="132" t="e">
        <f t="shared" si="33"/>
        <v>#DIV/0!</v>
      </c>
      <c r="P180" s="133" t="e">
        <f>N180/#REF!</f>
        <v>#REF!</v>
      </c>
      <c r="Q180" s="5" t="e">
        <f>IF(#REF!="1A1 Energy Industries",#REF!)</f>
        <v>#REF!</v>
      </c>
      <c r="R180" s="5" t="e">
        <f>IF(#REF!="1B2 Oil &amp; Natural Gas",#REF!)</f>
        <v>#REF!</v>
      </c>
      <c r="S180" s="5" t="e">
        <f>IF(#REF!="3A2 Manure Management",#REF!)</f>
        <v>#REF!</v>
      </c>
      <c r="T180" s="5" t="e">
        <f>IF(#REF!="3B2 Cropland",#REF!)</f>
        <v>#REF!</v>
      </c>
      <c r="U180" s="5" t="e">
        <f>IF(#REF!="3B6 Other Land",#REF!)</f>
        <v>#REF!</v>
      </c>
      <c r="V180" s="5" t="e">
        <f>IF(#REF!="4A1 Managed Waste Disposal Sites",#REF!)</f>
        <v>#REF!</v>
      </c>
      <c r="W180" s="5" t="e">
        <f>IF(#REF!="4D1 Domestic Wastewater Treatment &amp; Discharge",#REF!)</f>
        <v>#REF!</v>
      </c>
      <c r="X180" s="5" t="e">
        <f>IF(#REF!="unknown",#REF!)</f>
        <v>#REF!</v>
      </c>
    </row>
    <row r="181" spans="1:36" x14ac:dyDescent="0.3">
      <c r="A181" s="4" t="s">
        <v>1167</v>
      </c>
      <c r="B181" s="3" t="s">
        <v>1032</v>
      </c>
      <c r="C181" s="3" t="s">
        <v>1086</v>
      </c>
      <c r="D181" s="3" t="s">
        <v>384</v>
      </c>
      <c r="E181" s="128" t="s">
        <v>337</v>
      </c>
      <c r="F181" s="29">
        <v>2.3730767536899999</v>
      </c>
      <c r="G181" s="129">
        <v>198.86176103</v>
      </c>
      <c r="H181" s="26">
        <f t="shared" si="31"/>
        <v>11.933298495390478</v>
      </c>
      <c r="I181" s="109">
        <f t="shared" si="26"/>
        <v>85.919749166811442</v>
      </c>
      <c r="J181" s="109">
        <f t="shared" si="29"/>
        <v>57252.043676856236</v>
      </c>
      <c r="K181" s="110">
        <f t="shared" si="27"/>
        <v>0.87086934465500621</v>
      </c>
      <c r="L181" s="111">
        <f t="shared" si="30"/>
        <v>2596.2498720413232</v>
      </c>
      <c r="M181" s="111">
        <f t="shared" si="28"/>
        <v>0.95890980732717235</v>
      </c>
      <c r="N181" s="131">
        <f t="shared" si="32"/>
        <v>41.298498990946925</v>
      </c>
      <c r="O181" s="132" t="e">
        <f t="shared" si="33"/>
        <v>#DIV/0!</v>
      </c>
      <c r="P181" s="133" t="e">
        <f>N181/#REF!</f>
        <v>#REF!</v>
      </c>
      <c r="Q181" s="5" t="e">
        <f>IF(#REF!="1A1 Energy Industries",#REF!)</f>
        <v>#REF!</v>
      </c>
      <c r="R181" s="5" t="e">
        <f>IF(#REF!="1B2 Oil &amp; Natural Gas",#REF!)</f>
        <v>#REF!</v>
      </c>
      <c r="S181" s="5" t="e">
        <f>IF(#REF!="3A2 Manure Management",#REF!)</f>
        <v>#REF!</v>
      </c>
      <c r="T181" s="5" t="e">
        <f>IF(#REF!="3B2 Cropland",#REF!)</f>
        <v>#REF!</v>
      </c>
      <c r="U181" s="5" t="e">
        <f>IF(#REF!="3B6 Other Land",#REF!)</f>
        <v>#REF!</v>
      </c>
      <c r="V181" s="5" t="e">
        <f>IF(#REF!="4A1 Managed Waste Disposal Sites",#REF!)</f>
        <v>#REF!</v>
      </c>
      <c r="W181" s="5" t="e">
        <f>IF(#REF!="4D1 Domestic Wastewater Treatment &amp; Discharge",#REF!)</f>
        <v>#REF!</v>
      </c>
      <c r="X181" s="5" t="e">
        <f>IF(#REF!="unknown",#REF!)</f>
        <v>#REF!</v>
      </c>
    </row>
    <row r="182" spans="1:36" x14ac:dyDescent="0.3">
      <c r="A182" s="4" t="s">
        <v>1170</v>
      </c>
      <c r="B182" s="3" t="s">
        <v>1032</v>
      </c>
      <c r="C182" s="3" t="s">
        <v>1125</v>
      </c>
      <c r="D182" s="3" t="s">
        <v>384</v>
      </c>
      <c r="E182" s="128" t="s">
        <v>505</v>
      </c>
      <c r="F182" s="29">
        <v>2.30796419154</v>
      </c>
      <c r="G182" s="129">
        <v>179.62608449749999</v>
      </c>
      <c r="H182" s="26">
        <f t="shared" si="31"/>
        <v>12.848714027233175</v>
      </c>
      <c r="I182" s="109">
        <f t="shared" si="26"/>
        <v>92.510740996078866</v>
      </c>
      <c r="J182" s="109">
        <f t="shared" si="29"/>
        <v>57344.554417852312</v>
      </c>
      <c r="K182" s="110">
        <f t="shared" si="27"/>
        <v>0.87227653928441595</v>
      </c>
      <c r="L182" s="111">
        <f t="shared" si="30"/>
        <v>2598.5578362328633</v>
      </c>
      <c r="M182" s="111">
        <f t="shared" si="28"/>
        <v>0.9597622404932018</v>
      </c>
      <c r="N182" s="131">
        <f t="shared" si="32"/>
        <v>54.147213018180096</v>
      </c>
      <c r="O182" s="132" t="e">
        <f t="shared" si="33"/>
        <v>#DIV/0!</v>
      </c>
      <c r="P182" s="133" t="e">
        <f>N182/#REF!</f>
        <v>#REF!</v>
      </c>
      <c r="Q182" s="5" t="e">
        <f>IF(#REF!="1A1 Energy Industries",#REF!)</f>
        <v>#REF!</v>
      </c>
      <c r="R182" s="5" t="e">
        <f>IF(#REF!="1B2 Oil &amp; Natural Gas",#REF!)</f>
        <v>#REF!</v>
      </c>
      <c r="S182" s="5" t="e">
        <f>IF(#REF!="3A2 Manure Management",#REF!)</f>
        <v>#REF!</v>
      </c>
      <c r="T182" s="5" t="e">
        <f>IF(#REF!="3B2 Cropland",#REF!)</f>
        <v>#REF!</v>
      </c>
      <c r="U182" s="5" t="e">
        <f>IF(#REF!="3B6 Other Land",#REF!)</f>
        <v>#REF!</v>
      </c>
      <c r="V182" s="5" t="e">
        <f>IF(#REF!="4A1 Managed Waste Disposal Sites",#REF!)</f>
        <v>#REF!</v>
      </c>
      <c r="W182" s="5" t="e">
        <f>IF(#REF!="4D1 Domestic Wastewater Treatment &amp; Discharge",#REF!)</f>
        <v>#REF!</v>
      </c>
      <c r="X182" s="5" t="e">
        <f>IF(#REF!="unknown",#REF!)</f>
        <v>#REF!</v>
      </c>
    </row>
    <row r="183" spans="1:36" x14ac:dyDescent="0.3">
      <c r="A183" s="4" t="s">
        <v>1170</v>
      </c>
      <c r="B183" s="3" t="s">
        <v>1032</v>
      </c>
      <c r="C183" s="3" t="s">
        <v>1064</v>
      </c>
      <c r="D183" s="3" t="s">
        <v>384</v>
      </c>
      <c r="E183" s="128" t="s">
        <v>337</v>
      </c>
      <c r="F183" s="29">
        <v>2.3013677272200002</v>
      </c>
      <c r="G183" s="129">
        <v>495.24539371899999</v>
      </c>
      <c r="H183" s="26">
        <f t="shared" si="31"/>
        <v>4.6469240429236294</v>
      </c>
      <c r="I183" s="109">
        <f t="shared" si="26"/>
        <v>33.457853109050127</v>
      </c>
      <c r="J183" s="109">
        <f t="shared" si="29"/>
        <v>57378.012270961364</v>
      </c>
      <c r="K183" s="110">
        <f t="shared" si="27"/>
        <v>0.87278547166026443</v>
      </c>
      <c r="L183" s="111">
        <f t="shared" si="30"/>
        <v>2600.8592039600835</v>
      </c>
      <c r="M183" s="111">
        <f t="shared" si="28"/>
        <v>0.96061223729345679</v>
      </c>
      <c r="N183" s="131">
        <f t="shared" si="32"/>
        <v>58.794137061103726</v>
      </c>
      <c r="O183" s="132" t="e">
        <f t="shared" si="33"/>
        <v>#DIV/0!</v>
      </c>
      <c r="P183" s="133" t="e">
        <f>N183/#REF!</f>
        <v>#REF!</v>
      </c>
      <c r="Q183" s="5" t="e">
        <f>IF(#REF!="1A1 Energy Industries",#REF!)</f>
        <v>#REF!</v>
      </c>
      <c r="R183" s="5" t="e">
        <f>IF(#REF!="1B2 Oil &amp; Natural Gas",#REF!)</f>
        <v>#REF!</v>
      </c>
      <c r="S183" s="5" t="e">
        <f>IF(#REF!="3A2 Manure Management",#REF!)</f>
        <v>#REF!</v>
      </c>
      <c r="T183" s="5" t="e">
        <f>IF(#REF!="3B2 Cropland",#REF!)</f>
        <v>#REF!</v>
      </c>
      <c r="U183" s="5" t="e">
        <f>IF(#REF!="3B6 Other Land",#REF!)</f>
        <v>#REF!</v>
      </c>
      <c r="V183" s="5" t="e">
        <f>IF(#REF!="4A1 Managed Waste Disposal Sites",#REF!)</f>
        <v>#REF!</v>
      </c>
      <c r="W183" s="5" t="e">
        <f>IF(#REF!="4D1 Domestic Wastewater Treatment &amp; Discharge",#REF!)</f>
        <v>#REF!</v>
      </c>
      <c r="X183" s="5" t="e">
        <f>IF(#REF!="unknown",#REF!)</f>
        <v>#REF!</v>
      </c>
    </row>
    <row r="184" spans="1:36" x14ac:dyDescent="0.3">
      <c r="A184" s="3" t="s">
        <v>425</v>
      </c>
      <c r="B184" s="3" t="s">
        <v>426</v>
      </c>
      <c r="C184" s="3" t="s">
        <v>422</v>
      </c>
      <c r="D184" s="3" t="s">
        <v>368</v>
      </c>
      <c r="E184" s="128" t="s">
        <v>337</v>
      </c>
      <c r="F184" s="29">
        <v>2.2781495507799998</v>
      </c>
      <c r="G184" s="129">
        <v>141.28694207199999</v>
      </c>
      <c r="H184" s="26">
        <f t="shared" si="31"/>
        <v>16.124275303651576</v>
      </c>
      <c r="I184" s="109">
        <f t="shared" si="26"/>
        <v>116.09478218629133</v>
      </c>
      <c r="J184" s="109">
        <f t="shared" si="29"/>
        <v>57494.107053147658</v>
      </c>
      <c r="K184" s="110">
        <f t="shared" si="27"/>
        <v>0.87455140664506759</v>
      </c>
      <c r="L184" s="111">
        <f t="shared" si="30"/>
        <v>2603.1373535108637</v>
      </c>
      <c r="M184" s="111">
        <f t="shared" si="28"/>
        <v>0.96145365859512977</v>
      </c>
      <c r="N184" s="131">
        <f t="shared" si="32"/>
        <v>74.918412364755298</v>
      </c>
      <c r="O184" s="132" t="e">
        <f t="shared" si="33"/>
        <v>#DIV/0!</v>
      </c>
      <c r="P184" s="133" t="e">
        <f>N184/#REF!</f>
        <v>#REF!</v>
      </c>
      <c r="Q184" s="5" t="e">
        <f>IF(#REF!="1A1 Energy Industries",#REF!)</f>
        <v>#REF!</v>
      </c>
      <c r="R184" s="5" t="e">
        <f>IF(#REF!="1B2 Oil &amp; Natural Gas",#REF!)</f>
        <v>#REF!</v>
      </c>
      <c r="S184" s="5" t="e">
        <f>IF(#REF!="3A2 Manure Management",#REF!)</f>
        <v>#REF!</v>
      </c>
      <c r="T184" s="5" t="e">
        <f>IF(#REF!="3B2 Cropland",#REF!)</f>
        <v>#REF!</v>
      </c>
      <c r="U184" s="5" t="e">
        <f>IF(#REF!="3B6 Other Land",#REF!)</f>
        <v>#REF!</v>
      </c>
      <c r="V184" s="5" t="e">
        <f>IF(#REF!="4A1 Managed Waste Disposal Sites",#REF!)</f>
        <v>#REF!</v>
      </c>
      <c r="W184" s="5" t="e">
        <f>IF(#REF!="4D1 Domestic Wastewater Treatment &amp; Discharge",#REF!)</f>
        <v>#REF!</v>
      </c>
      <c r="X184" s="5" t="e">
        <f>IF(#REF!="unknown",#REF!)</f>
        <v>#REF!</v>
      </c>
    </row>
    <row r="185" spans="1:36" x14ac:dyDescent="0.3">
      <c r="A185" s="3" t="s">
        <v>425</v>
      </c>
      <c r="B185" s="3" t="s">
        <v>426</v>
      </c>
      <c r="C185" s="3" t="s">
        <v>422</v>
      </c>
      <c r="D185" s="3" t="s">
        <v>368</v>
      </c>
      <c r="E185" s="128" t="s">
        <v>337</v>
      </c>
      <c r="F185" s="29">
        <v>2.2781495358799999</v>
      </c>
      <c r="G185" s="129">
        <v>141.28694207199999</v>
      </c>
      <c r="H185" s="26">
        <f t="shared" si="31"/>
        <v>16.124275198192429</v>
      </c>
      <c r="I185" s="109">
        <f t="shared" si="26"/>
        <v>116.09478142698548</v>
      </c>
      <c r="J185" s="109">
        <f t="shared" si="29"/>
        <v>57610.20183457464</v>
      </c>
      <c r="K185" s="110">
        <f t="shared" si="27"/>
        <v>0.87631734161832087</v>
      </c>
      <c r="L185" s="111">
        <f t="shared" si="30"/>
        <v>2605.4155030467437</v>
      </c>
      <c r="M185" s="111">
        <f t="shared" si="28"/>
        <v>0.96229507989129937</v>
      </c>
      <c r="N185" s="131">
        <f t="shared" si="32"/>
        <v>91.042687562947719</v>
      </c>
      <c r="O185" s="132" t="e">
        <f t="shared" si="33"/>
        <v>#DIV/0!</v>
      </c>
      <c r="P185" s="133" t="e">
        <f>N185/#REF!</f>
        <v>#REF!</v>
      </c>
      <c r="Q185" s="5" t="e">
        <f>IF(#REF!="1A1 Energy Industries",#REF!)</f>
        <v>#REF!</v>
      </c>
      <c r="R185" s="5" t="e">
        <f>IF(#REF!="1B2 Oil &amp; Natural Gas",#REF!)</f>
        <v>#REF!</v>
      </c>
      <c r="S185" s="5" t="e">
        <f>IF(#REF!="3A2 Manure Management",#REF!)</f>
        <v>#REF!</v>
      </c>
      <c r="T185" s="5" t="e">
        <f>IF(#REF!="3B2 Cropland",#REF!)</f>
        <v>#REF!</v>
      </c>
      <c r="U185" s="5" t="e">
        <f>IF(#REF!="3B6 Other Land",#REF!)</f>
        <v>#REF!</v>
      </c>
      <c r="V185" s="5" t="e">
        <f>IF(#REF!="4A1 Managed Waste Disposal Sites",#REF!)</f>
        <v>#REF!</v>
      </c>
      <c r="W185" s="5" t="e">
        <f>IF(#REF!="4D1 Domestic Wastewater Treatment &amp; Discharge",#REF!)</f>
        <v>#REF!</v>
      </c>
      <c r="X185" s="5" t="e">
        <f>IF(#REF!="unknown",#REF!)</f>
        <v>#REF!</v>
      </c>
    </row>
    <row r="186" spans="1:36" x14ac:dyDescent="0.3">
      <c r="A186" s="4" t="s">
        <v>188</v>
      </c>
      <c r="B186" s="3" t="s">
        <v>340</v>
      </c>
      <c r="C186" s="3" t="s">
        <v>445</v>
      </c>
      <c r="D186" s="3" t="s">
        <v>362</v>
      </c>
      <c r="E186" s="128" t="s">
        <v>337</v>
      </c>
      <c r="F186" s="29">
        <v>2.2359199735800002</v>
      </c>
      <c r="G186" s="129">
        <v>481.26022067100001</v>
      </c>
      <c r="H186" s="26">
        <f t="shared" si="31"/>
        <v>4.6459688076079821</v>
      </c>
      <c r="I186" s="109">
        <f t="shared" si="26"/>
        <v>33.450975414777467</v>
      </c>
      <c r="J186" s="109">
        <f t="shared" si="29"/>
        <v>57643.65280998942</v>
      </c>
      <c r="K186" s="110">
        <f t="shared" si="27"/>
        <v>0.87682616937653968</v>
      </c>
      <c r="L186" s="111">
        <f t="shared" si="30"/>
        <v>2607.6514230203238</v>
      </c>
      <c r="M186" s="111">
        <f t="shared" si="28"/>
        <v>0.9631209039439661</v>
      </c>
      <c r="N186" s="131">
        <f t="shared" si="32"/>
        <v>95.688656370555705</v>
      </c>
      <c r="O186" s="132" t="e">
        <f t="shared" si="33"/>
        <v>#DIV/0!</v>
      </c>
      <c r="P186" s="133" t="e">
        <f>N186/#REF!</f>
        <v>#REF!</v>
      </c>
      <c r="Q186" s="5" t="e">
        <f>IF(#REF!="1A1 Energy Industries",#REF!)</f>
        <v>#REF!</v>
      </c>
      <c r="R186" s="5" t="e">
        <f>IF(#REF!="1B2 Oil &amp; Natural Gas",#REF!)</f>
        <v>#REF!</v>
      </c>
      <c r="S186" s="5" t="e">
        <f>IF(#REF!="3A2 Manure Management",#REF!)</f>
        <v>#REF!</v>
      </c>
      <c r="T186" s="5" t="e">
        <f>IF(#REF!="3B2 Cropland",#REF!)</f>
        <v>#REF!</v>
      </c>
      <c r="U186" s="5" t="e">
        <f>IF(#REF!="3B6 Other Land",#REF!)</f>
        <v>#REF!</v>
      </c>
      <c r="V186" s="5" t="e">
        <f>IF(#REF!="4A1 Managed Waste Disposal Sites",#REF!)</f>
        <v>#REF!</v>
      </c>
      <c r="W186" s="5" t="e">
        <f>IF(#REF!="4D1 Domestic Wastewater Treatment &amp; Discharge",#REF!)</f>
        <v>#REF!</v>
      </c>
      <c r="X186" s="5" t="e">
        <f>IF(#REF!="unknown",#REF!)</f>
        <v>#REF!</v>
      </c>
    </row>
    <row r="187" spans="1:36" x14ac:dyDescent="0.3">
      <c r="A187" s="4" t="s">
        <v>1171</v>
      </c>
      <c r="B187" s="3" t="s">
        <v>1032</v>
      </c>
      <c r="C187" s="3" t="s">
        <v>1190</v>
      </c>
      <c r="D187" s="3" t="s">
        <v>384</v>
      </c>
      <c r="E187" s="128" t="s">
        <v>337</v>
      </c>
      <c r="F187" s="29">
        <v>2.2340369080200002</v>
      </c>
      <c r="G187" s="129">
        <v>189.97368238799999</v>
      </c>
      <c r="H187" s="26">
        <f t="shared" si="31"/>
        <v>11.75971787216942</v>
      </c>
      <c r="I187" s="109">
        <f t="shared" si="26"/>
        <v>84.669968679619814</v>
      </c>
      <c r="J187" s="109">
        <f t="shared" si="29"/>
        <v>57728.32277866904</v>
      </c>
      <c r="K187" s="110">
        <f t="shared" si="27"/>
        <v>0.87811409685301833</v>
      </c>
      <c r="L187" s="111">
        <f t="shared" si="30"/>
        <v>2609.8854599283436</v>
      </c>
      <c r="M187" s="111">
        <f t="shared" si="28"/>
        <v>0.96394603249730781</v>
      </c>
      <c r="N187" s="131">
        <f t="shared" si="32"/>
        <v>107.44837424272512</v>
      </c>
      <c r="O187" s="132" t="e">
        <f t="shared" si="33"/>
        <v>#DIV/0!</v>
      </c>
      <c r="P187" s="133" t="e">
        <f>N187/#REF!</f>
        <v>#REF!</v>
      </c>
      <c r="Q187" s="5" t="e">
        <f>IF(#REF!="1A1 Energy Industries",#REF!)</f>
        <v>#REF!</v>
      </c>
      <c r="R187" s="5" t="e">
        <f>IF(#REF!="1B2 Oil &amp; Natural Gas",#REF!)</f>
        <v>#REF!</v>
      </c>
      <c r="S187" s="5" t="e">
        <f>IF(#REF!="3A2 Manure Management",#REF!)</f>
        <v>#REF!</v>
      </c>
      <c r="T187" s="5" t="e">
        <f>IF(#REF!="3B2 Cropland",#REF!)</f>
        <v>#REF!</v>
      </c>
      <c r="U187" s="5" t="e">
        <f>IF(#REF!="3B6 Other Land",#REF!)</f>
        <v>#REF!</v>
      </c>
      <c r="V187" s="5" t="e">
        <f>IF(#REF!="4A1 Managed Waste Disposal Sites",#REF!)</f>
        <v>#REF!</v>
      </c>
      <c r="W187" s="5" t="e">
        <f>IF(#REF!="4D1 Domestic Wastewater Treatment &amp; Discharge",#REF!)</f>
        <v>#REF!</v>
      </c>
      <c r="X187" s="5" t="e">
        <f>IF(#REF!="unknown",#REF!)</f>
        <v>#REF!</v>
      </c>
    </row>
    <row r="188" spans="1:36" x14ac:dyDescent="0.3">
      <c r="A188" s="4" t="s">
        <v>1170</v>
      </c>
      <c r="B188" s="3" t="s">
        <v>1032</v>
      </c>
      <c r="C188" s="3" t="s">
        <v>1131</v>
      </c>
      <c r="D188" s="3" t="s">
        <v>384</v>
      </c>
      <c r="E188" s="128" t="s">
        <v>337</v>
      </c>
      <c r="F188" s="29">
        <v>2.1929444822000002</v>
      </c>
      <c r="G188" s="129">
        <v>453.73018414000001</v>
      </c>
      <c r="H188" s="26">
        <f t="shared" si="31"/>
        <v>4.8331465678363585</v>
      </c>
      <c r="I188" s="109">
        <f t="shared" si="26"/>
        <v>34.798655288421784</v>
      </c>
      <c r="J188" s="109">
        <f t="shared" si="29"/>
        <v>57763.121433957465</v>
      </c>
      <c r="K188" s="110">
        <f t="shared" si="27"/>
        <v>0.87864342437007525</v>
      </c>
      <c r="L188" s="111">
        <f t="shared" si="30"/>
        <v>2612.0784044105435</v>
      </c>
      <c r="M188" s="111">
        <f t="shared" si="28"/>
        <v>0.96475598380189931</v>
      </c>
      <c r="N188" s="131">
        <f t="shared" si="32"/>
        <v>112.28152081056149</v>
      </c>
      <c r="O188" s="132" t="e">
        <f t="shared" si="33"/>
        <v>#DIV/0!</v>
      </c>
      <c r="P188" s="133" t="e">
        <f>N188/#REF!</f>
        <v>#REF!</v>
      </c>
      <c r="Q188" s="5" t="e">
        <f>IF(#REF!="1A1 Energy Industries",#REF!)</f>
        <v>#REF!</v>
      </c>
      <c r="R188" s="5" t="e">
        <f>IF(#REF!="1B2 Oil &amp; Natural Gas",#REF!)</f>
        <v>#REF!</v>
      </c>
      <c r="S188" s="5" t="e">
        <f>IF(#REF!="3A2 Manure Management",#REF!)</f>
        <v>#REF!</v>
      </c>
      <c r="T188" s="5" t="e">
        <f>IF(#REF!="3B2 Cropland",#REF!)</f>
        <v>#REF!</v>
      </c>
      <c r="U188" s="5" t="e">
        <f>IF(#REF!="3B6 Other Land",#REF!)</f>
        <v>#REF!</v>
      </c>
      <c r="V188" s="5" t="e">
        <f>IF(#REF!="4A1 Managed Waste Disposal Sites",#REF!)</f>
        <v>#REF!</v>
      </c>
      <c r="W188" s="5" t="e">
        <f>IF(#REF!="4D1 Domestic Wastewater Treatment &amp; Discharge",#REF!)</f>
        <v>#REF!</v>
      </c>
      <c r="X188" s="5" t="e">
        <f>IF(#REF!="unknown",#REF!)</f>
        <v>#REF!</v>
      </c>
    </row>
    <row r="189" spans="1:36" x14ac:dyDescent="0.3">
      <c r="A189" s="4" t="s">
        <v>178</v>
      </c>
      <c r="B189" s="3" t="s">
        <v>340</v>
      </c>
      <c r="C189" s="3" t="s">
        <v>349</v>
      </c>
      <c r="D189" s="3" t="s">
        <v>362</v>
      </c>
      <c r="E189" s="128" t="s">
        <v>337</v>
      </c>
      <c r="F189" s="29">
        <v>2.1901900351500001</v>
      </c>
      <c r="G189" s="129">
        <v>484.78151780000002</v>
      </c>
      <c r="H189" s="26">
        <f t="shared" si="31"/>
        <v>4.5178909565062639</v>
      </c>
      <c r="I189" s="109">
        <f t="shared" si="26"/>
        <v>32.528814886845097</v>
      </c>
      <c r="J189" s="109">
        <f t="shared" si="29"/>
        <v>57795.650248844307</v>
      </c>
      <c r="K189" s="110">
        <f t="shared" si="27"/>
        <v>0.87913822500746042</v>
      </c>
      <c r="L189" s="111">
        <f t="shared" si="30"/>
        <v>2614.2685944456935</v>
      </c>
      <c r="M189" s="111">
        <f t="shared" si="28"/>
        <v>0.96556491776747488</v>
      </c>
      <c r="N189" s="131">
        <f t="shared" si="32"/>
        <v>116.79941176706775</v>
      </c>
      <c r="O189" s="132" t="e">
        <f t="shared" si="33"/>
        <v>#DIV/0!</v>
      </c>
      <c r="P189" s="133" t="e">
        <f>N189/#REF!</f>
        <v>#REF!</v>
      </c>
      <c r="Q189" s="5" t="e">
        <f>IF(#REF!="1A1 Energy Industries",#REF!)</f>
        <v>#REF!</v>
      </c>
      <c r="R189" s="5" t="e">
        <f>IF(#REF!="1B2 Oil &amp; Natural Gas",#REF!)</f>
        <v>#REF!</v>
      </c>
      <c r="S189" s="5" t="e">
        <f>IF(#REF!="3A2 Manure Management",#REF!)</f>
        <v>#REF!</v>
      </c>
      <c r="T189" s="5" t="e">
        <f>IF(#REF!="3B2 Cropland",#REF!)</f>
        <v>#REF!</v>
      </c>
      <c r="U189" s="5" t="e">
        <f>IF(#REF!="3B6 Other Land",#REF!)</f>
        <v>#REF!</v>
      </c>
      <c r="V189" s="5" t="e">
        <f>IF(#REF!="4A1 Managed Waste Disposal Sites",#REF!)</f>
        <v>#REF!</v>
      </c>
      <c r="W189" s="5" t="e">
        <f>IF(#REF!="4D1 Domestic Wastewater Treatment &amp; Discharge",#REF!)</f>
        <v>#REF!</v>
      </c>
      <c r="X189" s="5" t="e">
        <f>IF(#REF!="unknown",#REF!)</f>
        <v>#REF!</v>
      </c>
    </row>
    <row r="190" spans="1:36" x14ac:dyDescent="0.3">
      <c r="A190" s="4" t="s">
        <v>178</v>
      </c>
      <c r="B190" s="3" t="s">
        <v>340</v>
      </c>
      <c r="C190" s="3" t="s">
        <v>349</v>
      </c>
      <c r="D190" s="3" t="s">
        <v>362</v>
      </c>
      <c r="E190" s="128" t="s">
        <v>337</v>
      </c>
      <c r="F190" s="29">
        <v>2.1572067535000001</v>
      </c>
      <c r="G190" s="129">
        <v>484.78151780000002</v>
      </c>
      <c r="H190" s="26">
        <f t="shared" si="31"/>
        <v>4.4498535408067488</v>
      </c>
      <c r="I190" s="109">
        <f t="shared" si="26"/>
        <v>32.038945493808598</v>
      </c>
      <c r="J190" s="109">
        <f t="shared" si="29"/>
        <v>57827.68919433812</v>
      </c>
      <c r="K190" s="110">
        <f t="shared" si="27"/>
        <v>0.87962557416870812</v>
      </c>
      <c r="L190" s="111">
        <f t="shared" si="30"/>
        <v>2616.4258011991933</v>
      </c>
      <c r="M190" s="111">
        <f t="shared" si="28"/>
        <v>0.96636166954958935</v>
      </c>
      <c r="N190" s="131">
        <f t="shared" si="32"/>
        <v>121.2492653078745</v>
      </c>
      <c r="O190" s="132" t="e">
        <f t="shared" si="33"/>
        <v>#DIV/0!</v>
      </c>
      <c r="P190" s="133" t="e">
        <f>N190/#REF!</f>
        <v>#REF!</v>
      </c>
      <c r="Q190" s="5" t="e">
        <f>IF(#REF!="1A1 Energy Industries",#REF!)</f>
        <v>#REF!</v>
      </c>
      <c r="R190" s="5" t="e">
        <f>IF(#REF!="1B2 Oil &amp; Natural Gas",#REF!)</f>
        <v>#REF!</v>
      </c>
      <c r="S190" s="5" t="e">
        <f>IF(#REF!="3A2 Manure Management",#REF!)</f>
        <v>#REF!</v>
      </c>
      <c r="T190" s="5" t="e">
        <f>IF(#REF!="3B2 Cropland",#REF!)</f>
        <v>#REF!</v>
      </c>
      <c r="U190" s="5" t="e">
        <f>IF(#REF!="3B6 Other Land",#REF!)</f>
        <v>#REF!</v>
      </c>
      <c r="V190" s="5" t="e">
        <f>IF(#REF!="4A1 Managed Waste Disposal Sites",#REF!)</f>
        <v>#REF!</v>
      </c>
      <c r="W190" s="5" t="e">
        <f>IF(#REF!="4D1 Domestic Wastewater Treatment &amp; Discharge",#REF!)</f>
        <v>#REF!</v>
      </c>
      <c r="X190" s="5" t="e">
        <f>IF(#REF!="unknown",#REF!)</f>
        <v>#REF!</v>
      </c>
    </row>
    <row r="191" spans="1:36" x14ac:dyDescent="0.3">
      <c r="A191" s="4" t="s">
        <v>178</v>
      </c>
      <c r="B191" s="3" t="s">
        <v>340</v>
      </c>
      <c r="C191" s="3" t="s">
        <v>349</v>
      </c>
      <c r="D191" s="3" t="s">
        <v>362</v>
      </c>
      <c r="E191" s="128" t="s">
        <v>337</v>
      </c>
      <c r="F191" s="29">
        <v>2.15379677457</v>
      </c>
      <c r="G191" s="129">
        <v>484.78151780000002</v>
      </c>
      <c r="H191" s="26">
        <f t="shared" si="31"/>
        <v>4.4428194877234644</v>
      </c>
      <c r="I191" s="109">
        <f t="shared" si="26"/>
        <v>31.988300311608953</v>
      </c>
      <c r="J191" s="109">
        <f t="shared" si="29"/>
        <v>57859.677494649732</v>
      </c>
      <c r="K191" s="110">
        <f t="shared" si="27"/>
        <v>0.88011215295856293</v>
      </c>
      <c r="L191" s="111">
        <f t="shared" si="30"/>
        <v>2618.5795979737632</v>
      </c>
      <c r="M191" s="111">
        <f t="shared" si="28"/>
        <v>0.96715716187579637</v>
      </c>
      <c r="N191" s="131">
        <f t="shared" si="32"/>
        <v>125.69208479559796</v>
      </c>
      <c r="O191" s="132" t="e">
        <f t="shared" si="33"/>
        <v>#DIV/0!</v>
      </c>
      <c r="P191" s="133" t="e">
        <f>N191/#REF!</f>
        <v>#REF!</v>
      </c>
      <c r="Q191" s="5" t="e">
        <f>IF(#REF!="1A1 Energy Industries",#REF!)</f>
        <v>#REF!</v>
      </c>
      <c r="R191" s="5" t="e">
        <f>IF(#REF!="1B2 Oil &amp; Natural Gas",#REF!)</f>
        <v>#REF!</v>
      </c>
      <c r="S191" s="5" t="e">
        <f>IF(#REF!="3A2 Manure Management",#REF!)</f>
        <v>#REF!</v>
      </c>
      <c r="T191" s="5" t="e">
        <f>IF(#REF!="3B2 Cropland",#REF!)</f>
        <v>#REF!</v>
      </c>
      <c r="U191" s="5" t="e">
        <f>IF(#REF!="3B6 Other Land",#REF!)</f>
        <v>#REF!</v>
      </c>
      <c r="V191" s="5" t="e">
        <f>IF(#REF!="4A1 Managed Waste Disposal Sites",#REF!)</f>
        <v>#REF!</v>
      </c>
      <c r="W191" s="5" t="e">
        <f>IF(#REF!="4D1 Domestic Wastewater Treatment &amp; Discharge",#REF!)</f>
        <v>#REF!</v>
      </c>
      <c r="X191" s="5" t="e">
        <f>IF(#REF!="unknown",#REF!)</f>
        <v>#REF!</v>
      </c>
    </row>
    <row r="192" spans="1:36" ht="37.5" x14ac:dyDescent="0.3">
      <c r="A192" s="4" t="s">
        <v>1284</v>
      </c>
      <c r="B192" s="3" t="s">
        <v>1032</v>
      </c>
      <c r="C192" s="3" t="s">
        <v>1285</v>
      </c>
      <c r="D192" s="3" t="s">
        <v>384</v>
      </c>
      <c r="E192" s="128" t="s">
        <v>337</v>
      </c>
      <c r="F192" s="29">
        <v>2.1177976420100002</v>
      </c>
      <c r="G192" s="129">
        <v>372.358563753</v>
      </c>
      <c r="H192" s="26">
        <f t="shared" si="31"/>
        <v>5.6875223189839632</v>
      </c>
      <c r="I192" s="109">
        <f t="shared" si="26"/>
        <v>40.950160696684534</v>
      </c>
      <c r="J192" s="109">
        <f t="shared" si="29"/>
        <v>57900.627655346419</v>
      </c>
      <c r="K192" s="110">
        <f t="shared" si="27"/>
        <v>0.88073505193856672</v>
      </c>
      <c r="L192" s="111">
        <f t="shared" si="30"/>
        <v>2620.6973956157731</v>
      </c>
      <c r="M192" s="111">
        <f t="shared" si="28"/>
        <v>0.9679393581315292</v>
      </c>
      <c r="N192" s="131">
        <f t="shared" si="32"/>
        <v>131.37960711458192</v>
      </c>
      <c r="O192" s="132" t="e">
        <f t="shared" si="33"/>
        <v>#DIV/0!</v>
      </c>
      <c r="P192" s="133" t="e">
        <f>N192/#REF!</f>
        <v>#REF!</v>
      </c>
      <c r="Q192" s="5" t="e">
        <f>IF(#REF!="1A1 Energy Industries",#REF!)</f>
        <v>#REF!</v>
      </c>
      <c r="R192" s="5" t="e">
        <f>IF(#REF!="1B2 Oil &amp; Natural Gas",#REF!)</f>
        <v>#REF!</v>
      </c>
      <c r="S192" s="5" t="e">
        <f>IF(#REF!="3A2 Manure Management",#REF!)</f>
        <v>#REF!</v>
      </c>
      <c r="T192" s="5" t="e">
        <f>IF(#REF!="3B2 Cropland",#REF!)</f>
        <v>#REF!</v>
      </c>
      <c r="U192" s="5" t="e">
        <f>IF(#REF!="3B6 Other Land",#REF!)</f>
        <v>#REF!</v>
      </c>
      <c r="V192" s="5" t="e">
        <f>IF(#REF!="4A1 Managed Waste Disposal Sites",#REF!)</f>
        <v>#REF!</v>
      </c>
      <c r="W192" s="5" t="e">
        <f>IF(#REF!="4D1 Domestic Wastewater Treatment &amp; Discharge",#REF!)</f>
        <v>#REF!</v>
      </c>
      <c r="X192" s="5" t="e">
        <f>IF(#REF!="unknown",#REF!)</f>
        <v>#REF!</v>
      </c>
    </row>
    <row r="193" spans="1:24" x14ac:dyDescent="0.3">
      <c r="A193" s="4" t="s">
        <v>1171</v>
      </c>
      <c r="B193" s="3" t="s">
        <v>1032</v>
      </c>
      <c r="C193" s="3" t="s">
        <v>1153</v>
      </c>
      <c r="D193" s="3" t="s">
        <v>384</v>
      </c>
      <c r="E193" s="130" t="s">
        <v>337</v>
      </c>
      <c r="F193" s="29">
        <v>2.0495006078900002</v>
      </c>
      <c r="G193" s="129">
        <v>120.074976577</v>
      </c>
      <c r="H193" s="26">
        <f t="shared" si="31"/>
        <v>17.06850724701766</v>
      </c>
      <c r="I193" s="109">
        <f t="shared" si="26"/>
        <v>122.89325217852715</v>
      </c>
      <c r="J193" s="109">
        <f t="shared" si="29"/>
        <v>58023.520907524944</v>
      </c>
      <c r="K193" s="110">
        <f t="shared" si="27"/>
        <v>0.88260439946074953</v>
      </c>
      <c r="L193" s="111">
        <f t="shared" si="30"/>
        <v>2622.746896223663</v>
      </c>
      <c r="M193" s="111">
        <f t="shared" si="28"/>
        <v>0.96869632927448146</v>
      </c>
      <c r="N193" s="131">
        <f t="shared" si="32"/>
        <v>148.44811436159958</v>
      </c>
      <c r="O193" s="132" t="e">
        <f t="shared" si="33"/>
        <v>#DIV/0!</v>
      </c>
      <c r="P193" s="133" t="e">
        <f>N193/#REF!</f>
        <v>#REF!</v>
      </c>
      <c r="Q193" s="5" t="e">
        <f>IF(#REF!="1A1 Energy Industries",#REF!)</f>
        <v>#REF!</v>
      </c>
      <c r="R193" s="5" t="e">
        <f>IF(#REF!="1B2 Oil &amp; Natural Gas",#REF!)</f>
        <v>#REF!</v>
      </c>
      <c r="S193" s="5" t="e">
        <f>IF(#REF!="3A2 Manure Management",#REF!)</f>
        <v>#REF!</v>
      </c>
      <c r="T193" s="5" t="e">
        <f>IF(#REF!="3B2 Cropland",#REF!)</f>
        <v>#REF!</v>
      </c>
      <c r="U193" s="5" t="e">
        <f>IF(#REF!="3B6 Other Land",#REF!)</f>
        <v>#REF!</v>
      </c>
      <c r="V193" s="5" t="e">
        <f>IF(#REF!="4A1 Managed Waste Disposal Sites",#REF!)</f>
        <v>#REF!</v>
      </c>
      <c r="W193" s="5" t="e">
        <f>IF(#REF!="4D1 Domestic Wastewater Treatment &amp; Discharge",#REF!)</f>
        <v>#REF!</v>
      </c>
      <c r="X193" s="5" t="e">
        <f>IF(#REF!="unknown",#REF!)</f>
        <v>#REF!</v>
      </c>
    </row>
    <row r="194" spans="1:24" x14ac:dyDescent="0.3">
      <c r="A194" s="4" t="s">
        <v>1170</v>
      </c>
      <c r="B194" s="3" t="s">
        <v>1032</v>
      </c>
      <c r="C194" s="3" t="s">
        <v>1129</v>
      </c>
      <c r="D194" s="3" t="s">
        <v>384</v>
      </c>
      <c r="E194" s="128" t="s">
        <v>505</v>
      </c>
      <c r="F194" s="29">
        <v>2.0271423289100001</v>
      </c>
      <c r="G194" s="129">
        <v>420.17072720499999</v>
      </c>
      <c r="H194" s="26">
        <f t="shared" si="31"/>
        <v>4.8245681996808019</v>
      </c>
      <c r="I194" s="109">
        <f t="shared" si="26"/>
        <v>34.736891037701774</v>
      </c>
      <c r="J194" s="109">
        <f t="shared" si="29"/>
        <v>58058.257798562649</v>
      </c>
      <c r="K194" s="110">
        <f t="shared" si="27"/>
        <v>0.88313278747260993</v>
      </c>
      <c r="L194" s="111">
        <f t="shared" si="30"/>
        <v>2624.7740385525731</v>
      </c>
      <c r="M194" s="111">
        <f t="shared" si="28"/>
        <v>0.96944504251698282</v>
      </c>
      <c r="N194" s="131">
        <f t="shared" si="32"/>
        <v>153.27268256128039</v>
      </c>
      <c r="O194" s="132" t="e">
        <f t="shared" si="33"/>
        <v>#DIV/0!</v>
      </c>
      <c r="P194" s="133" t="e">
        <f>N194/#REF!</f>
        <v>#REF!</v>
      </c>
      <c r="Q194" s="5" t="e">
        <f>IF(#REF!="1A1 Energy Industries",#REF!)</f>
        <v>#REF!</v>
      </c>
      <c r="R194" s="5" t="e">
        <f>IF(#REF!="1B2 Oil &amp; Natural Gas",#REF!)</f>
        <v>#REF!</v>
      </c>
      <c r="S194" s="5" t="e">
        <f>IF(#REF!="3A2 Manure Management",#REF!)</f>
        <v>#REF!</v>
      </c>
      <c r="T194" s="5" t="e">
        <f>IF(#REF!="3B2 Cropland",#REF!)</f>
        <v>#REF!</v>
      </c>
      <c r="U194" s="5" t="e">
        <f>IF(#REF!="3B6 Other Land",#REF!)</f>
        <v>#REF!</v>
      </c>
      <c r="V194" s="5" t="e">
        <f>IF(#REF!="4A1 Managed Waste Disposal Sites",#REF!)</f>
        <v>#REF!</v>
      </c>
      <c r="W194" s="5" t="e">
        <f>IF(#REF!="4D1 Domestic Wastewater Treatment &amp; Discharge",#REF!)</f>
        <v>#REF!</v>
      </c>
      <c r="X194" s="5" t="e">
        <f>IF(#REF!="unknown",#REF!)</f>
        <v>#REF!</v>
      </c>
    </row>
    <row r="195" spans="1:24" x14ac:dyDescent="0.3">
      <c r="A195" s="4" t="s">
        <v>1170</v>
      </c>
      <c r="B195" s="3" t="s">
        <v>1032</v>
      </c>
      <c r="C195" s="3" t="s">
        <v>1125</v>
      </c>
      <c r="D195" s="3" t="s">
        <v>384</v>
      </c>
      <c r="E195" s="130" t="s">
        <v>505</v>
      </c>
      <c r="F195" s="29">
        <v>1.9596005063503332</v>
      </c>
      <c r="G195" s="129">
        <v>191.3217324435</v>
      </c>
      <c r="H195" s="26">
        <f t="shared" si="31"/>
        <v>10.242435510712465</v>
      </c>
      <c r="I195" s="109">
        <f t="shared" si="26"/>
        <v>73.745535677129737</v>
      </c>
      <c r="J195" s="109">
        <f t="shared" si="29"/>
        <v>58132.00333423978</v>
      </c>
      <c r="K195" s="110">
        <f t="shared" si="27"/>
        <v>0.88425454177519625</v>
      </c>
      <c r="L195" s="111">
        <f t="shared" si="30"/>
        <v>2626.7336390589235</v>
      </c>
      <c r="M195" s="111">
        <f t="shared" si="28"/>
        <v>0.97016880957970597</v>
      </c>
      <c r="N195" s="131">
        <f t="shared" si="32"/>
        <v>163.51511807199284</v>
      </c>
      <c r="O195" s="132" t="e">
        <f t="shared" si="33"/>
        <v>#DIV/0!</v>
      </c>
      <c r="P195" s="133" t="e">
        <f>N195/#REF!</f>
        <v>#REF!</v>
      </c>
      <c r="Q195" s="5" t="e">
        <f>IF(#REF!="1A1 Energy Industries",#REF!)</f>
        <v>#REF!</v>
      </c>
      <c r="R195" s="5" t="e">
        <f>IF(#REF!="1B2 Oil &amp; Natural Gas",#REF!)</f>
        <v>#REF!</v>
      </c>
      <c r="S195" s="5" t="e">
        <f>IF(#REF!="3A2 Manure Management",#REF!)</f>
        <v>#REF!</v>
      </c>
      <c r="T195" s="5" t="e">
        <f>IF(#REF!="3B2 Cropland",#REF!)</f>
        <v>#REF!</v>
      </c>
      <c r="U195" s="5" t="e">
        <f>IF(#REF!="3B6 Other Land",#REF!)</f>
        <v>#REF!</v>
      </c>
      <c r="V195" s="5" t="e">
        <f>IF(#REF!="4A1 Managed Waste Disposal Sites",#REF!)</f>
        <v>#REF!</v>
      </c>
      <c r="W195" s="5" t="e">
        <f>IF(#REF!="4D1 Domestic Wastewater Treatment &amp; Discharge",#REF!)</f>
        <v>#REF!</v>
      </c>
      <c r="X195" s="5" t="e">
        <f>IF(#REF!="unknown",#REF!)</f>
        <v>#REF!</v>
      </c>
    </row>
    <row r="196" spans="1:24" x14ac:dyDescent="0.3">
      <c r="A196" s="4" t="s">
        <v>1167</v>
      </c>
      <c r="B196" s="3" t="s">
        <v>1184</v>
      </c>
      <c r="C196" s="3" t="s">
        <v>1184</v>
      </c>
      <c r="D196" s="3" t="s">
        <v>384</v>
      </c>
      <c r="E196" s="128" t="s">
        <v>337</v>
      </c>
      <c r="F196" s="29">
        <v>1.78883371782</v>
      </c>
      <c r="G196" s="129">
        <v>104.78549517899999</v>
      </c>
      <c r="H196" s="26">
        <f t="shared" si="31"/>
        <v>17.071386786541609</v>
      </c>
      <c r="I196" s="109">
        <f t="shared" si="26"/>
        <v>122.9139848630996</v>
      </c>
      <c r="J196" s="109">
        <f t="shared" si="29"/>
        <v>58254.917319102882</v>
      </c>
      <c r="K196" s="110">
        <f t="shared" si="27"/>
        <v>0.88612420466532527</v>
      </c>
      <c r="L196" s="111">
        <f t="shared" si="30"/>
        <v>2628.5224727767436</v>
      </c>
      <c r="M196" s="111">
        <f t="shared" si="28"/>
        <v>0.97082950492115494</v>
      </c>
      <c r="N196" s="131">
        <f t="shared" si="32"/>
        <v>180.58650485853445</v>
      </c>
      <c r="O196" s="132" t="e">
        <f t="shared" si="33"/>
        <v>#DIV/0!</v>
      </c>
      <c r="P196" s="133" t="e">
        <f>N196/#REF!</f>
        <v>#REF!</v>
      </c>
      <c r="Q196" s="5" t="e">
        <f>IF(#REF!="1A1 Energy Industries",#REF!)</f>
        <v>#REF!</v>
      </c>
      <c r="R196" s="5" t="e">
        <f>IF(#REF!="1B2 Oil &amp; Natural Gas",#REF!)</f>
        <v>#REF!</v>
      </c>
      <c r="S196" s="5" t="e">
        <f>IF(#REF!="3A2 Manure Management",#REF!)</f>
        <v>#REF!</v>
      </c>
      <c r="T196" s="5" t="e">
        <f>IF(#REF!="3B2 Cropland",#REF!)</f>
        <v>#REF!</v>
      </c>
      <c r="U196" s="5" t="e">
        <f>IF(#REF!="3B6 Other Land",#REF!)</f>
        <v>#REF!</v>
      </c>
      <c r="V196" s="5" t="e">
        <f>IF(#REF!="4A1 Managed Waste Disposal Sites",#REF!)</f>
        <v>#REF!</v>
      </c>
      <c r="W196" s="5" t="e">
        <f>IF(#REF!="4D1 Domestic Wastewater Treatment &amp; Discharge",#REF!)</f>
        <v>#REF!</v>
      </c>
      <c r="X196" s="5" t="e">
        <f>IF(#REF!="unknown",#REF!)</f>
        <v>#REF!</v>
      </c>
    </row>
    <row r="197" spans="1:24" x14ac:dyDescent="0.3">
      <c r="A197" s="4" t="s">
        <v>1170</v>
      </c>
      <c r="B197" s="3" t="s">
        <v>1032</v>
      </c>
      <c r="C197" s="3" t="s">
        <v>1119</v>
      </c>
      <c r="D197" s="3" t="s">
        <v>384</v>
      </c>
      <c r="E197" s="128" t="s">
        <v>337</v>
      </c>
      <c r="F197" s="29">
        <v>1.78692709515</v>
      </c>
      <c r="G197" s="129">
        <v>299.59472625500001</v>
      </c>
      <c r="H197" s="26">
        <f t="shared" si="31"/>
        <v>5.964481142532053</v>
      </c>
      <c r="I197" s="109">
        <f t="shared" si="26"/>
        <v>42.944264226230779</v>
      </c>
      <c r="J197" s="109">
        <f t="shared" si="29"/>
        <v>58297.861583329111</v>
      </c>
      <c r="K197" s="110">
        <f t="shared" si="27"/>
        <v>0.88677743625046268</v>
      </c>
      <c r="L197" s="111">
        <f t="shared" si="30"/>
        <v>2630.3093998718937</v>
      </c>
      <c r="M197" s="111">
        <f t="shared" si="28"/>
        <v>0.97148949606259727</v>
      </c>
      <c r="N197" s="131">
        <f t="shared" si="32"/>
        <v>186.55098600106652</v>
      </c>
      <c r="O197" s="132" t="e">
        <f t="shared" si="33"/>
        <v>#DIV/0!</v>
      </c>
      <c r="P197" s="133" t="e">
        <f>N197/#REF!</f>
        <v>#REF!</v>
      </c>
      <c r="Q197" s="5" t="e">
        <f>IF(#REF!="1A1 Energy Industries",#REF!)</f>
        <v>#REF!</v>
      </c>
      <c r="R197" s="5" t="e">
        <f>IF(#REF!="1B2 Oil &amp; Natural Gas",#REF!)</f>
        <v>#REF!</v>
      </c>
      <c r="S197" s="5" t="e">
        <f>IF(#REF!="3A2 Manure Management",#REF!)</f>
        <v>#REF!</v>
      </c>
      <c r="T197" s="5" t="e">
        <f>IF(#REF!="3B2 Cropland",#REF!)</f>
        <v>#REF!</v>
      </c>
      <c r="U197" s="5" t="e">
        <f>IF(#REF!="3B6 Other Land",#REF!)</f>
        <v>#REF!</v>
      </c>
      <c r="V197" s="5" t="e">
        <f>IF(#REF!="4A1 Managed Waste Disposal Sites",#REF!)</f>
        <v>#REF!</v>
      </c>
      <c r="W197" s="5" t="e">
        <f>IF(#REF!="4D1 Domestic Wastewater Treatment &amp; Discharge",#REF!)</f>
        <v>#REF!</v>
      </c>
      <c r="X197" s="5" t="e">
        <f>IF(#REF!="unknown",#REF!)</f>
        <v>#REF!</v>
      </c>
    </row>
    <row r="198" spans="1:24" x14ac:dyDescent="0.3">
      <c r="A198" s="4" t="s">
        <v>188</v>
      </c>
      <c r="B198" s="3" t="s">
        <v>340</v>
      </c>
      <c r="C198" s="3" t="s">
        <v>1034</v>
      </c>
      <c r="D198" s="3" t="s">
        <v>362</v>
      </c>
      <c r="E198" s="128" t="s">
        <v>337</v>
      </c>
      <c r="F198" s="29">
        <v>1.74680121196</v>
      </c>
      <c r="G198" s="129">
        <v>499.44347027499998</v>
      </c>
      <c r="H198" s="26">
        <f t="shared" si="31"/>
        <v>3.497495344164153</v>
      </c>
      <c r="I198" s="109">
        <f t="shared" si="26"/>
        <v>25.181966477981902</v>
      </c>
      <c r="J198" s="109">
        <f t="shared" si="29"/>
        <v>58323.043549807095</v>
      </c>
      <c r="K198" s="110">
        <f t="shared" si="27"/>
        <v>0.88716048288487781</v>
      </c>
      <c r="L198" s="111">
        <f t="shared" si="30"/>
        <v>2632.0562010838535</v>
      </c>
      <c r="M198" s="111">
        <f t="shared" si="28"/>
        <v>0.97213466694219464</v>
      </c>
      <c r="N198" s="131">
        <f t="shared" si="32"/>
        <v>190.04848134523067</v>
      </c>
      <c r="O198" s="132" t="e">
        <f t="shared" si="33"/>
        <v>#DIV/0!</v>
      </c>
      <c r="P198" s="133" t="e">
        <f>N198/#REF!</f>
        <v>#REF!</v>
      </c>
      <c r="Q198" s="5" t="e">
        <f>IF(#REF!="1A1 Energy Industries",#REF!)</f>
        <v>#REF!</v>
      </c>
      <c r="R198" s="5" t="e">
        <f>IF(#REF!="1B2 Oil &amp; Natural Gas",#REF!)</f>
        <v>#REF!</v>
      </c>
      <c r="S198" s="5" t="e">
        <f>IF(#REF!="3A2 Manure Management",#REF!)</f>
        <v>#REF!</v>
      </c>
      <c r="T198" s="5" t="e">
        <f>IF(#REF!="3B2 Cropland",#REF!)</f>
        <v>#REF!</v>
      </c>
      <c r="U198" s="5" t="e">
        <f>IF(#REF!="3B6 Other Land",#REF!)</f>
        <v>#REF!</v>
      </c>
      <c r="V198" s="5" t="e">
        <f>IF(#REF!="4A1 Managed Waste Disposal Sites",#REF!)</f>
        <v>#REF!</v>
      </c>
      <c r="W198" s="5" t="e">
        <f>IF(#REF!="4D1 Domestic Wastewater Treatment &amp; Discharge",#REF!)</f>
        <v>#REF!</v>
      </c>
      <c r="X198" s="5" t="e">
        <f>IF(#REF!="unknown",#REF!)</f>
        <v>#REF!</v>
      </c>
    </row>
    <row r="199" spans="1:24" x14ac:dyDescent="0.3">
      <c r="A199" s="4" t="s">
        <v>428</v>
      </c>
      <c r="B199" s="3" t="s">
        <v>415</v>
      </c>
      <c r="C199" s="3" t="s">
        <v>429</v>
      </c>
      <c r="D199" s="3" t="s">
        <v>368</v>
      </c>
      <c r="E199" s="128" t="s">
        <v>337</v>
      </c>
      <c r="F199" s="29">
        <v>1.60890864395</v>
      </c>
      <c r="G199" s="129">
        <v>141.509716981</v>
      </c>
      <c r="H199" s="26">
        <f t="shared" si="31"/>
        <v>11.369598344727255</v>
      </c>
      <c r="I199" s="109">
        <f t="shared" si="26"/>
        <v>81.861108082036239</v>
      </c>
      <c r="J199" s="109">
        <f t="shared" si="29"/>
        <v>58404.904657889128</v>
      </c>
      <c r="K199" s="110">
        <f t="shared" si="27"/>
        <v>0.88840568436537881</v>
      </c>
      <c r="L199" s="111">
        <f t="shared" si="30"/>
        <v>2633.6651097278036</v>
      </c>
      <c r="M199" s="111">
        <f t="shared" si="28"/>
        <v>0.97272890800288425</v>
      </c>
      <c r="N199" s="131">
        <f t="shared" si="32"/>
        <v>201.41807968995792</v>
      </c>
      <c r="O199" s="132" t="e">
        <f t="shared" si="33"/>
        <v>#DIV/0!</v>
      </c>
      <c r="P199" s="133" t="e">
        <f>N199/#REF!</f>
        <v>#REF!</v>
      </c>
      <c r="Q199" s="5" t="e">
        <f>IF(#REF!="1A1 Energy Industries",#REF!)</f>
        <v>#REF!</v>
      </c>
      <c r="R199" s="5" t="e">
        <f>IF(#REF!="1B2 Oil &amp; Natural Gas",#REF!)</f>
        <v>#REF!</v>
      </c>
      <c r="S199" s="5" t="e">
        <f>IF(#REF!="3A2 Manure Management",#REF!)</f>
        <v>#REF!</v>
      </c>
      <c r="T199" s="5" t="e">
        <f>IF(#REF!="3B2 Cropland",#REF!)</f>
        <v>#REF!</v>
      </c>
      <c r="U199" s="5" t="e">
        <f>IF(#REF!="3B6 Other Land",#REF!)</f>
        <v>#REF!</v>
      </c>
      <c r="V199" s="5" t="e">
        <f>IF(#REF!="4A1 Managed Waste Disposal Sites",#REF!)</f>
        <v>#REF!</v>
      </c>
      <c r="W199" s="5" t="e">
        <f>IF(#REF!="4D1 Domestic Wastewater Treatment &amp; Discharge",#REF!)</f>
        <v>#REF!</v>
      </c>
      <c r="X199" s="5" t="e">
        <f>IF(#REF!="unknown",#REF!)</f>
        <v>#REF!</v>
      </c>
    </row>
    <row r="200" spans="1:24" x14ac:dyDescent="0.3">
      <c r="A200" s="4" t="s">
        <v>1167</v>
      </c>
      <c r="B200" s="3" t="s">
        <v>1032</v>
      </c>
      <c r="C200" s="3" t="s">
        <v>1061</v>
      </c>
      <c r="D200" s="3" t="s">
        <v>384</v>
      </c>
      <c r="E200" s="128" t="s">
        <v>337</v>
      </c>
      <c r="F200" s="29">
        <v>1.58526332397</v>
      </c>
      <c r="G200" s="129">
        <v>277.77148881800002</v>
      </c>
      <c r="H200" s="26">
        <f t="shared" si="31"/>
        <v>5.7070771759757104</v>
      </c>
      <c r="I200" s="109">
        <f t="shared" si="26"/>
        <v>41.090955667025113</v>
      </c>
      <c r="J200" s="109">
        <f t="shared" si="29"/>
        <v>58445.995613556152</v>
      </c>
      <c r="K200" s="110">
        <f t="shared" si="27"/>
        <v>0.88903072499860003</v>
      </c>
      <c r="L200" s="111">
        <f t="shared" si="30"/>
        <v>2635.2503730517737</v>
      </c>
      <c r="M200" s="111">
        <f t="shared" si="28"/>
        <v>0.97331441580200684</v>
      </c>
      <c r="N200" s="131">
        <f t="shared" si="32"/>
        <v>207.12515686593363</v>
      </c>
      <c r="O200" s="132" t="e">
        <f t="shared" si="33"/>
        <v>#DIV/0!</v>
      </c>
      <c r="P200" s="133" t="e">
        <f>N200/#REF!</f>
        <v>#REF!</v>
      </c>
      <c r="Q200" s="5" t="e">
        <f>IF(#REF!="1A1 Energy Industries",#REF!)</f>
        <v>#REF!</v>
      </c>
      <c r="R200" s="5" t="e">
        <f>IF(#REF!="1B2 Oil &amp; Natural Gas",#REF!)</f>
        <v>#REF!</v>
      </c>
      <c r="S200" s="5" t="e">
        <f>IF(#REF!="3A2 Manure Management",#REF!)</f>
        <v>#REF!</v>
      </c>
      <c r="T200" s="5" t="e">
        <f>IF(#REF!="3B2 Cropland",#REF!)</f>
        <v>#REF!</v>
      </c>
      <c r="U200" s="5" t="e">
        <f>IF(#REF!="3B6 Other Land",#REF!)</f>
        <v>#REF!</v>
      </c>
      <c r="V200" s="5" t="e">
        <f>IF(#REF!="4A1 Managed Waste Disposal Sites",#REF!)</f>
        <v>#REF!</v>
      </c>
      <c r="W200" s="5" t="e">
        <f>IF(#REF!="4D1 Domestic Wastewater Treatment &amp; Discharge",#REF!)</f>
        <v>#REF!</v>
      </c>
      <c r="X200" s="5" t="e">
        <f>IF(#REF!="unknown",#REF!)</f>
        <v>#REF!</v>
      </c>
    </row>
    <row r="201" spans="1:24" x14ac:dyDescent="0.3">
      <c r="A201" s="4" t="s">
        <v>1180</v>
      </c>
      <c r="B201" s="3" t="s">
        <v>1032</v>
      </c>
      <c r="C201" s="3" t="s">
        <v>1190</v>
      </c>
      <c r="D201" s="3" t="s">
        <v>384</v>
      </c>
      <c r="E201" s="130" t="s">
        <v>337</v>
      </c>
      <c r="F201" s="29">
        <v>1.5785988632100001</v>
      </c>
      <c r="G201" s="129">
        <v>299.60415551199998</v>
      </c>
      <c r="H201" s="26">
        <f t="shared" si="31"/>
        <v>5.2689484914262907</v>
      </c>
      <c r="I201" s="109">
        <f t="shared" si="26"/>
        <v>37.936429138269297</v>
      </c>
      <c r="J201" s="109">
        <f t="shared" si="29"/>
        <v>58483.932042694418</v>
      </c>
      <c r="K201" s="110">
        <f t="shared" si="27"/>
        <v>0.88960778165999477</v>
      </c>
      <c r="L201" s="111">
        <f t="shared" si="30"/>
        <v>2636.8289719149839</v>
      </c>
      <c r="M201" s="111">
        <f t="shared" si="28"/>
        <v>0.97389746212126482</v>
      </c>
      <c r="N201" s="131">
        <f t="shared" si="32"/>
        <v>212.39410535735993</v>
      </c>
      <c r="O201" s="132" t="e">
        <f t="shared" si="33"/>
        <v>#DIV/0!</v>
      </c>
      <c r="P201" s="133" t="e">
        <f>N201/#REF!</f>
        <v>#REF!</v>
      </c>
      <c r="Q201" s="5" t="e">
        <f>IF(#REF!="1A1 Energy Industries",#REF!)</f>
        <v>#REF!</v>
      </c>
      <c r="R201" s="5" t="e">
        <f>IF(#REF!="1B2 Oil &amp; Natural Gas",#REF!)</f>
        <v>#REF!</v>
      </c>
      <c r="S201" s="5" t="e">
        <f>IF(#REF!="3A2 Manure Management",#REF!)</f>
        <v>#REF!</v>
      </c>
      <c r="T201" s="5" t="e">
        <f>IF(#REF!="3B2 Cropland",#REF!)</f>
        <v>#REF!</v>
      </c>
      <c r="U201" s="5" t="e">
        <f>IF(#REF!="3B6 Other Land",#REF!)</f>
        <v>#REF!</v>
      </c>
      <c r="V201" s="5" t="e">
        <f>IF(#REF!="4A1 Managed Waste Disposal Sites",#REF!)</f>
        <v>#REF!</v>
      </c>
      <c r="W201" s="5" t="e">
        <f>IF(#REF!="4D1 Domestic Wastewater Treatment &amp; Discharge",#REF!)</f>
        <v>#REF!</v>
      </c>
      <c r="X201" s="5" t="e">
        <f>IF(#REF!="unknown",#REF!)</f>
        <v>#REF!</v>
      </c>
    </row>
    <row r="202" spans="1:24" x14ac:dyDescent="0.3">
      <c r="A202" s="4" t="s">
        <v>1174</v>
      </c>
      <c r="B202" s="3" t="s">
        <v>1032</v>
      </c>
      <c r="C202" s="3" t="s">
        <v>1090</v>
      </c>
      <c r="D202" s="3" t="s">
        <v>384</v>
      </c>
      <c r="E202" s="128" t="s">
        <v>505</v>
      </c>
      <c r="F202" s="29">
        <v>1.55624466646</v>
      </c>
      <c r="G202" s="129">
        <v>321.40208462300001</v>
      </c>
      <c r="H202" s="26">
        <f t="shared" si="31"/>
        <v>4.8420490747141622</v>
      </c>
      <c r="I202" s="109">
        <f t="shared" si="26"/>
        <v>34.862753337941967</v>
      </c>
      <c r="J202" s="109">
        <f t="shared" si="29"/>
        <v>58518.794796032358</v>
      </c>
      <c r="K202" s="110">
        <f t="shared" si="27"/>
        <v>0.89013808418200857</v>
      </c>
      <c r="L202" s="111">
        <f t="shared" si="30"/>
        <v>2638.3852165814437</v>
      </c>
      <c r="M202" s="111">
        <f t="shared" si="28"/>
        <v>0.97447225204781973</v>
      </c>
      <c r="N202" s="131">
        <f t="shared" si="32"/>
        <v>217.2361544320741</v>
      </c>
      <c r="O202" s="132" t="e">
        <f t="shared" si="33"/>
        <v>#DIV/0!</v>
      </c>
      <c r="P202" s="5"/>
      <c r="Q202" s="5"/>
      <c r="R202" s="5"/>
      <c r="S202" s="5"/>
      <c r="T202" s="5"/>
      <c r="U202" s="5"/>
    </row>
    <row r="203" spans="1:24" x14ac:dyDescent="0.3">
      <c r="A203" s="4" t="s">
        <v>1167</v>
      </c>
      <c r="B203" s="3" t="s">
        <v>1032</v>
      </c>
      <c r="C203" s="3" t="s">
        <v>1147</v>
      </c>
      <c r="D203" s="3" t="s">
        <v>384</v>
      </c>
      <c r="E203" s="130" t="s">
        <v>337</v>
      </c>
      <c r="F203" s="29">
        <v>1.55102082342</v>
      </c>
      <c r="G203" s="129">
        <v>293.21834867600001</v>
      </c>
      <c r="H203" s="26">
        <f t="shared" si="31"/>
        <v>5.289644493339142</v>
      </c>
      <c r="I203" s="109">
        <f t="shared" si="26"/>
        <v>38.085440352041829</v>
      </c>
      <c r="J203" s="109">
        <f t="shared" si="29"/>
        <v>58556.880236384401</v>
      </c>
      <c r="K203" s="110">
        <f t="shared" si="27"/>
        <v>0.89071740747512074</v>
      </c>
      <c r="L203" s="111">
        <f t="shared" si="30"/>
        <v>2639.9362374048637</v>
      </c>
      <c r="M203" s="111">
        <f t="shared" si="28"/>
        <v>0.97504511257829585</v>
      </c>
      <c r="N203" s="131">
        <f t="shared" si="32"/>
        <v>222.52579892541326</v>
      </c>
      <c r="O203" s="132" t="e">
        <f t="shared" si="33"/>
        <v>#DIV/0!</v>
      </c>
      <c r="P203" s="133" t="e">
        <f>N203/#REF!</f>
        <v>#REF!</v>
      </c>
      <c r="Q203" s="5" t="e">
        <f>IF(#REF!="1A1 Energy Industries",#REF!)</f>
        <v>#REF!</v>
      </c>
      <c r="R203" s="5" t="e">
        <f>IF(#REF!="1B2 Oil &amp; Natural Gas",#REF!)</f>
        <v>#REF!</v>
      </c>
      <c r="S203" s="5" t="e">
        <f>IF(#REF!="3A2 Manure Management",#REF!)</f>
        <v>#REF!</v>
      </c>
      <c r="T203" s="5" t="e">
        <f>IF(#REF!="3B2 Cropland",#REF!)</f>
        <v>#REF!</v>
      </c>
      <c r="U203" s="5" t="e">
        <f>IF(#REF!="3B6 Other Land",#REF!)</f>
        <v>#REF!</v>
      </c>
      <c r="V203" s="5" t="e">
        <f>IF(#REF!="4A1 Managed Waste Disposal Sites",#REF!)</f>
        <v>#REF!</v>
      </c>
      <c r="W203" s="5" t="e">
        <f>IF(#REF!="4D1 Domestic Wastewater Treatment &amp; Discharge",#REF!)</f>
        <v>#REF!</v>
      </c>
      <c r="X203" s="5" t="e">
        <f>IF(#REF!="unknown",#REF!)</f>
        <v>#REF!</v>
      </c>
    </row>
    <row r="204" spans="1:24" x14ac:dyDescent="0.3">
      <c r="A204" s="4" t="s">
        <v>1167</v>
      </c>
      <c r="B204" s="3" t="s">
        <v>1032</v>
      </c>
      <c r="C204" s="3" t="s">
        <v>1136</v>
      </c>
      <c r="D204" s="3" t="s">
        <v>384</v>
      </c>
      <c r="E204" s="130" t="s">
        <v>337</v>
      </c>
      <c r="F204" s="29">
        <v>1.4712371504899999</v>
      </c>
      <c r="G204" s="129">
        <v>75.538069872099996</v>
      </c>
      <c r="H204" s="26">
        <f t="shared" si="31"/>
        <v>19.476763875236397</v>
      </c>
      <c r="I204" s="109">
        <f t="shared" si="26"/>
        <v>140.23269990170203</v>
      </c>
      <c r="J204" s="109">
        <f t="shared" si="29"/>
        <v>58697.112936286103</v>
      </c>
      <c r="K204" s="110">
        <f t="shared" si="27"/>
        <v>0.89285050791345444</v>
      </c>
      <c r="L204" s="111">
        <f t="shared" si="30"/>
        <v>2641.4074745553539</v>
      </c>
      <c r="M204" s="111">
        <f t="shared" si="28"/>
        <v>0.9755885054726785</v>
      </c>
      <c r="N204" s="131">
        <f t="shared" si="32"/>
        <v>242.00256280064966</v>
      </c>
      <c r="O204" s="132" t="e">
        <f t="shared" si="33"/>
        <v>#DIV/0!</v>
      </c>
      <c r="P204" s="133" t="e">
        <f>N204/#REF!</f>
        <v>#REF!</v>
      </c>
      <c r="Q204" s="5" t="e">
        <f>IF(#REF!="1A1 Energy Industries",#REF!)</f>
        <v>#REF!</v>
      </c>
      <c r="R204" s="5" t="e">
        <f>IF(#REF!="1B2 Oil &amp; Natural Gas",#REF!)</f>
        <v>#REF!</v>
      </c>
      <c r="S204" s="5" t="e">
        <f>IF(#REF!="3A2 Manure Management",#REF!)</f>
        <v>#REF!</v>
      </c>
      <c r="T204" s="5" t="e">
        <f>IF(#REF!="3B2 Cropland",#REF!)</f>
        <v>#REF!</v>
      </c>
      <c r="U204" s="5" t="e">
        <f>IF(#REF!="3B6 Other Land",#REF!)</f>
        <v>#REF!</v>
      </c>
      <c r="V204" s="5" t="e">
        <f>IF(#REF!="4A1 Managed Waste Disposal Sites",#REF!)</f>
        <v>#REF!</v>
      </c>
      <c r="W204" s="5" t="e">
        <f>IF(#REF!="4D1 Domestic Wastewater Treatment &amp; Discharge",#REF!)</f>
        <v>#REF!</v>
      </c>
      <c r="X204" s="5" t="e">
        <f>IF(#REF!="unknown",#REF!)</f>
        <v>#REF!</v>
      </c>
    </row>
    <row r="205" spans="1:24" x14ac:dyDescent="0.3">
      <c r="A205" s="4" t="s">
        <v>428</v>
      </c>
      <c r="B205" s="3" t="s">
        <v>415</v>
      </c>
      <c r="C205" s="3" t="s">
        <v>429</v>
      </c>
      <c r="D205" s="3" t="s">
        <v>368</v>
      </c>
      <c r="E205" s="128" t="s">
        <v>337</v>
      </c>
      <c r="F205" s="29">
        <v>1.46612505242</v>
      </c>
      <c r="G205" s="129">
        <v>71.569057559800001</v>
      </c>
      <c r="H205" s="26">
        <f t="shared" si="31"/>
        <v>20.485459811944143</v>
      </c>
      <c r="I205" s="109">
        <f t="shared" si="26"/>
        <v>147.49531064599782</v>
      </c>
      <c r="J205" s="109">
        <f t="shared" si="29"/>
        <v>58844.608246932097</v>
      </c>
      <c r="K205" s="110">
        <f t="shared" si="27"/>
        <v>0.8950940810031236</v>
      </c>
      <c r="L205" s="111">
        <f t="shared" si="30"/>
        <v>2642.8735996077739</v>
      </c>
      <c r="M205" s="111">
        <f t="shared" si="28"/>
        <v>0.97613001024333768</v>
      </c>
      <c r="N205" s="131">
        <f t="shared" si="32"/>
        <v>262.4880226125938</v>
      </c>
      <c r="O205" s="132" t="e">
        <f t="shared" si="33"/>
        <v>#DIV/0!</v>
      </c>
      <c r="P205" s="133" t="e">
        <f>N205/#REF!</f>
        <v>#REF!</v>
      </c>
      <c r="Q205" s="5" t="e">
        <f>IF(#REF!="1A1 Energy Industries",#REF!)</f>
        <v>#REF!</v>
      </c>
      <c r="R205" s="5" t="e">
        <f>IF(#REF!="1B2 Oil &amp; Natural Gas",#REF!)</f>
        <v>#REF!</v>
      </c>
      <c r="S205" s="5" t="e">
        <f>IF(#REF!="3A2 Manure Management",#REF!)</f>
        <v>#REF!</v>
      </c>
      <c r="T205" s="5" t="e">
        <f>IF(#REF!="3B2 Cropland",#REF!)</f>
        <v>#REF!</v>
      </c>
      <c r="U205" s="5" t="e">
        <f>IF(#REF!="3B6 Other Land",#REF!)</f>
        <v>#REF!</v>
      </c>
      <c r="V205" s="5" t="e">
        <f>IF(#REF!="4A1 Managed Waste Disposal Sites",#REF!)</f>
        <v>#REF!</v>
      </c>
      <c r="W205" s="5" t="e">
        <f>IF(#REF!="4D1 Domestic Wastewater Treatment &amp; Discharge",#REF!)</f>
        <v>#REF!</v>
      </c>
      <c r="X205" s="5" t="e">
        <f>IF(#REF!="unknown",#REF!)</f>
        <v>#REF!</v>
      </c>
    </row>
    <row r="206" spans="1:24" x14ac:dyDescent="0.3">
      <c r="A206" s="4" t="s">
        <v>1171</v>
      </c>
      <c r="B206" s="3" t="s">
        <v>1032</v>
      </c>
      <c r="C206" s="3" t="s">
        <v>1076</v>
      </c>
      <c r="D206" s="3" t="s">
        <v>384</v>
      </c>
      <c r="E206" s="128" t="s">
        <v>337</v>
      </c>
      <c r="F206" s="29">
        <v>1.46167598711</v>
      </c>
      <c r="G206" s="129">
        <v>270.74896121699999</v>
      </c>
      <c r="H206" s="26">
        <f t="shared" si="31"/>
        <v>5.3986393171735765</v>
      </c>
      <c r="I206" s="109">
        <f t="shared" si="26"/>
        <v>38.870203083649756</v>
      </c>
      <c r="J206" s="109">
        <f t="shared" si="29"/>
        <v>58883.478450015748</v>
      </c>
      <c r="K206" s="110">
        <f t="shared" si="27"/>
        <v>0.89568534143877077</v>
      </c>
      <c r="L206" s="111">
        <f t="shared" si="30"/>
        <v>2644.335275594884</v>
      </c>
      <c r="M206" s="111">
        <f t="shared" si="28"/>
        <v>0.97666987177757147</v>
      </c>
      <c r="N206" s="131">
        <f t="shared" si="32"/>
        <v>267.8866619297674</v>
      </c>
      <c r="O206" s="132" t="e">
        <f t="shared" si="33"/>
        <v>#DIV/0!</v>
      </c>
      <c r="P206" s="133" t="e">
        <f>N206/#REF!</f>
        <v>#REF!</v>
      </c>
      <c r="Q206" s="5" t="e">
        <f>IF(#REF!="1A1 Energy Industries",#REF!)</f>
        <v>#REF!</v>
      </c>
      <c r="R206" s="5" t="e">
        <f>IF(#REF!="1B2 Oil &amp; Natural Gas",#REF!)</f>
        <v>#REF!</v>
      </c>
      <c r="S206" s="5" t="e">
        <f>IF(#REF!="3A2 Manure Management",#REF!)</f>
        <v>#REF!</v>
      </c>
      <c r="T206" s="5" t="e">
        <f>IF(#REF!="3B2 Cropland",#REF!)</f>
        <v>#REF!</v>
      </c>
      <c r="U206" s="5" t="e">
        <f>IF(#REF!="3B6 Other Land",#REF!)</f>
        <v>#REF!</v>
      </c>
      <c r="V206" s="5" t="e">
        <f>IF(#REF!="4A1 Managed Waste Disposal Sites",#REF!)</f>
        <v>#REF!</v>
      </c>
      <c r="W206" s="5" t="e">
        <f>IF(#REF!="4D1 Domestic Wastewater Treatment &amp; Discharge",#REF!)</f>
        <v>#REF!</v>
      </c>
      <c r="X206" s="5" t="e">
        <f>IF(#REF!="unknown",#REF!)</f>
        <v>#REF!</v>
      </c>
    </row>
    <row r="207" spans="1:24" x14ac:dyDescent="0.3">
      <c r="A207" s="4" t="s">
        <v>1167</v>
      </c>
      <c r="B207" s="3" t="s">
        <v>1032</v>
      </c>
      <c r="C207" s="3" t="s">
        <v>1109</v>
      </c>
      <c r="D207" s="3" t="s">
        <v>384</v>
      </c>
      <c r="E207" s="128" t="s">
        <v>337</v>
      </c>
      <c r="F207" s="29">
        <v>1.45651991852</v>
      </c>
      <c r="G207" s="129">
        <v>209.61393083499999</v>
      </c>
      <c r="H207" s="26">
        <f t="shared" si="31"/>
        <v>6.9485835827701559</v>
      </c>
      <c r="I207" s="109">
        <f t="shared" si="26"/>
        <v>50.029801795945126</v>
      </c>
      <c r="J207" s="109">
        <f t="shared" si="29"/>
        <v>58933.508251811691</v>
      </c>
      <c r="K207" s="110">
        <f t="shared" si="27"/>
        <v>0.89644635218887025</v>
      </c>
      <c r="L207" s="111">
        <f t="shared" si="30"/>
        <v>2645.7917955134039</v>
      </c>
      <c r="M207" s="111">
        <f t="shared" si="28"/>
        <v>0.97720782894782565</v>
      </c>
      <c r="N207" s="131">
        <f t="shared" si="32"/>
        <v>274.83524551253754</v>
      </c>
      <c r="O207" s="132" t="e">
        <f t="shared" si="33"/>
        <v>#DIV/0!</v>
      </c>
      <c r="P207" s="133" t="e">
        <f>N207/#REF!</f>
        <v>#REF!</v>
      </c>
      <c r="Q207" s="5" t="e">
        <f>IF(#REF!="1A1 Energy Industries",#REF!)</f>
        <v>#REF!</v>
      </c>
      <c r="R207" s="5" t="e">
        <f>IF(#REF!="1B2 Oil &amp; Natural Gas",#REF!)</f>
        <v>#REF!</v>
      </c>
      <c r="S207" s="5" t="e">
        <f>IF(#REF!="3A2 Manure Management",#REF!)</f>
        <v>#REF!</v>
      </c>
      <c r="T207" s="5" t="e">
        <f>IF(#REF!="3B2 Cropland",#REF!)</f>
        <v>#REF!</v>
      </c>
      <c r="U207" s="5" t="e">
        <f>IF(#REF!="3B6 Other Land",#REF!)</f>
        <v>#REF!</v>
      </c>
      <c r="V207" s="5" t="e">
        <f>IF(#REF!="4A1 Managed Waste Disposal Sites",#REF!)</f>
        <v>#REF!</v>
      </c>
      <c r="W207" s="5" t="e">
        <f>IF(#REF!="4D1 Domestic Wastewater Treatment &amp; Discharge",#REF!)</f>
        <v>#REF!</v>
      </c>
      <c r="X207" s="5" t="e">
        <f>IF(#REF!="unknown",#REF!)</f>
        <v>#REF!</v>
      </c>
    </row>
    <row r="208" spans="1:24" x14ac:dyDescent="0.3">
      <c r="A208" s="4" t="s">
        <v>1167</v>
      </c>
      <c r="B208" s="3" t="s">
        <v>1032</v>
      </c>
      <c r="C208" s="3" t="s">
        <v>1112</v>
      </c>
      <c r="D208" s="3" t="s">
        <v>384</v>
      </c>
      <c r="E208" s="128" t="s">
        <v>337</v>
      </c>
      <c r="F208" s="29">
        <v>1.4216307709</v>
      </c>
      <c r="G208" s="129">
        <v>326.02147168599998</v>
      </c>
      <c r="H208" s="26">
        <f t="shared" si="31"/>
        <v>4.3605433824592099</v>
      </c>
      <c r="I208" s="109">
        <f t="shared" si="26"/>
        <v>31.395912353706311</v>
      </c>
      <c r="J208" s="109">
        <f t="shared" si="29"/>
        <v>58964.904164165397</v>
      </c>
      <c r="K208" s="110">
        <f t="shared" si="27"/>
        <v>0.89692392007746202</v>
      </c>
      <c r="L208" s="111">
        <f t="shared" si="30"/>
        <v>2647.2134262843038</v>
      </c>
      <c r="M208" s="111">
        <f t="shared" si="28"/>
        <v>0.97773290001409474</v>
      </c>
      <c r="N208" s="131">
        <f t="shared" si="32"/>
        <v>279.19578889499672</v>
      </c>
      <c r="O208" s="132" t="e">
        <f t="shared" si="33"/>
        <v>#DIV/0!</v>
      </c>
      <c r="P208" s="133" t="e">
        <f>N208/#REF!</f>
        <v>#REF!</v>
      </c>
      <c r="Q208" s="5" t="e">
        <f>IF(#REF!="1A1 Energy Industries",#REF!)</f>
        <v>#REF!</v>
      </c>
      <c r="R208" s="5" t="e">
        <f>IF(#REF!="1B2 Oil &amp; Natural Gas",#REF!)</f>
        <v>#REF!</v>
      </c>
      <c r="S208" s="5" t="e">
        <f>IF(#REF!="3A2 Manure Management",#REF!)</f>
        <v>#REF!</v>
      </c>
      <c r="T208" s="5" t="e">
        <f>IF(#REF!="3B2 Cropland",#REF!)</f>
        <v>#REF!</v>
      </c>
      <c r="U208" s="5" t="e">
        <f>IF(#REF!="3B6 Other Land",#REF!)</f>
        <v>#REF!</v>
      </c>
      <c r="V208" s="5" t="e">
        <f>IF(#REF!="4A1 Managed Waste Disposal Sites",#REF!)</f>
        <v>#REF!</v>
      </c>
      <c r="W208" s="5" t="e">
        <f>IF(#REF!="4D1 Domestic Wastewater Treatment &amp; Discharge",#REF!)</f>
        <v>#REF!</v>
      </c>
      <c r="X208" s="5" t="e">
        <f>IF(#REF!="unknown",#REF!)</f>
        <v>#REF!</v>
      </c>
    </row>
    <row r="209" spans="1:24" x14ac:dyDescent="0.3">
      <c r="A209" s="4" t="s">
        <v>1167</v>
      </c>
      <c r="B209" s="3" t="s">
        <v>1032</v>
      </c>
      <c r="C209" s="3" t="s">
        <v>1084</v>
      </c>
      <c r="D209" s="3" t="s">
        <v>384</v>
      </c>
      <c r="E209" s="130" t="s">
        <v>337</v>
      </c>
      <c r="F209" s="29">
        <v>1.4007829511500001</v>
      </c>
      <c r="G209" s="129">
        <v>129.20468257799999</v>
      </c>
      <c r="H209" s="26">
        <f t="shared" si="31"/>
        <v>10.84158037619385</v>
      </c>
      <c r="I209" s="109">
        <f t="shared" si="26"/>
        <v>78.059378708595716</v>
      </c>
      <c r="J209" s="109">
        <f t="shared" si="29"/>
        <v>59042.963542873993</v>
      </c>
      <c r="K209" s="110">
        <f t="shared" si="27"/>
        <v>0.8981112928874847</v>
      </c>
      <c r="L209" s="111">
        <f t="shared" si="30"/>
        <v>2648.6142092354539</v>
      </c>
      <c r="M209" s="111">
        <f t="shared" si="28"/>
        <v>0.97825027105925477</v>
      </c>
      <c r="N209" s="131">
        <f t="shared" si="32"/>
        <v>290.03736927119058</v>
      </c>
      <c r="O209" s="132" t="e">
        <f t="shared" si="33"/>
        <v>#DIV/0!</v>
      </c>
      <c r="P209" s="133" t="e">
        <f>N209/#REF!</f>
        <v>#REF!</v>
      </c>
      <c r="Q209" s="5" t="e">
        <f>IF(#REF!="1A1 Energy Industries",#REF!)</f>
        <v>#REF!</v>
      </c>
      <c r="R209" s="5" t="e">
        <f>IF(#REF!="1B2 Oil &amp; Natural Gas",#REF!)</f>
        <v>#REF!</v>
      </c>
      <c r="S209" s="5" t="e">
        <f>IF(#REF!="3A2 Manure Management",#REF!)</f>
        <v>#REF!</v>
      </c>
      <c r="T209" s="5" t="e">
        <f>IF(#REF!="3B2 Cropland",#REF!)</f>
        <v>#REF!</v>
      </c>
      <c r="U209" s="5" t="e">
        <f>IF(#REF!="3B6 Other Land",#REF!)</f>
        <v>#REF!</v>
      </c>
      <c r="V209" s="5" t="e">
        <f>IF(#REF!="4A1 Managed Waste Disposal Sites",#REF!)</f>
        <v>#REF!</v>
      </c>
      <c r="W209" s="5" t="e">
        <f>IF(#REF!="4D1 Domestic Wastewater Treatment &amp; Discharge",#REF!)</f>
        <v>#REF!</v>
      </c>
      <c r="X209" s="5" t="e">
        <f>IF(#REF!="unknown",#REF!)</f>
        <v>#REF!</v>
      </c>
    </row>
    <row r="210" spans="1:24" x14ac:dyDescent="0.3">
      <c r="A210" s="3" t="s">
        <v>425</v>
      </c>
      <c r="B210" s="3" t="s">
        <v>426</v>
      </c>
      <c r="C210" s="3" t="s">
        <v>422</v>
      </c>
      <c r="D210" s="3" t="s">
        <v>368</v>
      </c>
      <c r="E210" s="128" t="s">
        <v>505</v>
      </c>
      <c r="F210" s="29">
        <v>1.3623942460684999</v>
      </c>
      <c r="G210" s="129">
        <v>201.84400978242502</v>
      </c>
      <c r="H210" s="26">
        <f t="shared" si="31"/>
        <v>6.7497383129530277</v>
      </c>
      <c r="I210" s="109">
        <f t="shared" si="26"/>
        <v>48.598115853261802</v>
      </c>
      <c r="J210" s="109">
        <f t="shared" si="29"/>
        <v>59091.561658727253</v>
      </c>
      <c r="K210" s="110">
        <f t="shared" si="27"/>
        <v>0.89885052604994564</v>
      </c>
      <c r="L210" s="111">
        <f t="shared" si="30"/>
        <v>2649.9766034815225</v>
      </c>
      <c r="M210" s="111">
        <f t="shared" si="28"/>
        <v>0.9787534634592121</v>
      </c>
      <c r="N210" s="131">
        <f t="shared" si="32"/>
        <v>296.7871075841436</v>
      </c>
      <c r="O210" s="132" t="e">
        <f t="shared" si="33"/>
        <v>#DIV/0!</v>
      </c>
      <c r="P210" s="133" t="e">
        <f>N210/#REF!</f>
        <v>#REF!</v>
      </c>
      <c r="Q210" s="5" t="e">
        <f>IF(#REF!="1A1 Energy Industries",#REF!)</f>
        <v>#REF!</v>
      </c>
      <c r="R210" s="5" t="e">
        <f>IF(#REF!="1B2 Oil &amp; Natural Gas",#REF!)</f>
        <v>#REF!</v>
      </c>
      <c r="S210" s="5" t="e">
        <f>IF(#REF!="3A2 Manure Management",#REF!)</f>
        <v>#REF!</v>
      </c>
      <c r="T210" s="5" t="e">
        <f>IF(#REF!="3B2 Cropland",#REF!)</f>
        <v>#REF!</v>
      </c>
      <c r="U210" s="5" t="e">
        <f>IF(#REF!="3B6 Other Land",#REF!)</f>
        <v>#REF!</v>
      </c>
      <c r="V210" s="5" t="e">
        <f>IF(#REF!="4A1 Managed Waste Disposal Sites",#REF!)</f>
        <v>#REF!</v>
      </c>
      <c r="W210" s="5" t="e">
        <f>IF(#REF!="4D1 Domestic Wastewater Treatment &amp; Discharge",#REF!)</f>
        <v>#REF!</v>
      </c>
      <c r="X210" s="5" t="e">
        <f>IF(#REF!="unknown",#REF!)</f>
        <v>#REF!</v>
      </c>
    </row>
    <row r="211" spans="1:24" x14ac:dyDescent="0.3">
      <c r="A211" s="4" t="s">
        <v>1199</v>
      </c>
      <c r="B211" s="3" t="s">
        <v>427</v>
      </c>
      <c r="C211" s="3" t="s">
        <v>1045</v>
      </c>
      <c r="D211" s="3" t="s">
        <v>368</v>
      </c>
      <c r="E211" s="134" t="s">
        <v>337</v>
      </c>
      <c r="F211" s="29">
        <v>1.3453112901199999</v>
      </c>
      <c r="G211" s="29" t="s">
        <v>1189</v>
      </c>
      <c r="H211" s="94"/>
      <c r="I211" s="94"/>
      <c r="J211" s="109">
        <f t="shared" si="29"/>
        <v>59091.561658727253</v>
      </c>
      <c r="K211" s="110">
        <f t="shared" si="27"/>
        <v>0.89885052604994564</v>
      </c>
      <c r="L211" s="111">
        <f t="shared" si="30"/>
        <v>2651.3219147716427</v>
      </c>
      <c r="M211" s="111">
        <f t="shared" si="28"/>
        <v>0.97925034636863328</v>
      </c>
      <c r="N211" s="131">
        <f t="shared" si="32"/>
        <v>296.7871075841436</v>
      </c>
      <c r="O211" s="132" t="e">
        <f t="shared" si="33"/>
        <v>#DIV/0!</v>
      </c>
      <c r="P211" s="5"/>
      <c r="Q211" s="5">
        <f t="shared" ref="Q211:X211" si="34">SUMIF(Q1:Q210, "&gt;0")</f>
        <v>0</v>
      </c>
      <c r="R211" s="5">
        <f t="shared" si="34"/>
        <v>0</v>
      </c>
      <c r="S211" s="5">
        <f t="shared" si="34"/>
        <v>0</v>
      </c>
      <c r="T211" s="5">
        <f t="shared" si="34"/>
        <v>0</v>
      </c>
      <c r="U211" s="5">
        <f t="shared" si="34"/>
        <v>0</v>
      </c>
      <c r="V211" s="5">
        <f t="shared" si="34"/>
        <v>0</v>
      </c>
      <c r="W211" s="5">
        <f t="shared" si="34"/>
        <v>0</v>
      </c>
      <c r="X211" s="5">
        <f t="shared" si="34"/>
        <v>0</v>
      </c>
    </row>
    <row r="212" spans="1:24" x14ac:dyDescent="0.3">
      <c r="A212" s="4" t="s">
        <v>920</v>
      </c>
      <c r="B212" s="3" t="s">
        <v>339</v>
      </c>
      <c r="C212" s="3" t="s">
        <v>1189</v>
      </c>
      <c r="D212" s="3" t="s">
        <v>339</v>
      </c>
      <c r="E212" s="130" t="s">
        <v>337</v>
      </c>
      <c r="F212" s="29">
        <v>1.3279516408200001</v>
      </c>
      <c r="G212" s="129">
        <v>189.42410089500001</v>
      </c>
      <c r="H212" s="26">
        <f t="shared" si="31"/>
        <v>7.010468227356661</v>
      </c>
      <c r="I212" s="109">
        <f t="shared" si="26"/>
        <v>50.475371236967959</v>
      </c>
      <c r="J212" s="109">
        <f t="shared" si="29"/>
        <v>59142.037029964224</v>
      </c>
      <c r="K212" s="110">
        <f t="shared" si="27"/>
        <v>0.8996183144230292</v>
      </c>
      <c r="L212" s="111">
        <f t="shared" si="30"/>
        <v>2652.6498664124629</v>
      </c>
      <c r="M212" s="111">
        <f t="shared" si="28"/>
        <v>0.97974081759243636</v>
      </c>
      <c r="N212" s="131">
        <f t="shared" si="32"/>
        <v>303.79757581150028</v>
      </c>
      <c r="O212" s="132" t="e">
        <f t="shared" si="33"/>
        <v>#DIV/0!</v>
      </c>
      <c r="P212" s="133" t="e">
        <f>N212/#REF!</f>
        <v>#REF!</v>
      </c>
      <c r="Q212" s="5" t="e">
        <f>IF(#REF!="1A1 Energy Industries",#REF!)</f>
        <v>#REF!</v>
      </c>
      <c r="R212" s="5" t="e">
        <f>IF(#REF!="1B2 Oil &amp; Natural Gas",#REF!)</f>
        <v>#REF!</v>
      </c>
      <c r="S212" s="5" t="e">
        <f>IF(#REF!="3A2 Manure Management",#REF!)</f>
        <v>#REF!</v>
      </c>
      <c r="T212" s="5" t="e">
        <f>IF(#REF!="3B2 Cropland",#REF!)</f>
        <v>#REF!</v>
      </c>
      <c r="U212" s="5" t="e">
        <f>IF(#REF!="3B6 Other Land",#REF!)</f>
        <v>#REF!</v>
      </c>
      <c r="V212" s="5" t="e">
        <f>IF(#REF!="4A1 Managed Waste Disposal Sites",#REF!)</f>
        <v>#REF!</v>
      </c>
      <c r="W212" s="5" t="e">
        <f>IF(#REF!="4D1 Domestic Wastewater Treatment &amp; Discharge",#REF!)</f>
        <v>#REF!</v>
      </c>
      <c r="X212" s="5" t="e">
        <f>IF(#REF!="unknown",#REF!)</f>
        <v>#REF!</v>
      </c>
    </row>
    <row r="213" spans="1:24" x14ac:dyDescent="0.3">
      <c r="A213" s="4" t="s">
        <v>1171</v>
      </c>
      <c r="B213" s="3" t="s">
        <v>1032</v>
      </c>
      <c r="C213" s="3" t="s">
        <v>1074</v>
      </c>
      <c r="D213" s="3" t="s">
        <v>384</v>
      </c>
      <c r="E213" s="128" t="s">
        <v>337</v>
      </c>
      <c r="F213" s="29">
        <v>1.27488546632</v>
      </c>
      <c r="G213" s="129">
        <v>221.35040094799999</v>
      </c>
      <c r="H213" s="26">
        <f t="shared" si="31"/>
        <v>5.7595805603238919</v>
      </c>
      <c r="I213" s="109">
        <f t="shared" si="26"/>
        <v>41.468980034332027</v>
      </c>
      <c r="J213" s="109">
        <f t="shared" si="29"/>
        <v>59183.506009998557</v>
      </c>
      <c r="K213" s="110">
        <f t="shared" si="27"/>
        <v>0.90024910524108015</v>
      </c>
      <c r="L213" s="111">
        <f t="shared" si="30"/>
        <v>2653.9247518787829</v>
      </c>
      <c r="M213" s="111">
        <f t="shared" si="28"/>
        <v>0.98021168913297563</v>
      </c>
      <c r="N213" s="131">
        <f t="shared" si="32"/>
        <v>309.55715637182419</v>
      </c>
      <c r="O213" s="132" t="e">
        <f t="shared" si="33"/>
        <v>#DIV/0!</v>
      </c>
      <c r="P213" s="133" t="e">
        <f>N213/#REF!</f>
        <v>#REF!</v>
      </c>
      <c r="Q213" s="5" t="e">
        <f>IF(#REF!="1A1 Energy Industries",#REF!)</f>
        <v>#REF!</v>
      </c>
      <c r="R213" s="5" t="e">
        <f>IF(#REF!="1B2 Oil &amp; Natural Gas",#REF!)</f>
        <v>#REF!</v>
      </c>
      <c r="S213" s="5" t="e">
        <f>IF(#REF!="3A2 Manure Management",#REF!)</f>
        <v>#REF!</v>
      </c>
      <c r="T213" s="5" t="e">
        <f>IF(#REF!="3B2 Cropland",#REF!)</f>
        <v>#REF!</v>
      </c>
      <c r="U213" s="5" t="e">
        <f>IF(#REF!="3B6 Other Land",#REF!)</f>
        <v>#REF!</v>
      </c>
      <c r="V213" s="5" t="e">
        <f>IF(#REF!="4A1 Managed Waste Disposal Sites",#REF!)</f>
        <v>#REF!</v>
      </c>
      <c r="W213" s="5" t="e">
        <f>IF(#REF!="4D1 Domestic Wastewater Treatment &amp; Discharge",#REF!)</f>
        <v>#REF!</v>
      </c>
      <c r="X213" s="5" t="e">
        <f>IF(#REF!="unknown",#REF!)</f>
        <v>#REF!</v>
      </c>
    </row>
    <row r="214" spans="1:24" x14ac:dyDescent="0.3">
      <c r="A214" s="4" t="s">
        <v>188</v>
      </c>
      <c r="B214" s="3" t="s">
        <v>340</v>
      </c>
      <c r="C214" s="3" t="s">
        <v>1034</v>
      </c>
      <c r="D214" s="3" t="s">
        <v>362</v>
      </c>
      <c r="E214" s="128" t="s">
        <v>337</v>
      </c>
      <c r="F214" s="29">
        <v>1.2147851965900001</v>
      </c>
      <c r="G214" s="129">
        <v>129.004263495</v>
      </c>
      <c r="H214" s="26">
        <f t="shared" si="31"/>
        <v>9.4166282855999039</v>
      </c>
      <c r="I214" s="109">
        <f t="shared" si="26"/>
        <v>67.799723656319301</v>
      </c>
      <c r="J214" s="109">
        <f t="shared" si="29"/>
        <v>59251.305733654874</v>
      </c>
      <c r="K214" s="110">
        <f t="shared" si="27"/>
        <v>0.90128041691340444</v>
      </c>
      <c r="L214" s="111">
        <f t="shared" si="30"/>
        <v>2655.139537075373</v>
      </c>
      <c r="M214" s="111">
        <f t="shared" si="28"/>
        <v>0.98066036298804271</v>
      </c>
      <c r="N214" s="131">
        <f t="shared" si="32"/>
        <v>318.97378465742412</v>
      </c>
      <c r="O214" s="132" t="e">
        <f t="shared" si="33"/>
        <v>#DIV/0!</v>
      </c>
      <c r="P214" s="133" t="e">
        <f>N214/#REF!</f>
        <v>#REF!</v>
      </c>
      <c r="Q214" s="5" t="e">
        <f>IF(#REF!="1A1 Energy Industries",#REF!)</f>
        <v>#REF!</v>
      </c>
      <c r="R214" s="5" t="e">
        <f>IF(#REF!="1B2 Oil &amp; Natural Gas",#REF!)</f>
        <v>#REF!</v>
      </c>
      <c r="S214" s="5" t="e">
        <f>IF(#REF!="3A2 Manure Management",#REF!)</f>
        <v>#REF!</v>
      </c>
      <c r="T214" s="5" t="e">
        <f>IF(#REF!="3B2 Cropland",#REF!)</f>
        <v>#REF!</v>
      </c>
      <c r="U214" s="5" t="e">
        <f>IF(#REF!="3B6 Other Land",#REF!)</f>
        <v>#REF!</v>
      </c>
      <c r="V214" s="5" t="e">
        <f>IF(#REF!="4A1 Managed Waste Disposal Sites",#REF!)</f>
        <v>#REF!</v>
      </c>
      <c r="W214" s="5" t="e">
        <f>IF(#REF!="4D1 Domestic Wastewater Treatment &amp; Discharge",#REF!)</f>
        <v>#REF!</v>
      </c>
      <c r="X214" s="5" t="e">
        <f>IF(#REF!="unknown",#REF!)</f>
        <v>#REF!</v>
      </c>
    </row>
    <row r="215" spans="1:24" x14ac:dyDescent="0.3">
      <c r="A215" s="4" t="s">
        <v>1178</v>
      </c>
      <c r="B215" s="3" t="s">
        <v>1032</v>
      </c>
      <c r="C215" s="3" t="s">
        <v>1161</v>
      </c>
      <c r="D215" s="3" t="s">
        <v>384</v>
      </c>
      <c r="E215" s="128" t="s">
        <v>337</v>
      </c>
      <c r="F215" s="29">
        <v>1.1887537022100001</v>
      </c>
      <c r="G215" s="129">
        <v>93.206920343899995</v>
      </c>
      <c r="H215" s="26">
        <f t="shared" si="31"/>
        <v>12.75392103745008</v>
      </c>
      <c r="I215" s="109">
        <f t="shared" si="26"/>
        <v>91.828231469640585</v>
      </c>
      <c r="J215" s="109">
        <f t="shared" si="29"/>
        <v>59343.133965124514</v>
      </c>
      <c r="K215" s="110">
        <f t="shared" si="27"/>
        <v>0.90267722978897913</v>
      </c>
      <c r="L215" s="111">
        <f t="shared" si="30"/>
        <v>2656.3282907775829</v>
      </c>
      <c r="M215" s="111">
        <f t="shared" si="28"/>
        <v>0.9810994222618904</v>
      </c>
      <c r="N215" s="131">
        <f t="shared" si="32"/>
        <v>331.7277056948742</v>
      </c>
      <c r="O215" s="132" t="e">
        <f t="shared" si="33"/>
        <v>#DIV/0!</v>
      </c>
      <c r="P215" s="133" t="e">
        <f>N215/#REF!</f>
        <v>#REF!</v>
      </c>
      <c r="Q215" s="5" t="e">
        <f>IF(#REF!="1A1 Energy Industries",#REF!)</f>
        <v>#REF!</v>
      </c>
      <c r="R215" s="5" t="e">
        <f>IF(#REF!="1B2 Oil &amp; Natural Gas",#REF!)</f>
        <v>#REF!</v>
      </c>
      <c r="S215" s="5" t="e">
        <f>IF(#REF!="3A2 Manure Management",#REF!)</f>
        <v>#REF!</v>
      </c>
      <c r="T215" s="5" t="e">
        <f>IF(#REF!="3B2 Cropland",#REF!)</f>
        <v>#REF!</v>
      </c>
      <c r="U215" s="5" t="e">
        <f>IF(#REF!="3B6 Other Land",#REF!)</f>
        <v>#REF!</v>
      </c>
      <c r="V215" s="5" t="e">
        <f>IF(#REF!="4A1 Managed Waste Disposal Sites",#REF!)</f>
        <v>#REF!</v>
      </c>
      <c r="W215" s="5" t="e">
        <f>IF(#REF!="4D1 Domestic Wastewater Treatment &amp; Discharge",#REF!)</f>
        <v>#REF!</v>
      </c>
      <c r="X215" s="5" t="e">
        <f>IF(#REF!="unknown",#REF!)</f>
        <v>#REF!</v>
      </c>
    </row>
    <row r="216" spans="1:24" x14ac:dyDescent="0.3">
      <c r="A216" s="4" t="s">
        <v>1167</v>
      </c>
      <c r="B216" s="3" t="s">
        <v>1032</v>
      </c>
      <c r="C216" s="3" t="s">
        <v>1085</v>
      </c>
      <c r="D216" s="3" t="s">
        <v>384</v>
      </c>
      <c r="E216" s="128" t="s">
        <v>337</v>
      </c>
      <c r="F216" s="29">
        <v>1.1791735268200001</v>
      </c>
      <c r="G216" s="129">
        <v>138.71553625999999</v>
      </c>
      <c r="H216" s="26">
        <f t="shared" si="31"/>
        <v>8.5006593970110789</v>
      </c>
      <c r="I216" s="109">
        <f t="shared" si="26"/>
        <v>61.204747658479768</v>
      </c>
      <c r="J216" s="109">
        <f t="shared" si="29"/>
        <v>59404.338712782992</v>
      </c>
      <c r="K216" s="110">
        <f t="shared" si="27"/>
        <v>0.90360822430131404</v>
      </c>
      <c r="L216" s="111">
        <f t="shared" si="30"/>
        <v>2657.5074643044027</v>
      </c>
      <c r="M216" s="111">
        <f t="shared" si="28"/>
        <v>0.98153494315361367</v>
      </c>
      <c r="N216" s="131">
        <f t="shared" si="32"/>
        <v>340.22836509188528</v>
      </c>
      <c r="O216" s="132" t="e">
        <f t="shared" si="33"/>
        <v>#DIV/0!</v>
      </c>
      <c r="P216" s="133" t="e">
        <f>N216/#REF!</f>
        <v>#REF!</v>
      </c>
      <c r="Q216" s="5" t="e">
        <f>IF(#REF!="1A1 Energy Industries",#REF!)</f>
        <v>#REF!</v>
      </c>
      <c r="R216" s="5" t="e">
        <f>IF(#REF!="1B2 Oil &amp; Natural Gas",#REF!)</f>
        <v>#REF!</v>
      </c>
      <c r="S216" s="5" t="e">
        <f>IF(#REF!="3A2 Manure Management",#REF!)</f>
        <v>#REF!</v>
      </c>
      <c r="T216" s="5" t="e">
        <f>IF(#REF!="3B2 Cropland",#REF!)</f>
        <v>#REF!</v>
      </c>
      <c r="U216" s="5" t="e">
        <f>IF(#REF!="3B6 Other Land",#REF!)</f>
        <v>#REF!</v>
      </c>
      <c r="V216" s="5" t="e">
        <f>IF(#REF!="4A1 Managed Waste Disposal Sites",#REF!)</f>
        <v>#REF!</v>
      </c>
      <c r="W216" s="5" t="e">
        <f>IF(#REF!="4D1 Domestic Wastewater Treatment &amp; Discharge",#REF!)</f>
        <v>#REF!</v>
      </c>
      <c r="X216" s="5" t="e">
        <f>IF(#REF!="unknown",#REF!)</f>
        <v>#REF!</v>
      </c>
    </row>
    <row r="217" spans="1:24" x14ac:dyDescent="0.3">
      <c r="A217" s="4" t="s">
        <v>184</v>
      </c>
      <c r="B217" s="3" t="s">
        <v>340</v>
      </c>
      <c r="C217" s="3" t="s">
        <v>1033</v>
      </c>
      <c r="D217" s="3" t="s">
        <v>362</v>
      </c>
      <c r="E217" s="128" t="s">
        <v>337</v>
      </c>
      <c r="F217" s="29">
        <v>1.1721898394200001</v>
      </c>
      <c r="G217" s="129">
        <v>467.45968810199997</v>
      </c>
      <c r="H217" s="26">
        <f t="shared" si="31"/>
        <v>2.5075741700410057</v>
      </c>
      <c r="I217" s="109">
        <f t="shared" si="26"/>
        <v>18.054534024295243</v>
      </c>
      <c r="J217" s="109">
        <f t="shared" si="29"/>
        <v>59422.393246807289</v>
      </c>
      <c r="K217" s="110">
        <f t="shared" si="27"/>
        <v>0.90388285450146089</v>
      </c>
      <c r="L217" s="111">
        <f t="shared" si="30"/>
        <v>2658.6796541438225</v>
      </c>
      <c r="M217" s="111">
        <f t="shared" si="28"/>
        <v>0.98196788466096763</v>
      </c>
      <c r="N217" s="131">
        <f t="shared" si="32"/>
        <v>342.73593926192626</v>
      </c>
      <c r="O217" s="132" t="e">
        <f t="shared" si="33"/>
        <v>#DIV/0!</v>
      </c>
      <c r="P217" s="133" t="e">
        <f>N217/#REF!</f>
        <v>#REF!</v>
      </c>
      <c r="Q217" s="5" t="e">
        <f>IF(#REF!="1A1 Energy Industries",#REF!)</f>
        <v>#REF!</v>
      </c>
      <c r="R217" s="5" t="e">
        <f>IF(#REF!="1B2 Oil &amp; Natural Gas",#REF!)</f>
        <v>#REF!</v>
      </c>
      <c r="S217" s="5" t="e">
        <f>IF(#REF!="3A2 Manure Management",#REF!)</f>
        <v>#REF!</v>
      </c>
      <c r="T217" s="5" t="e">
        <f>IF(#REF!="3B2 Cropland",#REF!)</f>
        <v>#REF!</v>
      </c>
      <c r="U217" s="5" t="e">
        <f>IF(#REF!="3B6 Other Land",#REF!)</f>
        <v>#REF!</v>
      </c>
      <c r="V217" s="5" t="e">
        <f>IF(#REF!="4A1 Managed Waste Disposal Sites",#REF!)</f>
        <v>#REF!</v>
      </c>
      <c r="W217" s="5" t="e">
        <f>IF(#REF!="4D1 Domestic Wastewater Treatment &amp; Discharge",#REF!)</f>
        <v>#REF!</v>
      </c>
      <c r="X217" s="5" t="e">
        <f>IF(#REF!="unknown",#REF!)</f>
        <v>#REF!</v>
      </c>
    </row>
    <row r="218" spans="1:24" x14ac:dyDescent="0.3">
      <c r="A218" s="4" t="s">
        <v>1171</v>
      </c>
      <c r="B218" s="3" t="s">
        <v>1032</v>
      </c>
      <c r="C218" s="3" t="s">
        <v>1077</v>
      </c>
      <c r="D218" s="3" t="s">
        <v>384</v>
      </c>
      <c r="E218" s="128" t="s">
        <v>337</v>
      </c>
      <c r="F218" s="29">
        <v>1.1558694359799999</v>
      </c>
      <c r="G218" s="129">
        <v>208.06249061299999</v>
      </c>
      <c r="H218" s="26">
        <f t="shared" si="31"/>
        <v>5.5553955572412042</v>
      </c>
      <c r="I218" s="109">
        <f t="shared" si="26"/>
        <v>39.998848012136669</v>
      </c>
      <c r="J218" s="109">
        <f t="shared" si="29"/>
        <v>59462.392094819428</v>
      </c>
      <c r="K218" s="110">
        <f t="shared" si="27"/>
        <v>0.90449128292284442</v>
      </c>
      <c r="L218" s="111">
        <f t="shared" si="30"/>
        <v>2659.8355235798026</v>
      </c>
      <c r="M218" s="111">
        <f t="shared" si="28"/>
        <v>0.9823947983221244</v>
      </c>
      <c r="N218" s="131">
        <f t="shared" si="32"/>
        <v>348.29133481916745</v>
      </c>
      <c r="O218" s="132" t="e">
        <f t="shared" si="33"/>
        <v>#DIV/0!</v>
      </c>
      <c r="P218" s="133" t="e">
        <f>N218/#REF!</f>
        <v>#REF!</v>
      </c>
      <c r="Q218" s="5" t="e">
        <f>IF(#REF!="1A1 Energy Industries",#REF!)</f>
        <v>#REF!</v>
      </c>
      <c r="R218" s="5" t="e">
        <f>IF(#REF!="1B2 Oil &amp; Natural Gas",#REF!)</f>
        <v>#REF!</v>
      </c>
      <c r="S218" s="5" t="e">
        <f>IF(#REF!="3A2 Manure Management",#REF!)</f>
        <v>#REF!</v>
      </c>
      <c r="T218" s="5" t="e">
        <f>IF(#REF!="3B2 Cropland",#REF!)</f>
        <v>#REF!</v>
      </c>
      <c r="U218" s="5" t="e">
        <f>IF(#REF!="3B6 Other Land",#REF!)</f>
        <v>#REF!</v>
      </c>
      <c r="V218" s="5" t="e">
        <f>IF(#REF!="4A1 Managed Waste Disposal Sites",#REF!)</f>
        <v>#REF!</v>
      </c>
      <c r="W218" s="5" t="e">
        <f>IF(#REF!="4D1 Domestic Wastewater Treatment &amp; Discharge",#REF!)</f>
        <v>#REF!</v>
      </c>
      <c r="X218" s="5" t="e">
        <f>IF(#REF!="unknown",#REF!)</f>
        <v>#REF!</v>
      </c>
    </row>
    <row r="219" spans="1:24" x14ac:dyDescent="0.3">
      <c r="A219" s="4" t="s">
        <v>1179</v>
      </c>
      <c r="B219" s="3" t="s">
        <v>1032</v>
      </c>
      <c r="C219" s="3" t="s">
        <v>1106</v>
      </c>
      <c r="D219" s="3" t="s">
        <v>384</v>
      </c>
      <c r="E219" s="128" t="s">
        <v>337</v>
      </c>
      <c r="F219" s="29">
        <v>1.11954863905</v>
      </c>
      <c r="G219" s="129">
        <v>182.59780940600001</v>
      </c>
      <c r="H219" s="26">
        <f t="shared" si="31"/>
        <v>6.1312271088681118</v>
      </c>
      <c r="I219" s="109">
        <f t="shared" si="26"/>
        <v>44.144835183850404</v>
      </c>
      <c r="J219" s="109">
        <f t="shared" si="29"/>
        <v>59506.536930003276</v>
      </c>
      <c r="K219" s="110">
        <f t="shared" si="27"/>
        <v>0.90516277657123623</v>
      </c>
      <c r="L219" s="111">
        <f t="shared" si="30"/>
        <v>2660.9550722188528</v>
      </c>
      <c r="M219" s="111">
        <f t="shared" si="28"/>
        <v>0.98280829710794082</v>
      </c>
      <c r="N219" s="131">
        <f t="shared" si="32"/>
        <v>354.42256192803558</v>
      </c>
      <c r="O219" s="132" t="e">
        <f t="shared" si="33"/>
        <v>#DIV/0!</v>
      </c>
      <c r="P219" s="5"/>
      <c r="Q219" s="5"/>
      <c r="R219" s="5"/>
      <c r="S219" s="5"/>
      <c r="T219" s="5"/>
      <c r="U219" s="5"/>
    </row>
    <row r="220" spans="1:24" x14ac:dyDescent="0.3">
      <c r="A220" s="4" t="s">
        <v>252</v>
      </c>
      <c r="B220" s="3" t="s">
        <v>426</v>
      </c>
      <c r="C220" s="4" t="s">
        <v>252</v>
      </c>
      <c r="D220" s="3" t="s">
        <v>368</v>
      </c>
      <c r="E220" s="128" t="s">
        <v>337</v>
      </c>
      <c r="F220" s="29">
        <v>1.1116076726499999</v>
      </c>
      <c r="G220" s="129">
        <v>304.84504260400001</v>
      </c>
      <c r="H220" s="26">
        <f t="shared" si="31"/>
        <v>3.6464679338545167</v>
      </c>
      <c r="I220" s="109">
        <f t="shared" si="26"/>
        <v>26.254569123752518</v>
      </c>
      <c r="J220" s="109">
        <f t="shared" si="29"/>
        <v>59532.79149912703</v>
      </c>
      <c r="K220" s="110">
        <f t="shared" si="27"/>
        <v>0.90556213872389668</v>
      </c>
      <c r="L220" s="111">
        <f t="shared" si="30"/>
        <v>2662.0666798915026</v>
      </c>
      <c r="M220" s="111">
        <f t="shared" si="28"/>
        <v>0.98321886294395022</v>
      </c>
      <c r="N220" s="131">
        <f t="shared" si="32"/>
        <v>358.0690298618901</v>
      </c>
      <c r="O220" s="132" t="e">
        <f t="shared" si="33"/>
        <v>#DIV/0!</v>
      </c>
      <c r="P220" s="133" t="e">
        <f>N220/#REF!</f>
        <v>#REF!</v>
      </c>
      <c r="Q220" s="5" t="e">
        <f>IF(#REF!="1A1 Energy Industries",#REF!)</f>
        <v>#REF!</v>
      </c>
      <c r="R220" s="5" t="e">
        <f>IF(#REF!="1B2 Oil &amp; Natural Gas",#REF!)</f>
        <v>#REF!</v>
      </c>
      <c r="S220" s="5" t="e">
        <f>IF(#REF!="3A2 Manure Management",#REF!)</f>
        <v>#REF!</v>
      </c>
      <c r="T220" s="5" t="e">
        <f>IF(#REF!="3B2 Cropland",#REF!)</f>
        <v>#REF!</v>
      </c>
      <c r="U220" s="5" t="e">
        <f>IF(#REF!="3B6 Other Land",#REF!)</f>
        <v>#REF!</v>
      </c>
      <c r="V220" s="5" t="e">
        <f>IF(#REF!="4A1 Managed Waste Disposal Sites",#REF!)</f>
        <v>#REF!</v>
      </c>
      <c r="W220" s="5" t="e">
        <f>IF(#REF!="4D1 Domestic Wastewater Treatment &amp; Discharge",#REF!)</f>
        <v>#REF!</v>
      </c>
      <c r="X220" s="5" t="e">
        <f>IF(#REF!="unknown",#REF!)</f>
        <v>#REF!</v>
      </c>
    </row>
    <row r="221" spans="1:24" x14ac:dyDescent="0.3">
      <c r="A221" s="4" t="s">
        <v>1170</v>
      </c>
      <c r="B221" s="3" t="s">
        <v>1032</v>
      </c>
      <c r="C221" s="3" t="s">
        <v>1114</v>
      </c>
      <c r="D221" s="3" t="s">
        <v>384</v>
      </c>
      <c r="E221" s="128" t="s">
        <v>337</v>
      </c>
      <c r="F221" s="29">
        <v>1.0708643263199999</v>
      </c>
      <c r="G221" s="129">
        <v>241.86773244899999</v>
      </c>
      <c r="H221" s="26">
        <f t="shared" si="31"/>
        <v>4.4274790832042941</v>
      </c>
      <c r="I221" s="109">
        <f t="shared" si="26"/>
        <v>31.877849399070918</v>
      </c>
      <c r="J221" s="109">
        <f t="shared" si="29"/>
        <v>59564.669348526098</v>
      </c>
      <c r="K221" s="110">
        <f t="shared" si="27"/>
        <v>0.90604703742850667</v>
      </c>
      <c r="L221" s="111">
        <f t="shared" si="30"/>
        <v>2663.1375442178228</v>
      </c>
      <c r="M221" s="111">
        <f t="shared" si="28"/>
        <v>0.98361438046169125</v>
      </c>
      <c r="N221" s="131">
        <f t="shared" si="32"/>
        <v>362.49650894509438</v>
      </c>
      <c r="O221" s="132" t="e">
        <f t="shared" si="33"/>
        <v>#DIV/0!</v>
      </c>
      <c r="P221" s="133" t="e">
        <f>N221/#REF!</f>
        <v>#REF!</v>
      </c>
      <c r="Q221" s="5" t="e">
        <f>IF(#REF!="1A1 Energy Industries",#REF!)</f>
        <v>#REF!</v>
      </c>
      <c r="R221" s="5" t="e">
        <f>IF(#REF!="1B2 Oil &amp; Natural Gas",#REF!)</f>
        <v>#REF!</v>
      </c>
      <c r="S221" s="5" t="e">
        <f>IF(#REF!="3A2 Manure Management",#REF!)</f>
        <v>#REF!</v>
      </c>
      <c r="T221" s="5" t="e">
        <f>IF(#REF!="3B2 Cropland",#REF!)</f>
        <v>#REF!</v>
      </c>
      <c r="U221" s="5" t="e">
        <f>IF(#REF!="3B6 Other Land",#REF!)</f>
        <v>#REF!</v>
      </c>
      <c r="V221" s="5" t="e">
        <f>IF(#REF!="4A1 Managed Waste Disposal Sites",#REF!)</f>
        <v>#REF!</v>
      </c>
      <c r="W221" s="5" t="e">
        <f>IF(#REF!="4D1 Domestic Wastewater Treatment &amp; Discharge",#REF!)</f>
        <v>#REF!</v>
      </c>
      <c r="X221" s="5" t="e">
        <f>IF(#REF!="unknown",#REF!)</f>
        <v>#REF!</v>
      </c>
    </row>
    <row r="222" spans="1:24" x14ac:dyDescent="0.3">
      <c r="A222" s="4" t="s">
        <v>215</v>
      </c>
      <c r="B222" s="3" t="s">
        <v>1032</v>
      </c>
      <c r="C222" s="3" t="s">
        <v>1190</v>
      </c>
      <c r="D222" s="3" t="s">
        <v>384</v>
      </c>
      <c r="E222" s="128" t="s">
        <v>337</v>
      </c>
      <c r="F222" s="29">
        <v>1.0656296592200001</v>
      </c>
      <c r="G222" s="129">
        <v>109.201648339</v>
      </c>
      <c r="H222" s="26">
        <f t="shared" si="31"/>
        <v>9.7583660634124687</v>
      </c>
      <c r="I222" s="109">
        <f t="shared" si="26"/>
        <v>70.260235656569762</v>
      </c>
      <c r="J222" s="109">
        <f t="shared" si="29"/>
        <v>59634.929584182668</v>
      </c>
      <c r="K222" s="110">
        <f t="shared" si="27"/>
        <v>0.90711577631452611</v>
      </c>
      <c r="L222" s="111">
        <f t="shared" si="30"/>
        <v>2664.2031738770429</v>
      </c>
      <c r="M222" s="111">
        <f t="shared" si="28"/>
        <v>0.98400796458554962</v>
      </c>
      <c r="N222" s="131">
        <f t="shared" si="32"/>
        <v>372.25487500850687</v>
      </c>
      <c r="O222" s="132" t="e">
        <f t="shared" si="33"/>
        <v>#DIV/0!</v>
      </c>
      <c r="P222" s="5"/>
      <c r="Q222" s="5"/>
      <c r="R222" s="5"/>
      <c r="S222" s="5"/>
      <c r="T222" s="5"/>
      <c r="U222" s="5"/>
    </row>
    <row r="223" spans="1:24" x14ac:dyDescent="0.3">
      <c r="A223" s="4" t="s">
        <v>1167</v>
      </c>
      <c r="B223" s="3" t="s">
        <v>1032</v>
      </c>
      <c r="C223" s="3" t="s">
        <v>1139</v>
      </c>
      <c r="D223" s="3" t="s">
        <v>384</v>
      </c>
      <c r="E223" s="130" t="s">
        <v>337</v>
      </c>
      <c r="F223" s="29">
        <v>1.05974726891</v>
      </c>
      <c r="G223" s="129">
        <v>245.33725766800001</v>
      </c>
      <c r="H223" s="26">
        <f t="shared" si="31"/>
        <v>4.3195529247501883</v>
      </c>
      <c r="I223" s="109">
        <f t="shared" si="26"/>
        <v>31.10078105820136</v>
      </c>
      <c r="J223" s="109">
        <f t="shared" si="29"/>
        <v>59666.030365240869</v>
      </c>
      <c r="K223" s="110">
        <f t="shared" si="27"/>
        <v>0.90758885491712216</v>
      </c>
      <c r="L223" s="111">
        <f t="shared" si="30"/>
        <v>2665.262921145953</v>
      </c>
      <c r="M223" s="111">
        <f t="shared" si="28"/>
        <v>0.98439937608272077</v>
      </c>
      <c r="N223" s="131">
        <f t="shared" si="32"/>
        <v>376.57442793325708</v>
      </c>
      <c r="O223" s="132" t="e">
        <f t="shared" si="33"/>
        <v>#DIV/0!</v>
      </c>
      <c r="P223" s="133" t="e">
        <f>N223/#REF!</f>
        <v>#REF!</v>
      </c>
      <c r="Q223" s="5" t="e">
        <f>IF(#REF!="1A1 Energy Industries",#REF!)</f>
        <v>#REF!</v>
      </c>
      <c r="R223" s="5" t="e">
        <f>IF(#REF!="1B2 Oil &amp; Natural Gas",#REF!)</f>
        <v>#REF!</v>
      </c>
      <c r="S223" s="5" t="e">
        <f>IF(#REF!="3A2 Manure Management",#REF!)</f>
        <v>#REF!</v>
      </c>
      <c r="T223" s="5" t="e">
        <f>IF(#REF!="3B2 Cropland",#REF!)</f>
        <v>#REF!</v>
      </c>
      <c r="U223" s="5" t="e">
        <f>IF(#REF!="3B6 Other Land",#REF!)</f>
        <v>#REF!</v>
      </c>
      <c r="V223" s="5" t="e">
        <f>IF(#REF!="4A1 Managed Waste Disposal Sites",#REF!)</f>
        <v>#REF!</v>
      </c>
      <c r="W223" s="5" t="e">
        <f>IF(#REF!="4D1 Domestic Wastewater Treatment &amp; Discharge",#REF!)</f>
        <v>#REF!</v>
      </c>
      <c r="X223" s="5" t="e">
        <f>IF(#REF!="unknown",#REF!)</f>
        <v>#REF!</v>
      </c>
    </row>
    <row r="224" spans="1:24" x14ac:dyDescent="0.3">
      <c r="A224" s="4" t="s">
        <v>1167</v>
      </c>
      <c r="B224" s="3" t="s">
        <v>1032</v>
      </c>
      <c r="C224" s="3" t="s">
        <v>1139</v>
      </c>
      <c r="D224" s="3" t="s">
        <v>384</v>
      </c>
      <c r="E224" s="130" t="s">
        <v>337</v>
      </c>
      <c r="F224" s="29">
        <v>1.05974724935</v>
      </c>
      <c r="G224" s="129">
        <v>245.33725766800001</v>
      </c>
      <c r="H224" s="26">
        <f t="shared" si="31"/>
        <v>4.3195528450232024</v>
      </c>
      <c r="I224" s="109">
        <f t="shared" ref="I224:I287" si="35">F224*$J$2/G224*3600</f>
        <v>31.100780484167057</v>
      </c>
      <c r="J224" s="109">
        <f t="shared" si="29"/>
        <v>59697.131145725034</v>
      </c>
      <c r="K224" s="110">
        <f t="shared" ref="K224:K287" si="36">J224/J$336</f>
        <v>0.90806193351098641</v>
      </c>
      <c r="L224" s="111">
        <f t="shared" si="30"/>
        <v>2666.322668395303</v>
      </c>
      <c r="M224" s="111">
        <f t="shared" ref="M224:M287" si="37">L224/L$335</f>
        <v>0.98479078757266758</v>
      </c>
      <c r="N224" s="131">
        <f t="shared" si="32"/>
        <v>380.89398077828031</v>
      </c>
      <c r="O224" s="132" t="e">
        <f t="shared" si="33"/>
        <v>#DIV/0!</v>
      </c>
      <c r="P224" s="133" t="e">
        <f>N224/#REF!</f>
        <v>#REF!</v>
      </c>
      <c r="Q224" s="5" t="e">
        <f>IF(#REF!="1A1 Energy Industries",#REF!)</f>
        <v>#REF!</v>
      </c>
      <c r="R224" s="5" t="e">
        <f>IF(#REF!="1B2 Oil &amp; Natural Gas",#REF!)</f>
        <v>#REF!</v>
      </c>
      <c r="S224" s="5" t="e">
        <f>IF(#REF!="3A2 Manure Management",#REF!)</f>
        <v>#REF!</v>
      </c>
      <c r="T224" s="5" t="e">
        <f>IF(#REF!="3B2 Cropland",#REF!)</f>
        <v>#REF!</v>
      </c>
      <c r="U224" s="5" t="e">
        <f>IF(#REF!="3B6 Other Land",#REF!)</f>
        <v>#REF!</v>
      </c>
      <c r="V224" s="5" t="e">
        <f>IF(#REF!="4A1 Managed Waste Disposal Sites",#REF!)</f>
        <v>#REF!</v>
      </c>
      <c r="W224" s="5" t="e">
        <f>IF(#REF!="4D1 Domestic Wastewater Treatment &amp; Discharge",#REF!)</f>
        <v>#REF!</v>
      </c>
      <c r="X224" s="5" t="e">
        <f>IF(#REF!="unknown",#REF!)</f>
        <v>#REF!</v>
      </c>
    </row>
    <row r="225" spans="1:24" x14ac:dyDescent="0.3">
      <c r="A225" s="4" t="s">
        <v>1183</v>
      </c>
      <c r="B225" s="3" t="s">
        <v>1032</v>
      </c>
      <c r="C225" s="3" t="s">
        <v>1164</v>
      </c>
      <c r="D225" s="3" t="s">
        <v>384</v>
      </c>
      <c r="E225" s="128" t="s">
        <v>337</v>
      </c>
      <c r="F225" s="29">
        <v>1.0083269984500001</v>
      </c>
      <c r="G225" s="129">
        <v>186.386694804</v>
      </c>
      <c r="H225" s="26">
        <f t="shared" si="31"/>
        <v>5.4098657605916225</v>
      </c>
      <c r="I225" s="109">
        <f t="shared" si="35"/>
        <v>38.951033476259681</v>
      </c>
      <c r="J225" s="109">
        <f t="shared" ref="J225:J288" si="38">J224+I225</f>
        <v>59736.082179201294</v>
      </c>
      <c r="K225" s="110">
        <f t="shared" si="36"/>
        <v>0.9086544234697479</v>
      </c>
      <c r="L225" s="111">
        <f t="shared" ref="L225:L288" si="39">L224+F225</f>
        <v>2667.3309953937528</v>
      </c>
      <c r="M225" s="111">
        <f t="shared" si="37"/>
        <v>0.98516320729167017</v>
      </c>
      <c r="N225" s="131">
        <f t="shared" si="32"/>
        <v>386.30384653887194</v>
      </c>
      <c r="O225" s="132" t="e">
        <f t="shared" si="33"/>
        <v>#DIV/0!</v>
      </c>
      <c r="P225" s="5"/>
      <c r="Q225" s="5"/>
      <c r="R225" s="5"/>
      <c r="S225" s="5"/>
      <c r="T225" s="5"/>
      <c r="U225" s="5"/>
    </row>
    <row r="226" spans="1:24" x14ac:dyDescent="0.3">
      <c r="A226" s="4" t="s">
        <v>1167</v>
      </c>
      <c r="B226" s="3" t="s">
        <v>1032</v>
      </c>
      <c r="C226" s="3" t="s">
        <v>1119</v>
      </c>
      <c r="D226" s="3" t="s">
        <v>384</v>
      </c>
      <c r="E226" s="130" t="s">
        <v>337</v>
      </c>
      <c r="F226" s="29">
        <v>1</v>
      </c>
      <c r="G226" s="29" t="s">
        <v>1189</v>
      </c>
      <c r="H226" s="94"/>
      <c r="I226" s="94"/>
      <c r="J226" s="109">
        <f t="shared" si="38"/>
        <v>59736.082179201294</v>
      </c>
      <c r="K226" s="110">
        <f t="shared" si="36"/>
        <v>0.9086544234697479</v>
      </c>
      <c r="L226" s="111">
        <f t="shared" si="39"/>
        <v>2668.3309953937528</v>
      </c>
      <c r="M226" s="111">
        <f t="shared" si="37"/>
        <v>0.98553255148217112</v>
      </c>
      <c r="N226" s="131">
        <f t="shared" si="32"/>
        <v>386.30384653887194</v>
      </c>
      <c r="O226" s="132" t="e">
        <f t="shared" si="33"/>
        <v>#DIV/0!</v>
      </c>
      <c r="P226" s="5"/>
      <c r="Q226" s="5"/>
      <c r="R226" s="5"/>
      <c r="S226" s="5"/>
      <c r="T226" s="5"/>
      <c r="U226" s="5"/>
    </row>
    <row r="227" spans="1:24" x14ac:dyDescent="0.3">
      <c r="A227" s="4" t="s">
        <v>1167</v>
      </c>
      <c r="B227" s="3" t="s">
        <v>1032</v>
      </c>
      <c r="C227" s="3" t="s">
        <v>1100</v>
      </c>
      <c r="D227" s="3" t="s">
        <v>384</v>
      </c>
      <c r="E227" s="128" t="s">
        <v>337</v>
      </c>
      <c r="F227" s="29">
        <v>0.96420925622800002</v>
      </c>
      <c r="G227" s="129">
        <v>152.410629551</v>
      </c>
      <c r="H227" s="26">
        <f t="shared" si="31"/>
        <v>6.3263911386531877</v>
      </c>
      <c r="I227" s="109">
        <f t="shared" si="35"/>
        <v>45.550016198302949</v>
      </c>
      <c r="J227" s="109">
        <f t="shared" si="38"/>
        <v>59781.632195399594</v>
      </c>
      <c r="K227" s="110">
        <f t="shared" si="36"/>
        <v>0.90934729153537597</v>
      </c>
      <c r="L227" s="111">
        <f t="shared" si="39"/>
        <v>2669.2952046499809</v>
      </c>
      <c r="M227" s="111">
        <f t="shared" si="37"/>
        <v>0.98588867656938617</v>
      </c>
      <c r="N227" s="131">
        <f t="shared" si="32"/>
        <v>392.63023767752514</v>
      </c>
      <c r="O227" s="132" t="e">
        <f t="shared" si="33"/>
        <v>#DIV/0!</v>
      </c>
      <c r="P227" s="133" t="e">
        <f>N227/#REF!</f>
        <v>#REF!</v>
      </c>
      <c r="Q227" s="5" t="e">
        <f>IF(#REF!="1A1 Energy Industries",#REF!)</f>
        <v>#REF!</v>
      </c>
      <c r="R227" s="5" t="e">
        <f>IF(#REF!="1B2 Oil &amp; Natural Gas",#REF!)</f>
        <v>#REF!</v>
      </c>
      <c r="S227" s="5" t="e">
        <f>IF(#REF!="3A2 Manure Management",#REF!)</f>
        <v>#REF!</v>
      </c>
      <c r="T227" s="5" t="e">
        <f>IF(#REF!="3B2 Cropland",#REF!)</f>
        <v>#REF!</v>
      </c>
      <c r="U227" s="5" t="e">
        <f>IF(#REF!="3B6 Other Land",#REF!)</f>
        <v>#REF!</v>
      </c>
      <c r="V227" s="5" t="e">
        <f>IF(#REF!="4A1 Managed Waste Disposal Sites",#REF!)</f>
        <v>#REF!</v>
      </c>
      <c r="W227" s="5" t="e">
        <f>IF(#REF!="4D1 Domestic Wastewater Treatment &amp; Discharge",#REF!)</f>
        <v>#REF!</v>
      </c>
      <c r="X227" s="5" t="e">
        <f>IF(#REF!="unknown",#REF!)</f>
        <v>#REF!</v>
      </c>
    </row>
    <row r="228" spans="1:24" x14ac:dyDescent="0.3">
      <c r="A228" s="4" t="s">
        <v>1167</v>
      </c>
      <c r="B228" s="3" t="s">
        <v>1032</v>
      </c>
      <c r="C228" s="3" t="s">
        <v>1100</v>
      </c>
      <c r="D228" s="3" t="s">
        <v>384</v>
      </c>
      <c r="E228" s="128" t="s">
        <v>337</v>
      </c>
      <c r="F228" s="29">
        <v>0.96420924691499998</v>
      </c>
      <c r="G228" s="129">
        <v>152.410629551</v>
      </c>
      <c r="H228" s="26">
        <f t="shared" si="31"/>
        <v>6.326391077548525</v>
      </c>
      <c r="I228" s="109">
        <f t="shared" si="35"/>
        <v>45.550015758349382</v>
      </c>
      <c r="J228" s="109">
        <f t="shared" si="38"/>
        <v>59827.182211157946</v>
      </c>
      <c r="K228" s="110">
        <f t="shared" si="36"/>
        <v>0.91004015959431195</v>
      </c>
      <c r="L228" s="111">
        <f t="shared" si="39"/>
        <v>2670.2594138968957</v>
      </c>
      <c r="M228" s="111">
        <f t="shared" si="37"/>
        <v>0.98624480165316131</v>
      </c>
      <c r="N228" s="131">
        <f t="shared" si="32"/>
        <v>398.95662875507367</v>
      </c>
      <c r="O228" s="132" t="e">
        <f t="shared" si="33"/>
        <v>#DIV/0!</v>
      </c>
      <c r="P228" s="133" t="e">
        <f>N228/#REF!</f>
        <v>#REF!</v>
      </c>
      <c r="Q228" s="5" t="e">
        <f>IF(#REF!="1A1 Energy Industries",#REF!)</f>
        <v>#REF!</v>
      </c>
      <c r="R228" s="5" t="e">
        <f>IF(#REF!="1B2 Oil &amp; Natural Gas",#REF!)</f>
        <v>#REF!</v>
      </c>
      <c r="S228" s="5" t="e">
        <f>IF(#REF!="3A2 Manure Management",#REF!)</f>
        <v>#REF!</v>
      </c>
      <c r="T228" s="5" t="e">
        <f>IF(#REF!="3B2 Cropland",#REF!)</f>
        <v>#REF!</v>
      </c>
      <c r="U228" s="5" t="e">
        <f>IF(#REF!="3B6 Other Land",#REF!)</f>
        <v>#REF!</v>
      </c>
      <c r="V228" s="5" t="e">
        <f>IF(#REF!="4A1 Managed Waste Disposal Sites",#REF!)</f>
        <v>#REF!</v>
      </c>
      <c r="W228" s="5" t="e">
        <f>IF(#REF!="4D1 Domestic Wastewater Treatment &amp; Discharge",#REF!)</f>
        <v>#REF!</v>
      </c>
      <c r="X228" s="5" t="e">
        <f>IF(#REF!="unknown",#REF!)</f>
        <v>#REF!</v>
      </c>
    </row>
    <row r="229" spans="1:24" x14ac:dyDescent="0.3">
      <c r="A229" s="4" t="s">
        <v>1167</v>
      </c>
      <c r="B229" s="3" t="s">
        <v>1032</v>
      </c>
      <c r="C229" s="3" t="s">
        <v>1099</v>
      </c>
      <c r="D229" s="3" t="s">
        <v>384</v>
      </c>
      <c r="E229" s="128" t="s">
        <v>337</v>
      </c>
      <c r="F229" s="29">
        <v>0.94755317177599996</v>
      </c>
      <c r="G229" s="129">
        <v>51</v>
      </c>
      <c r="H229" s="26">
        <f t="shared" si="31"/>
        <v>18.579473956392157</v>
      </c>
      <c r="I229" s="109">
        <f t="shared" si="35"/>
        <v>133.77221248602353</v>
      </c>
      <c r="J229" s="109">
        <f t="shared" si="38"/>
        <v>59960.954423643969</v>
      </c>
      <c r="K229" s="110">
        <f t="shared" si="36"/>
        <v>0.91207498859846581</v>
      </c>
      <c r="L229" s="111">
        <f t="shared" si="39"/>
        <v>2671.2069670686715</v>
      </c>
      <c r="M229" s="111">
        <f t="shared" si="37"/>
        <v>0.98659477491234748</v>
      </c>
      <c r="N229" s="131">
        <f t="shared" si="32"/>
        <v>417.53610271146584</v>
      </c>
      <c r="O229" s="132" t="e">
        <f t="shared" si="33"/>
        <v>#DIV/0!</v>
      </c>
      <c r="P229" s="133" t="e">
        <f>N229/#REF!</f>
        <v>#REF!</v>
      </c>
      <c r="Q229" s="5" t="e">
        <f>IF(#REF!="1A1 Energy Industries",#REF!)</f>
        <v>#REF!</v>
      </c>
      <c r="R229" s="5" t="e">
        <f>IF(#REF!="1B2 Oil &amp; Natural Gas",#REF!)</f>
        <v>#REF!</v>
      </c>
      <c r="S229" s="5" t="e">
        <f>IF(#REF!="3A2 Manure Management",#REF!)</f>
        <v>#REF!</v>
      </c>
      <c r="T229" s="5" t="e">
        <f>IF(#REF!="3B2 Cropland",#REF!)</f>
        <v>#REF!</v>
      </c>
      <c r="U229" s="5" t="e">
        <f>IF(#REF!="3B6 Other Land",#REF!)</f>
        <v>#REF!</v>
      </c>
      <c r="V229" s="5" t="e">
        <f>IF(#REF!="4A1 Managed Waste Disposal Sites",#REF!)</f>
        <v>#REF!</v>
      </c>
      <c r="W229" s="5" t="e">
        <f>IF(#REF!="4D1 Domestic Wastewater Treatment &amp; Discharge",#REF!)</f>
        <v>#REF!</v>
      </c>
      <c r="X229" s="5" t="e">
        <f>IF(#REF!="unknown",#REF!)</f>
        <v>#REF!</v>
      </c>
    </row>
    <row r="230" spans="1:24" x14ac:dyDescent="0.3">
      <c r="A230" s="4" t="s">
        <v>1167</v>
      </c>
      <c r="B230" s="3" t="s">
        <v>1032</v>
      </c>
      <c r="C230" s="3" t="s">
        <v>1190</v>
      </c>
      <c r="D230" s="3" t="s">
        <v>384</v>
      </c>
      <c r="E230" s="128" t="s">
        <v>337</v>
      </c>
      <c r="F230" s="29">
        <v>0.91203922871499998</v>
      </c>
      <c r="G230" s="129">
        <v>158.40454538899999</v>
      </c>
      <c r="H230" s="26">
        <f t="shared" si="31"/>
        <v>5.7576581939316895</v>
      </c>
      <c r="I230" s="109">
        <f t="shared" si="35"/>
        <v>41.455138996308158</v>
      </c>
      <c r="J230" s="109">
        <f t="shared" si="38"/>
        <v>60002.409562640278</v>
      </c>
      <c r="K230" s="110">
        <f t="shared" si="36"/>
        <v>0.91270556887843046</v>
      </c>
      <c r="L230" s="111">
        <f t="shared" si="39"/>
        <v>2672.1190062973865</v>
      </c>
      <c r="M230" s="111">
        <f t="shared" si="37"/>
        <v>0.98693163130298223</v>
      </c>
      <c r="N230" s="131">
        <f t="shared" si="32"/>
        <v>423.29376090539756</v>
      </c>
      <c r="O230" s="132" t="e">
        <f t="shared" si="33"/>
        <v>#DIV/0!</v>
      </c>
      <c r="P230" s="133" t="e">
        <f>N230/#REF!</f>
        <v>#REF!</v>
      </c>
      <c r="Q230" s="5" t="e">
        <f>IF(#REF!="1A1 Energy Industries",#REF!)</f>
        <v>#REF!</v>
      </c>
      <c r="R230" s="5" t="e">
        <f>IF(#REF!="1B2 Oil &amp; Natural Gas",#REF!)</f>
        <v>#REF!</v>
      </c>
      <c r="S230" s="5" t="e">
        <f>IF(#REF!="3A2 Manure Management",#REF!)</f>
        <v>#REF!</v>
      </c>
      <c r="T230" s="5" t="e">
        <f>IF(#REF!="3B2 Cropland",#REF!)</f>
        <v>#REF!</v>
      </c>
      <c r="U230" s="5" t="e">
        <f>IF(#REF!="3B6 Other Land",#REF!)</f>
        <v>#REF!</v>
      </c>
      <c r="V230" s="5" t="e">
        <f>IF(#REF!="4A1 Managed Waste Disposal Sites",#REF!)</f>
        <v>#REF!</v>
      </c>
      <c r="W230" s="5" t="e">
        <f>IF(#REF!="4D1 Domestic Wastewater Treatment &amp; Discharge",#REF!)</f>
        <v>#REF!</v>
      </c>
      <c r="X230" s="5" t="e">
        <f>IF(#REF!="unknown",#REF!)</f>
        <v>#REF!</v>
      </c>
    </row>
    <row r="231" spans="1:24" x14ac:dyDescent="0.3">
      <c r="A231" s="4" t="s">
        <v>1171</v>
      </c>
      <c r="B231" s="3" t="s">
        <v>1032</v>
      </c>
      <c r="C231" s="3" t="s">
        <v>1072</v>
      </c>
      <c r="D231" s="3" t="s">
        <v>384</v>
      </c>
      <c r="E231" s="128" t="s">
        <v>337</v>
      </c>
      <c r="F231" s="29">
        <v>0.90654722973699997</v>
      </c>
      <c r="G231" s="129">
        <v>184.567060983</v>
      </c>
      <c r="H231" s="26">
        <f t="shared" si="31"/>
        <v>4.9117498263706958</v>
      </c>
      <c r="I231" s="109">
        <f t="shared" si="35"/>
        <v>35.36459874986901</v>
      </c>
      <c r="J231" s="109">
        <f t="shared" si="38"/>
        <v>60037.774161390145</v>
      </c>
      <c r="K231" s="110">
        <f t="shared" si="36"/>
        <v>0.91324350504558482</v>
      </c>
      <c r="L231" s="111">
        <f t="shared" si="39"/>
        <v>2673.0255535271235</v>
      </c>
      <c r="M231" s="111">
        <f t="shared" si="37"/>
        <v>0.98726645925570033</v>
      </c>
      <c r="N231" s="131">
        <f t="shared" si="32"/>
        <v>428.20551073176824</v>
      </c>
      <c r="O231" s="132" t="e">
        <f t="shared" si="33"/>
        <v>#DIV/0!</v>
      </c>
      <c r="P231" s="133" t="e">
        <f>N231/#REF!</f>
        <v>#REF!</v>
      </c>
      <c r="Q231" s="5" t="e">
        <f>IF(#REF!="1A1 Energy Industries",#REF!)</f>
        <v>#REF!</v>
      </c>
      <c r="R231" s="5" t="e">
        <f>IF(#REF!="1B2 Oil &amp; Natural Gas",#REF!)</f>
        <v>#REF!</v>
      </c>
      <c r="S231" s="5" t="e">
        <f>IF(#REF!="3A2 Manure Management",#REF!)</f>
        <v>#REF!</v>
      </c>
      <c r="T231" s="5" t="e">
        <f>IF(#REF!="3B2 Cropland",#REF!)</f>
        <v>#REF!</v>
      </c>
      <c r="U231" s="5" t="e">
        <f>IF(#REF!="3B6 Other Land",#REF!)</f>
        <v>#REF!</v>
      </c>
      <c r="V231" s="5" t="e">
        <f>IF(#REF!="4A1 Managed Waste Disposal Sites",#REF!)</f>
        <v>#REF!</v>
      </c>
      <c r="W231" s="5" t="e">
        <f>IF(#REF!="4D1 Domestic Wastewater Treatment &amp; Discharge",#REF!)</f>
        <v>#REF!</v>
      </c>
      <c r="X231" s="5" t="e">
        <f>IF(#REF!="unknown",#REF!)</f>
        <v>#REF!</v>
      </c>
    </row>
    <row r="232" spans="1:24" x14ac:dyDescent="0.3">
      <c r="A232" s="4" t="s">
        <v>1049</v>
      </c>
      <c r="B232" s="3" t="s">
        <v>415</v>
      </c>
      <c r="C232" s="4" t="s">
        <v>1050</v>
      </c>
      <c r="D232" s="3" t="s">
        <v>368</v>
      </c>
      <c r="E232" s="128" t="s">
        <v>337</v>
      </c>
      <c r="F232" s="29">
        <v>0.89158110180899997</v>
      </c>
      <c r="G232" s="129">
        <v>137.55907821700001</v>
      </c>
      <c r="H232" s="26">
        <f t="shared" si="31"/>
        <v>6.4814413804265767</v>
      </c>
      <c r="I232" s="109">
        <f t="shared" si="35"/>
        <v>46.666377939071353</v>
      </c>
      <c r="J232" s="109">
        <f t="shared" si="38"/>
        <v>60084.440539329218</v>
      </c>
      <c r="K232" s="110">
        <f t="shared" si="36"/>
        <v>0.91395335425555546</v>
      </c>
      <c r="L232" s="111">
        <f t="shared" si="39"/>
        <v>2673.9171346289327</v>
      </c>
      <c r="M232" s="111">
        <f t="shared" si="37"/>
        <v>0.98759575955601397</v>
      </c>
      <c r="N232" s="131">
        <f t="shared" si="32"/>
        <v>434.68695211219483</v>
      </c>
      <c r="O232" s="132" t="e">
        <f t="shared" si="33"/>
        <v>#DIV/0!</v>
      </c>
      <c r="P232" s="133" t="e">
        <f>N232/#REF!</f>
        <v>#REF!</v>
      </c>
      <c r="Q232" s="5" t="e">
        <f>IF(#REF!="1A1 Energy Industries",#REF!)</f>
        <v>#REF!</v>
      </c>
      <c r="R232" s="5" t="e">
        <f>IF(#REF!="1B2 Oil &amp; Natural Gas",#REF!)</f>
        <v>#REF!</v>
      </c>
      <c r="S232" s="5" t="e">
        <f>IF(#REF!="3A2 Manure Management",#REF!)</f>
        <v>#REF!</v>
      </c>
      <c r="T232" s="5" t="e">
        <f>IF(#REF!="3B2 Cropland",#REF!)</f>
        <v>#REF!</v>
      </c>
      <c r="U232" s="5" t="e">
        <f>IF(#REF!="3B6 Other Land",#REF!)</f>
        <v>#REF!</v>
      </c>
      <c r="V232" s="5" t="e">
        <f>IF(#REF!="4A1 Managed Waste Disposal Sites",#REF!)</f>
        <v>#REF!</v>
      </c>
      <c r="W232" s="5" t="e">
        <f>IF(#REF!="4D1 Domestic Wastewater Treatment &amp; Discharge",#REF!)</f>
        <v>#REF!</v>
      </c>
      <c r="X232" s="5" t="e">
        <f>IF(#REF!="unknown",#REF!)</f>
        <v>#REF!</v>
      </c>
    </row>
    <row r="233" spans="1:24" x14ac:dyDescent="0.3">
      <c r="A233" s="4" t="s">
        <v>1167</v>
      </c>
      <c r="B233" s="3" t="s">
        <v>1032</v>
      </c>
      <c r="C233" s="3" t="s">
        <v>1078</v>
      </c>
      <c r="D233" s="3" t="s">
        <v>384</v>
      </c>
      <c r="E233" s="128" t="s">
        <v>337</v>
      </c>
      <c r="F233" s="29">
        <v>0.84283477161099996</v>
      </c>
      <c r="G233" s="129">
        <v>180.42449944500001</v>
      </c>
      <c r="H233" s="26">
        <f t="shared" si="31"/>
        <v>4.671398696981985</v>
      </c>
      <c r="I233" s="109">
        <f t="shared" si="35"/>
        <v>33.634070618270293</v>
      </c>
      <c r="J233" s="109">
        <f t="shared" si="38"/>
        <v>60118.074609947485</v>
      </c>
      <c r="K233" s="110">
        <f t="shared" si="36"/>
        <v>0.91446496710212455</v>
      </c>
      <c r="L233" s="111">
        <f t="shared" si="39"/>
        <v>2674.7599694005435</v>
      </c>
      <c r="M233" s="111">
        <f t="shared" si="37"/>
        <v>0.98790705568246051</v>
      </c>
      <c r="N233" s="131">
        <f t="shared" si="32"/>
        <v>439.35835080917684</v>
      </c>
      <c r="O233" s="132" t="e">
        <f t="shared" si="33"/>
        <v>#DIV/0!</v>
      </c>
      <c r="P233" s="133" t="e">
        <f>N233/#REF!</f>
        <v>#REF!</v>
      </c>
      <c r="Q233" s="5" t="e">
        <f>IF(#REF!="1A1 Energy Industries",#REF!)</f>
        <v>#REF!</v>
      </c>
      <c r="R233" s="5" t="e">
        <f>IF(#REF!="1B2 Oil &amp; Natural Gas",#REF!)</f>
        <v>#REF!</v>
      </c>
      <c r="S233" s="5" t="e">
        <f>IF(#REF!="3A2 Manure Management",#REF!)</f>
        <v>#REF!</v>
      </c>
      <c r="T233" s="5" t="e">
        <f>IF(#REF!="3B2 Cropland",#REF!)</f>
        <v>#REF!</v>
      </c>
      <c r="U233" s="5" t="e">
        <f>IF(#REF!="3B6 Other Land",#REF!)</f>
        <v>#REF!</v>
      </c>
      <c r="V233" s="5" t="e">
        <f>IF(#REF!="4A1 Managed Waste Disposal Sites",#REF!)</f>
        <v>#REF!</v>
      </c>
      <c r="W233" s="5" t="e">
        <f>IF(#REF!="4D1 Domestic Wastewater Treatment &amp; Discharge",#REF!)</f>
        <v>#REF!</v>
      </c>
      <c r="X233" s="5" t="e">
        <f>IF(#REF!="unknown",#REF!)</f>
        <v>#REF!</v>
      </c>
    </row>
    <row r="234" spans="1:24" x14ac:dyDescent="0.3">
      <c r="A234" s="4" t="s">
        <v>212</v>
      </c>
      <c r="B234" s="3" t="s">
        <v>415</v>
      </c>
      <c r="C234" s="3" t="s">
        <v>822</v>
      </c>
      <c r="D234" s="3" t="s">
        <v>368</v>
      </c>
      <c r="E234" s="130" t="s">
        <v>337</v>
      </c>
      <c r="F234" s="29">
        <v>0.82753133121900002</v>
      </c>
      <c r="G234" s="129">
        <v>51.859907442999997</v>
      </c>
      <c r="H234" s="26">
        <f t="shared" si="31"/>
        <v>15.957053763131993</v>
      </c>
      <c r="I234" s="109">
        <f t="shared" si="35"/>
        <v>114.89078709455036</v>
      </c>
      <c r="J234" s="109">
        <f t="shared" si="38"/>
        <v>60232.965397042033</v>
      </c>
      <c r="K234" s="110">
        <f t="shared" si="36"/>
        <v>0.91621258793866023</v>
      </c>
      <c r="L234" s="111">
        <f t="shared" si="39"/>
        <v>2675.5875007317622</v>
      </c>
      <c r="M234" s="111">
        <f t="shared" si="37"/>
        <v>0.98821269957210367</v>
      </c>
      <c r="N234" s="131">
        <f t="shared" si="32"/>
        <v>455.31540457230881</v>
      </c>
      <c r="O234" s="132" t="e">
        <f t="shared" si="33"/>
        <v>#DIV/0!</v>
      </c>
      <c r="P234" s="133" t="e">
        <f>N234/#REF!</f>
        <v>#REF!</v>
      </c>
      <c r="Q234" s="5" t="e">
        <f>IF(#REF!="1A1 Energy Industries",#REF!)</f>
        <v>#REF!</v>
      </c>
      <c r="R234" s="5" t="e">
        <f>IF(#REF!="1B2 Oil &amp; Natural Gas",#REF!)</f>
        <v>#REF!</v>
      </c>
      <c r="S234" s="5" t="e">
        <f>IF(#REF!="3A2 Manure Management",#REF!)</f>
        <v>#REF!</v>
      </c>
      <c r="T234" s="5" t="e">
        <f>IF(#REF!="3B2 Cropland",#REF!)</f>
        <v>#REF!</v>
      </c>
      <c r="U234" s="5" t="e">
        <f>IF(#REF!="3B6 Other Land",#REF!)</f>
        <v>#REF!</v>
      </c>
      <c r="V234" s="5" t="e">
        <f>IF(#REF!="4A1 Managed Waste Disposal Sites",#REF!)</f>
        <v>#REF!</v>
      </c>
      <c r="W234" s="5" t="e">
        <f>IF(#REF!="4D1 Domestic Wastewater Treatment &amp; Discharge",#REF!)</f>
        <v>#REF!</v>
      </c>
      <c r="X234" s="5" t="e">
        <f>IF(#REF!="unknown",#REF!)</f>
        <v>#REF!</v>
      </c>
    </row>
    <row r="235" spans="1:24" x14ac:dyDescent="0.3">
      <c r="A235" s="4" t="s">
        <v>417</v>
      </c>
      <c r="B235" s="3" t="s">
        <v>1198</v>
      </c>
      <c r="C235" s="3" t="s">
        <v>419</v>
      </c>
      <c r="D235" s="3" t="s">
        <v>368</v>
      </c>
      <c r="E235" s="128" t="s">
        <v>337</v>
      </c>
      <c r="F235" s="29">
        <v>0.79792894423000005</v>
      </c>
      <c r="G235" s="129">
        <v>41.677331968300003</v>
      </c>
      <c r="H235" s="26">
        <f t="shared" si="31"/>
        <v>19.145394067857055</v>
      </c>
      <c r="I235" s="109">
        <f t="shared" si="35"/>
        <v>137.84683728857078</v>
      </c>
      <c r="J235" s="109">
        <f t="shared" si="38"/>
        <v>60370.812234330602</v>
      </c>
      <c r="K235" s="110">
        <f t="shared" si="36"/>
        <v>0.91830939666621991</v>
      </c>
      <c r="L235" s="111">
        <f t="shared" si="39"/>
        <v>2676.3854296759923</v>
      </c>
      <c r="M235" s="111">
        <f t="shared" si="37"/>
        <v>0.98850740999208753</v>
      </c>
      <c r="N235" s="131">
        <f t="shared" si="32"/>
        <v>474.46079864016588</v>
      </c>
      <c r="O235" s="132" t="e">
        <f t="shared" si="33"/>
        <v>#DIV/0!</v>
      </c>
      <c r="P235" s="133" t="e">
        <f>N235/#REF!</f>
        <v>#REF!</v>
      </c>
      <c r="Q235" s="5" t="e">
        <f>IF(#REF!="1A1 Energy Industries",#REF!)</f>
        <v>#REF!</v>
      </c>
      <c r="R235" s="5" t="e">
        <f>IF(#REF!="1B2 Oil &amp; Natural Gas",#REF!)</f>
        <v>#REF!</v>
      </c>
      <c r="S235" s="5" t="e">
        <f>IF(#REF!="3A2 Manure Management",#REF!)</f>
        <v>#REF!</v>
      </c>
      <c r="T235" s="5" t="e">
        <f>IF(#REF!="3B2 Cropland",#REF!)</f>
        <v>#REF!</v>
      </c>
      <c r="U235" s="5" t="e">
        <f>IF(#REF!="3B6 Other Land",#REF!)</f>
        <v>#REF!</v>
      </c>
      <c r="V235" s="5" t="e">
        <f>IF(#REF!="4A1 Managed Waste Disposal Sites",#REF!)</f>
        <v>#REF!</v>
      </c>
      <c r="W235" s="5" t="e">
        <f>IF(#REF!="4D1 Domestic Wastewater Treatment &amp; Discharge",#REF!)</f>
        <v>#REF!</v>
      </c>
      <c r="X235" s="5" t="e">
        <f>IF(#REF!="unknown",#REF!)</f>
        <v>#REF!</v>
      </c>
    </row>
    <row r="236" spans="1:24" x14ac:dyDescent="0.3">
      <c r="A236" s="4" t="s">
        <v>1167</v>
      </c>
      <c r="B236" s="3" t="s">
        <v>1032</v>
      </c>
      <c r="C236" s="3" t="s">
        <v>1128</v>
      </c>
      <c r="D236" s="3" t="s">
        <v>384</v>
      </c>
      <c r="E236" s="128" t="s">
        <v>505</v>
      </c>
      <c r="F236" s="29">
        <v>0.79305385674099993</v>
      </c>
      <c r="G236" s="129">
        <v>269.84105923999999</v>
      </c>
      <c r="H236" s="26">
        <f t="shared" si="31"/>
        <v>2.9389665863846464</v>
      </c>
      <c r="I236" s="109">
        <f t="shared" si="35"/>
        <v>21.160559421969456</v>
      </c>
      <c r="J236" s="109">
        <f t="shared" si="38"/>
        <v>60391.972793752575</v>
      </c>
      <c r="K236" s="110">
        <f t="shared" si="36"/>
        <v>0.91863127308028047</v>
      </c>
      <c r="L236" s="111">
        <f t="shared" si="39"/>
        <v>2677.1784835327335</v>
      </c>
      <c r="M236" s="111">
        <f t="shared" si="37"/>
        <v>0.98880031982682925</v>
      </c>
      <c r="N236" s="131">
        <f t="shared" si="32"/>
        <v>477.39976522655053</v>
      </c>
      <c r="O236" s="132" t="e">
        <f t="shared" si="33"/>
        <v>#DIV/0!</v>
      </c>
      <c r="P236" s="133" t="e">
        <f>N236/#REF!</f>
        <v>#REF!</v>
      </c>
      <c r="Q236" s="5" t="e">
        <f>IF(#REF!="1A1 Energy Industries",#REF!)</f>
        <v>#REF!</v>
      </c>
      <c r="R236" s="5" t="e">
        <f>IF(#REF!="1B2 Oil &amp; Natural Gas",#REF!)</f>
        <v>#REF!</v>
      </c>
      <c r="S236" s="5" t="e">
        <f>IF(#REF!="3A2 Manure Management",#REF!)</f>
        <v>#REF!</v>
      </c>
      <c r="T236" s="5" t="e">
        <f>IF(#REF!="3B2 Cropland",#REF!)</f>
        <v>#REF!</v>
      </c>
      <c r="U236" s="5" t="e">
        <f>IF(#REF!="3B6 Other Land",#REF!)</f>
        <v>#REF!</v>
      </c>
      <c r="V236" s="5" t="e">
        <f>IF(#REF!="4A1 Managed Waste Disposal Sites",#REF!)</f>
        <v>#REF!</v>
      </c>
      <c r="W236" s="5" t="e">
        <f>IF(#REF!="4D1 Domestic Wastewater Treatment &amp; Discharge",#REF!)</f>
        <v>#REF!</v>
      </c>
      <c r="X236" s="5" t="e">
        <f>IF(#REF!="unknown",#REF!)</f>
        <v>#REF!</v>
      </c>
    </row>
    <row r="237" spans="1:24" x14ac:dyDescent="0.3">
      <c r="A237" s="4" t="s">
        <v>1173</v>
      </c>
      <c r="B237" s="3" t="s">
        <v>1032</v>
      </c>
      <c r="C237" s="3" t="s">
        <v>1088</v>
      </c>
      <c r="D237" s="3" t="s">
        <v>384</v>
      </c>
      <c r="E237" s="128" t="s">
        <v>337</v>
      </c>
      <c r="F237" s="29">
        <v>0.78290923265699996</v>
      </c>
      <c r="G237" s="129">
        <v>118.37651794200001</v>
      </c>
      <c r="H237" s="26">
        <f t="shared" si="31"/>
        <v>6.6137207468849164</v>
      </c>
      <c r="I237" s="109">
        <f t="shared" si="35"/>
        <v>47.618789377571396</v>
      </c>
      <c r="J237" s="109">
        <f t="shared" si="38"/>
        <v>60439.591583130146</v>
      </c>
      <c r="K237" s="110">
        <f t="shared" si="36"/>
        <v>0.9193556095621811</v>
      </c>
      <c r="L237" s="111">
        <f t="shared" si="39"/>
        <v>2677.9613927653904</v>
      </c>
      <c r="M237" s="111">
        <f t="shared" si="37"/>
        <v>0.98908948280360065</v>
      </c>
      <c r="N237" s="131">
        <f t="shared" si="32"/>
        <v>484.01348597343542</v>
      </c>
      <c r="O237" s="132" t="e">
        <f t="shared" si="33"/>
        <v>#DIV/0!</v>
      </c>
      <c r="P237" s="133" t="e">
        <f>N237/#REF!</f>
        <v>#REF!</v>
      </c>
      <c r="Q237" s="5" t="e">
        <f>IF(#REF!="1A1 Energy Industries",#REF!)</f>
        <v>#REF!</v>
      </c>
      <c r="R237" s="5" t="e">
        <f>IF(#REF!="1B2 Oil &amp; Natural Gas",#REF!)</f>
        <v>#REF!</v>
      </c>
      <c r="S237" s="5" t="e">
        <f>IF(#REF!="3A2 Manure Management",#REF!)</f>
        <v>#REF!</v>
      </c>
      <c r="T237" s="5" t="e">
        <f>IF(#REF!="3B2 Cropland",#REF!)</f>
        <v>#REF!</v>
      </c>
      <c r="U237" s="5" t="e">
        <f>IF(#REF!="3B6 Other Land",#REF!)</f>
        <v>#REF!</v>
      </c>
      <c r="V237" s="5" t="e">
        <f>IF(#REF!="4A1 Managed Waste Disposal Sites",#REF!)</f>
        <v>#REF!</v>
      </c>
      <c r="W237" s="5" t="e">
        <f>IF(#REF!="4D1 Domestic Wastewater Treatment &amp; Discharge",#REF!)</f>
        <v>#REF!</v>
      </c>
      <c r="X237" s="5" t="e">
        <f>IF(#REF!="unknown",#REF!)</f>
        <v>#REF!</v>
      </c>
    </row>
    <row r="238" spans="1:24" x14ac:dyDescent="0.3">
      <c r="A238" s="4" t="s">
        <v>1171</v>
      </c>
      <c r="B238" s="3" t="s">
        <v>1032</v>
      </c>
      <c r="C238" s="3" t="s">
        <v>1088</v>
      </c>
      <c r="D238" s="3" t="s">
        <v>384</v>
      </c>
      <c r="E238" s="130" t="s">
        <v>337</v>
      </c>
      <c r="F238" s="29">
        <v>0.75559094129100002</v>
      </c>
      <c r="G238" s="129">
        <v>123.888054307</v>
      </c>
      <c r="H238" s="26">
        <f t="shared" si="31"/>
        <v>6.0989814192949767</v>
      </c>
      <c r="I238" s="109">
        <f t="shared" si="35"/>
        <v>43.912666218923832</v>
      </c>
      <c r="J238" s="109">
        <f t="shared" si="38"/>
        <v>60483.504249349069</v>
      </c>
      <c r="K238" s="110">
        <f t="shared" si="36"/>
        <v>0.92002357165394455</v>
      </c>
      <c r="L238" s="111">
        <f t="shared" si="39"/>
        <v>2678.7169837066813</v>
      </c>
      <c r="M238" s="111">
        <f t="shared" si="37"/>
        <v>0.98936855592816153</v>
      </c>
      <c r="N238" s="131">
        <f t="shared" si="32"/>
        <v>490.11246739273042</v>
      </c>
      <c r="O238" s="132" t="e">
        <f t="shared" si="33"/>
        <v>#DIV/0!</v>
      </c>
      <c r="P238" s="5"/>
      <c r="Q238" s="5"/>
      <c r="R238" s="5"/>
      <c r="S238" s="5"/>
      <c r="T238" s="5"/>
      <c r="U238" s="5"/>
    </row>
    <row r="239" spans="1:24" x14ac:dyDescent="0.3">
      <c r="A239" s="4" t="s">
        <v>1167</v>
      </c>
      <c r="B239" s="3" t="s">
        <v>1032</v>
      </c>
      <c r="C239" s="3" t="s">
        <v>1143</v>
      </c>
      <c r="D239" s="3" t="s">
        <v>384</v>
      </c>
      <c r="E239" s="130" t="s">
        <v>337</v>
      </c>
      <c r="F239" s="29">
        <v>0.73421884980100005</v>
      </c>
      <c r="G239" s="129">
        <v>70.292247083199996</v>
      </c>
      <c r="H239" s="26">
        <f t="shared" si="31"/>
        <v>10.445232301820665</v>
      </c>
      <c r="I239" s="109">
        <f t="shared" si="35"/>
        <v>75.205672573108799</v>
      </c>
      <c r="J239" s="109">
        <f t="shared" si="38"/>
        <v>60558.709921922178</v>
      </c>
      <c r="K239" s="110">
        <f t="shared" si="36"/>
        <v>0.92116753631584813</v>
      </c>
      <c r="L239" s="111">
        <f t="shared" si="39"/>
        <v>2679.4512025564823</v>
      </c>
      <c r="M239" s="111">
        <f t="shared" si="37"/>
        <v>0.9896397353948917</v>
      </c>
      <c r="N239" s="131">
        <f t="shared" si="32"/>
        <v>500.5576996945511</v>
      </c>
      <c r="O239" s="132" t="e">
        <f t="shared" si="33"/>
        <v>#DIV/0!</v>
      </c>
      <c r="P239" s="133" t="e">
        <f>N239/#REF!</f>
        <v>#REF!</v>
      </c>
      <c r="Q239" s="5" t="e">
        <f>IF(#REF!="1A1 Energy Industries",#REF!)</f>
        <v>#REF!</v>
      </c>
      <c r="R239" s="5" t="e">
        <f>IF(#REF!="1B2 Oil &amp; Natural Gas",#REF!)</f>
        <v>#REF!</v>
      </c>
      <c r="S239" s="5" t="e">
        <f>IF(#REF!="3A2 Manure Management",#REF!)</f>
        <v>#REF!</v>
      </c>
      <c r="T239" s="5" t="e">
        <f>IF(#REF!="3B2 Cropland",#REF!)</f>
        <v>#REF!</v>
      </c>
      <c r="U239" s="5" t="e">
        <f>IF(#REF!="3B6 Other Land",#REF!)</f>
        <v>#REF!</v>
      </c>
      <c r="V239" s="5" t="e">
        <f>IF(#REF!="4A1 Managed Waste Disposal Sites",#REF!)</f>
        <v>#REF!</v>
      </c>
      <c r="W239" s="5" t="e">
        <f>IF(#REF!="4D1 Domestic Wastewater Treatment &amp; Discharge",#REF!)</f>
        <v>#REF!</v>
      </c>
      <c r="X239" s="5" t="e">
        <f>IF(#REF!="unknown",#REF!)</f>
        <v>#REF!</v>
      </c>
    </row>
    <row r="240" spans="1:24" x14ac:dyDescent="0.3">
      <c r="A240" s="4" t="s">
        <v>1167</v>
      </c>
      <c r="B240" s="3" t="s">
        <v>1032</v>
      </c>
      <c r="C240" s="3" t="s">
        <v>1104</v>
      </c>
      <c r="D240" s="3" t="s">
        <v>384</v>
      </c>
      <c r="E240" s="128" t="s">
        <v>337</v>
      </c>
      <c r="F240" s="29">
        <v>0.73235865775499998</v>
      </c>
      <c r="G240" s="129">
        <v>150.65855435399999</v>
      </c>
      <c r="H240" s="26">
        <f t="shared" si="31"/>
        <v>4.8610492838938875</v>
      </c>
      <c r="I240" s="109">
        <f t="shared" si="35"/>
        <v>34.999554844035991</v>
      </c>
      <c r="J240" s="109">
        <f t="shared" si="38"/>
        <v>60593.709476766213</v>
      </c>
      <c r="K240" s="110">
        <f t="shared" si="36"/>
        <v>0.92169991974590137</v>
      </c>
      <c r="L240" s="111">
        <f t="shared" si="39"/>
        <v>2680.1835612142372</v>
      </c>
      <c r="M240" s="111">
        <f t="shared" si="37"/>
        <v>0.98991022781049653</v>
      </c>
      <c r="N240" s="131">
        <f t="shared" si="32"/>
        <v>505.41874897844497</v>
      </c>
      <c r="O240" s="132" t="e">
        <f t="shared" si="33"/>
        <v>#DIV/0!</v>
      </c>
      <c r="P240" s="133" t="e">
        <f>N240/#REF!</f>
        <v>#REF!</v>
      </c>
      <c r="Q240" s="5" t="e">
        <f>IF(#REF!="1A1 Energy Industries",#REF!)</f>
        <v>#REF!</v>
      </c>
      <c r="R240" s="5" t="e">
        <f>IF(#REF!="1B2 Oil &amp; Natural Gas",#REF!)</f>
        <v>#REF!</v>
      </c>
      <c r="S240" s="5" t="e">
        <f>IF(#REF!="3A2 Manure Management",#REF!)</f>
        <v>#REF!</v>
      </c>
      <c r="T240" s="5" t="e">
        <f>IF(#REF!="3B2 Cropland",#REF!)</f>
        <v>#REF!</v>
      </c>
      <c r="U240" s="5" t="e">
        <f>IF(#REF!="3B6 Other Land",#REF!)</f>
        <v>#REF!</v>
      </c>
      <c r="V240" s="5" t="e">
        <f>IF(#REF!="4A1 Managed Waste Disposal Sites",#REF!)</f>
        <v>#REF!</v>
      </c>
      <c r="W240" s="5" t="e">
        <f>IF(#REF!="4D1 Domestic Wastewater Treatment &amp; Discharge",#REF!)</f>
        <v>#REF!</v>
      </c>
      <c r="X240" s="5" t="e">
        <f>IF(#REF!="unknown",#REF!)</f>
        <v>#REF!</v>
      </c>
    </row>
    <row r="241" spans="1:24" x14ac:dyDescent="0.3">
      <c r="A241" s="3" t="s">
        <v>425</v>
      </c>
      <c r="B241" s="3" t="s">
        <v>427</v>
      </c>
      <c r="C241" s="3" t="s">
        <v>422</v>
      </c>
      <c r="D241" s="3" t="s">
        <v>368</v>
      </c>
      <c r="E241" s="130" t="s">
        <v>505</v>
      </c>
      <c r="F241" s="29">
        <v>0.72176740629053349</v>
      </c>
      <c r="G241" s="129">
        <v>92.87929810850666</v>
      </c>
      <c r="H241" s="26">
        <f t="shared" si="31"/>
        <v>7.7710256320770794</v>
      </c>
      <c r="I241" s="109">
        <f t="shared" si="35"/>
        <v>55.951384550954977</v>
      </c>
      <c r="J241" s="109">
        <f t="shared" si="38"/>
        <v>60649.66086131717</v>
      </c>
      <c r="K241" s="110">
        <f t="shared" si="36"/>
        <v>0.92255100457130002</v>
      </c>
      <c r="L241" s="111">
        <f t="shared" si="39"/>
        <v>2680.9053286205276</v>
      </c>
      <c r="M241" s="111">
        <f t="shared" si="37"/>
        <v>0.99017680840890276</v>
      </c>
      <c r="N241" s="131">
        <f t="shared" si="32"/>
        <v>513.18977461052202</v>
      </c>
      <c r="O241" s="132" t="e">
        <f t="shared" si="33"/>
        <v>#DIV/0!</v>
      </c>
      <c r="P241" s="133" t="e">
        <f>N241/#REF!</f>
        <v>#REF!</v>
      </c>
      <c r="Q241" s="5" t="e">
        <f>IF(#REF!="1A1 Energy Industries",#REF!)</f>
        <v>#REF!</v>
      </c>
      <c r="R241" s="5" t="e">
        <f>IF(#REF!="1B2 Oil &amp; Natural Gas",#REF!)</f>
        <v>#REF!</v>
      </c>
      <c r="S241" s="5" t="e">
        <f>IF(#REF!="3A2 Manure Management",#REF!)</f>
        <v>#REF!</v>
      </c>
      <c r="T241" s="5" t="e">
        <f>IF(#REF!="3B2 Cropland",#REF!)</f>
        <v>#REF!</v>
      </c>
      <c r="U241" s="5" t="e">
        <f>IF(#REF!="3B6 Other Land",#REF!)</f>
        <v>#REF!</v>
      </c>
      <c r="V241" s="5" t="e">
        <f>IF(#REF!="4A1 Managed Waste Disposal Sites",#REF!)</f>
        <v>#REF!</v>
      </c>
      <c r="W241" s="5" t="e">
        <f>IF(#REF!="4D1 Domestic Wastewater Treatment &amp; Discharge",#REF!)</f>
        <v>#REF!</v>
      </c>
      <c r="X241" s="5" t="e">
        <f>IF(#REF!="unknown",#REF!)</f>
        <v>#REF!</v>
      </c>
    </row>
    <row r="242" spans="1:24" x14ac:dyDescent="0.3">
      <c r="A242" s="4" t="s">
        <v>425</v>
      </c>
      <c r="B242" s="3" t="s">
        <v>421</v>
      </c>
      <c r="C242" s="3" t="s">
        <v>422</v>
      </c>
      <c r="D242" s="3" t="s">
        <v>368</v>
      </c>
      <c r="E242" s="130" t="s">
        <v>337</v>
      </c>
      <c r="F242" s="29">
        <v>0.71899226913199998</v>
      </c>
      <c r="G242" s="129">
        <v>60</v>
      </c>
      <c r="H242" s="26">
        <f t="shared" ref="H242:H282" si="40">F242*1000/G242</f>
        <v>11.983204485533332</v>
      </c>
      <c r="I242" s="109">
        <f t="shared" si="35"/>
        <v>86.279072295839995</v>
      </c>
      <c r="J242" s="109">
        <f t="shared" si="38"/>
        <v>60735.939933613008</v>
      </c>
      <c r="K242" s="110">
        <f t="shared" si="36"/>
        <v>0.92386340836201553</v>
      </c>
      <c r="L242" s="111">
        <f t="shared" si="39"/>
        <v>2681.6243208896594</v>
      </c>
      <c r="M242" s="111">
        <f t="shared" si="37"/>
        <v>0.99044236402652175</v>
      </c>
      <c r="N242" s="131">
        <f t="shared" ref="N242:N282" si="41">N241+H242</f>
        <v>525.17297909605531</v>
      </c>
      <c r="O242" s="132" t="e">
        <f t="shared" ref="O242:O282" si="42">N242/N$336</f>
        <v>#DIV/0!</v>
      </c>
      <c r="P242" s="133" t="e">
        <f>N242/#REF!</f>
        <v>#REF!</v>
      </c>
      <c r="Q242" s="5" t="e">
        <f>IF(#REF!="1A1 Energy Industries",#REF!)</f>
        <v>#REF!</v>
      </c>
      <c r="R242" s="5" t="e">
        <f>IF(#REF!="1B2 Oil &amp; Natural Gas",#REF!)</f>
        <v>#REF!</v>
      </c>
      <c r="S242" s="5" t="e">
        <f>IF(#REF!="3A2 Manure Management",#REF!)</f>
        <v>#REF!</v>
      </c>
      <c r="T242" s="5" t="e">
        <f>IF(#REF!="3B2 Cropland",#REF!)</f>
        <v>#REF!</v>
      </c>
      <c r="U242" s="5" t="e">
        <f>IF(#REF!="3B6 Other Land",#REF!)</f>
        <v>#REF!</v>
      </c>
      <c r="V242" s="5" t="e">
        <f>IF(#REF!="4A1 Managed Waste Disposal Sites",#REF!)</f>
        <v>#REF!</v>
      </c>
      <c r="W242" s="5" t="e">
        <f>IF(#REF!="4D1 Domestic Wastewater Treatment &amp; Discharge",#REF!)</f>
        <v>#REF!</v>
      </c>
      <c r="X242" s="5" t="e">
        <f>IF(#REF!="unknown",#REF!)</f>
        <v>#REF!</v>
      </c>
    </row>
    <row r="243" spans="1:24" x14ac:dyDescent="0.3">
      <c r="A243" s="4" t="s">
        <v>425</v>
      </c>
      <c r="B243" s="3" t="s">
        <v>427</v>
      </c>
      <c r="C243" s="3" t="s">
        <v>422</v>
      </c>
      <c r="D243" s="3" t="s">
        <v>368</v>
      </c>
      <c r="E243" s="130" t="s">
        <v>337</v>
      </c>
      <c r="F243" s="29">
        <v>0.71332475310200005</v>
      </c>
      <c r="G243" s="129">
        <v>60</v>
      </c>
      <c r="H243" s="26">
        <f t="shared" si="40"/>
        <v>11.888745885033334</v>
      </c>
      <c r="I243" s="109">
        <f t="shared" si="35"/>
        <v>85.598970372240004</v>
      </c>
      <c r="J243" s="109">
        <f t="shared" si="38"/>
        <v>60821.538903985245</v>
      </c>
      <c r="K243" s="110">
        <f t="shared" si="36"/>
        <v>0.92516546702130054</v>
      </c>
      <c r="L243" s="111">
        <f t="shared" si="39"/>
        <v>2682.3376456427613</v>
      </c>
      <c r="M243" s="111">
        <f t="shared" si="37"/>
        <v>0.99070582638002036</v>
      </c>
      <c r="N243" s="131">
        <f t="shared" si="41"/>
        <v>537.06172498108867</v>
      </c>
      <c r="O243" s="132" t="e">
        <f t="shared" si="42"/>
        <v>#DIV/0!</v>
      </c>
      <c r="P243" s="133" t="e">
        <f>N243/#REF!</f>
        <v>#REF!</v>
      </c>
      <c r="Q243" s="5" t="e">
        <f>IF(#REF!="1A1 Energy Industries",#REF!)</f>
        <v>#REF!</v>
      </c>
      <c r="R243" s="5" t="e">
        <f>IF(#REF!="1B2 Oil &amp; Natural Gas",#REF!)</f>
        <v>#REF!</v>
      </c>
      <c r="S243" s="5" t="e">
        <f>IF(#REF!="3A2 Manure Management",#REF!)</f>
        <v>#REF!</v>
      </c>
      <c r="T243" s="5" t="e">
        <f>IF(#REF!="3B2 Cropland",#REF!)</f>
        <v>#REF!</v>
      </c>
      <c r="U243" s="5" t="e">
        <f>IF(#REF!="3B6 Other Land",#REF!)</f>
        <v>#REF!</v>
      </c>
      <c r="V243" s="5" t="e">
        <f>IF(#REF!="4A1 Managed Waste Disposal Sites",#REF!)</f>
        <v>#REF!</v>
      </c>
      <c r="W243" s="5" t="e">
        <f>IF(#REF!="4D1 Domestic Wastewater Treatment &amp; Discharge",#REF!)</f>
        <v>#REF!</v>
      </c>
      <c r="X243" s="5" t="e">
        <f>IF(#REF!="unknown",#REF!)</f>
        <v>#REF!</v>
      </c>
    </row>
    <row r="244" spans="1:24" x14ac:dyDescent="0.3">
      <c r="A244" s="4" t="s">
        <v>1180</v>
      </c>
      <c r="B244" s="3" t="s">
        <v>1032</v>
      </c>
      <c r="C244" s="3" t="s">
        <v>1124</v>
      </c>
      <c r="D244" s="3" t="s">
        <v>384</v>
      </c>
      <c r="E244" s="128" t="s">
        <v>505</v>
      </c>
      <c r="F244" s="29">
        <v>0.67431659088499996</v>
      </c>
      <c r="G244" s="129">
        <v>70.107631538899994</v>
      </c>
      <c r="H244" s="26">
        <f t="shared" si="40"/>
        <v>9.6183051129155306</v>
      </c>
      <c r="I244" s="109">
        <f t="shared" si="35"/>
        <v>69.251796812991827</v>
      </c>
      <c r="J244" s="109">
        <f t="shared" si="38"/>
        <v>60890.790700798236</v>
      </c>
      <c r="K244" s="110">
        <f t="shared" si="36"/>
        <v>0.92621886639420514</v>
      </c>
      <c r="L244" s="111">
        <f t="shared" si="39"/>
        <v>2683.0119622336465</v>
      </c>
      <c r="M244" s="111">
        <f t="shared" si="37"/>
        <v>0.9909548812954222</v>
      </c>
      <c r="N244" s="131">
        <f t="shared" si="41"/>
        <v>546.68003009400422</v>
      </c>
      <c r="O244" s="132" t="e">
        <f t="shared" si="42"/>
        <v>#DIV/0!</v>
      </c>
      <c r="P244" s="133" t="e">
        <f>N244/#REF!</f>
        <v>#REF!</v>
      </c>
      <c r="Q244" s="5" t="e">
        <f>IF(#REF!="1A1 Energy Industries",#REF!)</f>
        <v>#REF!</v>
      </c>
      <c r="R244" s="5" t="e">
        <f>IF(#REF!="1B2 Oil &amp; Natural Gas",#REF!)</f>
        <v>#REF!</v>
      </c>
      <c r="S244" s="5" t="e">
        <f>IF(#REF!="3A2 Manure Management",#REF!)</f>
        <v>#REF!</v>
      </c>
      <c r="T244" s="5" t="e">
        <f>IF(#REF!="3B2 Cropland",#REF!)</f>
        <v>#REF!</v>
      </c>
      <c r="U244" s="5" t="e">
        <f>IF(#REF!="3B6 Other Land",#REF!)</f>
        <v>#REF!</v>
      </c>
      <c r="V244" s="5" t="e">
        <f>IF(#REF!="4A1 Managed Waste Disposal Sites",#REF!)</f>
        <v>#REF!</v>
      </c>
      <c r="W244" s="5" t="e">
        <f>IF(#REF!="4D1 Domestic Wastewater Treatment &amp; Discharge",#REF!)</f>
        <v>#REF!</v>
      </c>
      <c r="X244" s="5" t="e">
        <f>IF(#REF!="unknown",#REF!)</f>
        <v>#REF!</v>
      </c>
    </row>
    <row r="245" spans="1:24" x14ac:dyDescent="0.3">
      <c r="A245" s="4" t="s">
        <v>1167</v>
      </c>
      <c r="B245" s="3" t="s">
        <v>1032</v>
      </c>
      <c r="C245" s="3" t="s">
        <v>1104</v>
      </c>
      <c r="D245" s="3" t="s">
        <v>384</v>
      </c>
      <c r="E245" s="128" t="s">
        <v>337</v>
      </c>
      <c r="F245" s="29">
        <v>0.65447345003500002</v>
      </c>
      <c r="G245" s="129">
        <v>36</v>
      </c>
      <c r="H245" s="26">
        <f t="shared" si="40"/>
        <v>18.179818056527779</v>
      </c>
      <c r="I245" s="109">
        <f t="shared" si="35"/>
        <v>130.89469000700001</v>
      </c>
      <c r="J245" s="109">
        <f t="shared" si="38"/>
        <v>61021.685390805236</v>
      </c>
      <c r="K245" s="110">
        <f t="shared" si="36"/>
        <v>0.92820992497629906</v>
      </c>
      <c r="L245" s="111">
        <f t="shared" si="39"/>
        <v>2683.6664356836814</v>
      </c>
      <c r="M245" s="111">
        <f t="shared" si="37"/>
        <v>0.99119660726202963</v>
      </c>
      <c r="N245" s="131">
        <f t="shared" si="41"/>
        <v>564.859848150532</v>
      </c>
      <c r="O245" s="132" t="e">
        <f t="shared" si="42"/>
        <v>#DIV/0!</v>
      </c>
      <c r="P245" s="133" t="e">
        <f>N245/#REF!</f>
        <v>#REF!</v>
      </c>
      <c r="Q245" s="5" t="e">
        <f>IF(#REF!="1A1 Energy Industries",#REF!)</f>
        <v>#REF!</v>
      </c>
      <c r="R245" s="5" t="e">
        <f>IF(#REF!="1B2 Oil &amp; Natural Gas",#REF!)</f>
        <v>#REF!</v>
      </c>
      <c r="S245" s="5" t="e">
        <f>IF(#REF!="3A2 Manure Management",#REF!)</f>
        <v>#REF!</v>
      </c>
      <c r="T245" s="5" t="e">
        <f>IF(#REF!="3B2 Cropland",#REF!)</f>
        <v>#REF!</v>
      </c>
      <c r="U245" s="5" t="e">
        <f>IF(#REF!="3B6 Other Land",#REF!)</f>
        <v>#REF!</v>
      </c>
      <c r="V245" s="5" t="e">
        <f>IF(#REF!="4A1 Managed Waste Disposal Sites",#REF!)</f>
        <v>#REF!</v>
      </c>
      <c r="W245" s="5" t="e">
        <f>IF(#REF!="4D1 Domestic Wastewater Treatment &amp; Discharge",#REF!)</f>
        <v>#REF!</v>
      </c>
      <c r="X245" s="5" t="e">
        <f>IF(#REF!="unknown",#REF!)</f>
        <v>#REF!</v>
      </c>
    </row>
    <row r="246" spans="1:24" x14ac:dyDescent="0.3">
      <c r="A246" s="4" t="s">
        <v>424</v>
      </c>
      <c r="B246" s="3" t="s">
        <v>426</v>
      </c>
      <c r="C246" s="3" t="s">
        <v>423</v>
      </c>
      <c r="D246" s="3" t="s">
        <v>368</v>
      </c>
      <c r="E246" s="128" t="s">
        <v>337</v>
      </c>
      <c r="F246" s="29">
        <v>0.64999749744299995</v>
      </c>
      <c r="G246" s="129">
        <v>74.873292968900003</v>
      </c>
      <c r="H246" s="26">
        <f t="shared" si="40"/>
        <v>8.6812997220916728</v>
      </c>
      <c r="I246" s="109">
        <f t="shared" si="35"/>
        <v>62.505357999060045</v>
      </c>
      <c r="J246" s="109">
        <f t="shared" si="38"/>
        <v>61084.1907488043</v>
      </c>
      <c r="K246" s="110">
        <f t="shared" si="36"/>
        <v>0.92916070326580968</v>
      </c>
      <c r="L246" s="111">
        <f t="shared" si="39"/>
        <v>2684.3164331811245</v>
      </c>
      <c r="M246" s="111">
        <f t="shared" si="37"/>
        <v>0.99143668006155039</v>
      </c>
      <c r="N246" s="131">
        <f t="shared" si="41"/>
        <v>573.5411478726237</v>
      </c>
      <c r="O246" s="132" t="e">
        <f t="shared" si="42"/>
        <v>#DIV/0!</v>
      </c>
      <c r="P246" s="133" t="e">
        <f>N246/#REF!</f>
        <v>#REF!</v>
      </c>
      <c r="Q246" s="5" t="e">
        <f>IF(#REF!="1A1 Energy Industries",#REF!)</f>
        <v>#REF!</v>
      </c>
      <c r="R246" s="5" t="e">
        <f>IF(#REF!="1B2 Oil &amp; Natural Gas",#REF!)</f>
        <v>#REF!</v>
      </c>
      <c r="S246" s="5" t="e">
        <f>IF(#REF!="3A2 Manure Management",#REF!)</f>
        <v>#REF!</v>
      </c>
      <c r="T246" s="5" t="e">
        <f>IF(#REF!="3B2 Cropland",#REF!)</f>
        <v>#REF!</v>
      </c>
      <c r="U246" s="5" t="e">
        <f>IF(#REF!="3B6 Other Land",#REF!)</f>
        <v>#REF!</v>
      </c>
      <c r="V246" s="5" t="e">
        <f>IF(#REF!="4A1 Managed Waste Disposal Sites",#REF!)</f>
        <v>#REF!</v>
      </c>
      <c r="W246" s="5" t="e">
        <f>IF(#REF!="4D1 Domestic Wastewater Treatment &amp; Discharge",#REF!)</f>
        <v>#REF!</v>
      </c>
      <c r="X246" s="5" t="e">
        <f>IF(#REF!="unknown",#REF!)</f>
        <v>#REF!</v>
      </c>
    </row>
    <row r="247" spans="1:24" x14ac:dyDescent="0.3">
      <c r="A247" s="4" t="s">
        <v>1166</v>
      </c>
      <c r="B247" s="3" t="s">
        <v>1032</v>
      </c>
      <c r="C247" s="3" t="s">
        <v>434</v>
      </c>
      <c r="D247" s="3" t="s">
        <v>384</v>
      </c>
      <c r="E247" s="128" t="s">
        <v>337</v>
      </c>
      <c r="F247" s="29">
        <v>0.64451675955200005</v>
      </c>
      <c r="G247" s="129">
        <v>140.28328482000001</v>
      </c>
      <c r="H247" s="26">
        <f t="shared" si="40"/>
        <v>4.5943945522732168</v>
      </c>
      <c r="I247" s="109">
        <f t="shared" si="35"/>
        <v>33.079640776367157</v>
      </c>
      <c r="J247" s="109">
        <f t="shared" si="38"/>
        <v>61117.27038958067</v>
      </c>
      <c r="K247" s="110">
        <f t="shared" si="36"/>
        <v>0.9296638825976592</v>
      </c>
      <c r="L247" s="111">
        <f t="shared" si="39"/>
        <v>2684.9609499406765</v>
      </c>
      <c r="M247" s="111">
        <f t="shared" si="37"/>
        <v>0.99167472858237138</v>
      </c>
      <c r="N247" s="131">
        <f t="shared" si="41"/>
        <v>578.13554242489693</v>
      </c>
      <c r="O247" s="132" t="e">
        <f t="shared" si="42"/>
        <v>#DIV/0!</v>
      </c>
      <c r="P247" s="133" t="e">
        <f>N247/#REF!</f>
        <v>#REF!</v>
      </c>
      <c r="Q247" s="5" t="e">
        <f>IF(#REF!="1A1 Energy Industries",#REF!)</f>
        <v>#REF!</v>
      </c>
      <c r="R247" s="5" t="e">
        <f>IF(#REF!="1B2 Oil &amp; Natural Gas",#REF!)</f>
        <v>#REF!</v>
      </c>
      <c r="S247" s="5" t="e">
        <f>IF(#REF!="3A2 Manure Management",#REF!)</f>
        <v>#REF!</v>
      </c>
      <c r="T247" s="5" t="e">
        <f>IF(#REF!="3B2 Cropland",#REF!)</f>
        <v>#REF!</v>
      </c>
      <c r="U247" s="5" t="e">
        <f>IF(#REF!="3B6 Other Land",#REF!)</f>
        <v>#REF!</v>
      </c>
      <c r="V247" s="5" t="e">
        <f>IF(#REF!="4A1 Managed Waste Disposal Sites",#REF!)</f>
        <v>#REF!</v>
      </c>
      <c r="W247" s="5" t="e">
        <f>IF(#REF!="4D1 Domestic Wastewater Treatment &amp; Discharge",#REF!)</f>
        <v>#REF!</v>
      </c>
      <c r="X247" s="5" t="e">
        <f>IF(#REF!="unknown",#REF!)</f>
        <v>#REF!</v>
      </c>
    </row>
    <row r="248" spans="1:24" x14ac:dyDescent="0.3">
      <c r="A248" s="4" t="s">
        <v>1170</v>
      </c>
      <c r="B248" s="3" t="s">
        <v>1032</v>
      </c>
      <c r="C248" s="3" t="s">
        <v>1125</v>
      </c>
      <c r="D248" s="3" t="s">
        <v>384</v>
      </c>
      <c r="E248" s="130" t="s">
        <v>337</v>
      </c>
      <c r="F248" s="29">
        <v>0.62056667066600002</v>
      </c>
      <c r="G248" s="129">
        <v>187.563109379</v>
      </c>
      <c r="H248" s="26">
        <f t="shared" si="40"/>
        <v>3.3085752988454145</v>
      </c>
      <c r="I248" s="109">
        <f t="shared" si="35"/>
        <v>23.821742151686983</v>
      </c>
      <c r="J248" s="109">
        <f t="shared" si="38"/>
        <v>61141.092131732359</v>
      </c>
      <c r="K248" s="110">
        <f t="shared" si="36"/>
        <v>0.93002623865770273</v>
      </c>
      <c r="L248" s="111">
        <f t="shared" si="39"/>
        <v>2685.5815166113425</v>
      </c>
      <c r="M248" s="111">
        <f t="shared" si="37"/>
        <v>0.99190393127700038</v>
      </c>
      <c r="N248" s="131">
        <f t="shared" si="41"/>
        <v>581.44411772374235</v>
      </c>
      <c r="O248" s="132" t="e">
        <f t="shared" si="42"/>
        <v>#DIV/0!</v>
      </c>
      <c r="P248" s="133" t="e">
        <f>N248/#REF!</f>
        <v>#REF!</v>
      </c>
      <c r="Q248" s="5" t="e">
        <f>IF(#REF!="1A1 Energy Industries",#REF!)</f>
        <v>#REF!</v>
      </c>
      <c r="R248" s="5" t="e">
        <f>IF(#REF!="1B2 Oil &amp; Natural Gas",#REF!)</f>
        <v>#REF!</v>
      </c>
      <c r="S248" s="5" t="e">
        <f>IF(#REF!="3A2 Manure Management",#REF!)</f>
        <v>#REF!</v>
      </c>
      <c r="T248" s="5" t="e">
        <f>IF(#REF!="3B2 Cropland",#REF!)</f>
        <v>#REF!</v>
      </c>
      <c r="U248" s="5" t="e">
        <f>IF(#REF!="3B6 Other Land",#REF!)</f>
        <v>#REF!</v>
      </c>
      <c r="V248" s="5" t="e">
        <f>IF(#REF!="4A1 Managed Waste Disposal Sites",#REF!)</f>
        <v>#REF!</v>
      </c>
      <c r="W248" s="5" t="e">
        <f>IF(#REF!="4D1 Domestic Wastewater Treatment &amp; Discharge",#REF!)</f>
        <v>#REF!</v>
      </c>
      <c r="X248" s="5" t="e">
        <f>IF(#REF!="unknown",#REF!)</f>
        <v>#REF!</v>
      </c>
    </row>
    <row r="249" spans="1:24" x14ac:dyDescent="0.3">
      <c r="A249" s="4" t="s">
        <v>1171</v>
      </c>
      <c r="B249" s="3" t="s">
        <v>1032</v>
      </c>
      <c r="C249" s="3" t="s">
        <v>1150</v>
      </c>
      <c r="D249" s="3" t="s">
        <v>384</v>
      </c>
      <c r="E249" s="130" t="s">
        <v>337</v>
      </c>
      <c r="F249" s="29">
        <v>0.60236800834500004</v>
      </c>
      <c r="G249" s="129">
        <v>217.680959204</v>
      </c>
      <c r="H249" s="26">
        <f t="shared" si="40"/>
        <v>2.7672057792638172</v>
      </c>
      <c r="I249" s="109">
        <f t="shared" si="35"/>
        <v>19.923881610699482</v>
      </c>
      <c r="J249" s="109">
        <f t="shared" si="38"/>
        <v>61161.016013343062</v>
      </c>
      <c r="K249" s="110">
        <f t="shared" si="36"/>
        <v>0.93032930378179202</v>
      </c>
      <c r="L249" s="111">
        <f t="shared" si="39"/>
        <v>2686.1838846196874</v>
      </c>
      <c r="M249" s="111">
        <f t="shared" si="37"/>
        <v>0.99212641240142618</v>
      </c>
      <c r="N249" s="131">
        <f t="shared" si="41"/>
        <v>584.21132350300616</v>
      </c>
      <c r="O249" s="132" t="e">
        <f t="shared" si="42"/>
        <v>#DIV/0!</v>
      </c>
      <c r="P249" s="133" t="e">
        <f>N249/#REF!</f>
        <v>#REF!</v>
      </c>
      <c r="Q249" s="5" t="e">
        <f>IF(#REF!="1A1 Energy Industries",#REF!)</f>
        <v>#REF!</v>
      </c>
      <c r="R249" s="5" t="e">
        <f>IF(#REF!="1B2 Oil &amp; Natural Gas",#REF!)</f>
        <v>#REF!</v>
      </c>
      <c r="S249" s="5" t="e">
        <f>IF(#REF!="3A2 Manure Management",#REF!)</f>
        <v>#REF!</v>
      </c>
      <c r="T249" s="5" t="e">
        <f>IF(#REF!="3B2 Cropland",#REF!)</f>
        <v>#REF!</v>
      </c>
      <c r="U249" s="5" t="e">
        <f>IF(#REF!="3B6 Other Land",#REF!)</f>
        <v>#REF!</v>
      </c>
      <c r="V249" s="5" t="e">
        <f>IF(#REF!="4A1 Managed Waste Disposal Sites",#REF!)</f>
        <v>#REF!</v>
      </c>
      <c r="W249" s="5" t="e">
        <f>IF(#REF!="4D1 Domestic Wastewater Treatment &amp; Discharge",#REF!)</f>
        <v>#REF!</v>
      </c>
      <c r="X249" s="5" t="e">
        <f>IF(#REF!="unknown",#REF!)</f>
        <v>#REF!</v>
      </c>
    </row>
    <row r="250" spans="1:24" x14ac:dyDescent="0.3">
      <c r="A250" s="4" t="s">
        <v>1166</v>
      </c>
      <c r="B250" s="3" t="s">
        <v>1032</v>
      </c>
      <c r="C250" s="3" t="s">
        <v>435</v>
      </c>
      <c r="D250" s="3" t="s">
        <v>384</v>
      </c>
      <c r="E250" s="128" t="s">
        <v>337</v>
      </c>
      <c r="F250" s="29">
        <v>0.57553415373000005</v>
      </c>
      <c r="G250" s="129">
        <v>55.782613778799998</v>
      </c>
      <c r="H250" s="26">
        <f t="shared" si="40"/>
        <v>10.317446866369858</v>
      </c>
      <c r="I250" s="109">
        <f t="shared" si="35"/>
        <v>74.285617437862967</v>
      </c>
      <c r="J250" s="109">
        <f t="shared" si="38"/>
        <v>61235.301630780923</v>
      </c>
      <c r="K250" s="110">
        <f t="shared" si="36"/>
        <v>0.93145927334830303</v>
      </c>
      <c r="L250" s="111">
        <f t="shared" si="39"/>
        <v>2686.7594187734176</v>
      </c>
      <c r="M250" s="111">
        <f t="shared" si="37"/>
        <v>0.99233898259754127</v>
      </c>
      <c r="N250" s="131">
        <f t="shared" si="41"/>
        <v>594.52877036937605</v>
      </c>
      <c r="O250" s="132" t="e">
        <f t="shared" si="42"/>
        <v>#DIV/0!</v>
      </c>
      <c r="P250" s="133" t="e">
        <f>N250/#REF!</f>
        <v>#REF!</v>
      </c>
      <c r="Q250" s="5" t="e">
        <f>IF(#REF!="1A1 Energy Industries",#REF!)</f>
        <v>#REF!</v>
      </c>
      <c r="R250" s="5" t="e">
        <f>IF(#REF!="1B2 Oil &amp; Natural Gas",#REF!)</f>
        <v>#REF!</v>
      </c>
      <c r="S250" s="5" t="e">
        <f>IF(#REF!="3A2 Manure Management",#REF!)</f>
        <v>#REF!</v>
      </c>
      <c r="T250" s="5" t="e">
        <f>IF(#REF!="3B2 Cropland",#REF!)</f>
        <v>#REF!</v>
      </c>
      <c r="U250" s="5" t="e">
        <f>IF(#REF!="3B6 Other Land",#REF!)</f>
        <v>#REF!</v>
      </c>
      <c r="V250" s="5" t="e">
        <f>IF(#REF!="4A1 Managed Waste Disposal Sites",#REF!)</f>
        <v>#REF!</v>
      </c>
      <c r="W250" s="5" t="e">
        <f>IF(#REF!="4D1 Domestic Wastewater Treatment &amp; Discharge",#REF!)</f>
        <v>#REF!</v>
      </c>
      <c r="X250" s="5" t="e">
        <f>IF(#REF!="unknown",#REF!)</f>
        <v>#REF!</v>
      </c>
    </row>
    <row r="251" spans="1:24" x14ac:dyDescent="0.3">
      <c r="A251" s="3" t="s">
        <v>425</v>
      </c>
      <c r="B251" s="3" t="s">
        <v>427</v>
      </c>
      <c r="C251" s="3" t="s">
        <v>422</v>
      </c>
      <c r="D251" s="3" t="s">
        <v>368</v>
      </c>
      <c r="E251" s="128" t="s">
        <v>505</v>
      </c>
      <c r="F251" s="29">
        <v>0.57461190950200003</v>
      </c>
      <c r="G251" s="129">
        <v>109.45200945510001</v>
      </c>
      <c r="H251" s="26">
        <f t="shared" si="40"/>
        <v>5.2498982189789798</v>
      </c>
      <c r="I251" s="109">
        <f t="shared" si="35"/>
        <v>37.799267176648655</v>
      </c>
      <c r="J251" s="109">
        <f t="shared" si="38"/>
        <v>61273.100897957571</v>
      </c>
      <c r="K251" s="110">
        <f t="shared" si="36"/>
        <v>0.93203424361871579</v>
      </c>
      <c r="L251" s="111">
        <f t="shared" si="39"/>
        <v>2687.3340306829195</v>
      </c>
      <c r="M251" s="111">
        <f t="shared" si="37"/>
        <v>0.99255121216810849</v>
      </c>
      <c r="N251" s="131">
        <f t="shared" si="41"/>
        <v>599.778668588355</v>
      </c>
      <c r="O251" s="132" t="e">
        <f t="shared" si="42"/>
        <v>#DIV/0!</v>
      </c>
      <c r="P251" s="5"/>
      <c r="Q251" s="5"/>
      <c r="R251" s="5"/>
      <c r="S251" s="5"/>
      <c r="T251" s="5"/>
      <c r="U251" s="5"/>
    </row>
    <row r="252" spans="1:24" x14ac:dyDescent="0.3">
      <c r="A252" s="3" t="s">
        <v>425</v>
      </c>
      <c r="B252" s="3" t="s">
        <v>426</v>
      </c>
      <c r="C252" s="3" t="s">
        <v>422</v>
      </c>
      <c r="D252" s="3" t="s">
        <v>368</v>
      </c>
      <c r="E252" s="128" t="s">
        <v>337</v>
      </c>
      <c r="F252" s="29">
        <v>0.54985150229199997</v>
      </c>
      <c r="G252" s="129">
        <v>96.046863561500004</v>
      </c>
      <c r="H252" s="26">
        <f t="shared" si="40"/>
        <v>5.7248251728691084</v>
      </c>
      <c r="I252" s="109">
        <f t="shared" si="35"/>
        <v>41.218741244657586</v>
      </c>
      <c r="J252" s="109">
        <f t="shared" si="38"/>
        <v>61314.319639202229</v>
      </c>
      <c r="K252" s="110">
        <f t="shared" si="36"/>
        <v>0.93266122801734874</v>
      </c>
      <c r="L252" s="111">
        <f t="shared" si="39"/>
        <v>2687.8838821852114</v>
      </c>
      <c r="M252" s="111">
        <f t="shared" si="37"/>
        <v>0.99275429662611814</v>
      </c>
      <c r="N252" s="131">
        <f t="shared" si="41"/>
        <v>605.50349376122415</v>
      </c>
      <c r="O252" s="132" t="e">
        <f t="shared" si="42"/>
        <v>#DIV/0!</v>
      </c>
      <c r="P252" s="133" t="e">
        <f>N252/#REF!</f>
        <v>#REF!</v>
      </c>
      <c r="Q252" s="5" t="e">
        <f>IF(#REF!="1A1 Energy Industries",#REF!)</f>
        <v>#REF!</v>
      </c>
      <c r="R252" s="5" t="e">
        <f>IF(#REF!="1B2 Oil &amp; Natural Gas",#REF!)</f>
        <v>#REF!</v>
      </c>
      <c r="S252" s="5" t="e">
        <f>IF(#REF!="3A2 Manure Management",#REF!)</f>
        <v>#REF!</v>
      </c>
      <c r="T252" s="5" t="e">
        <f>IF(#REF!="3B2 Cropland",#REF!)</f>
        <v>#REF!</v>
      </c>
      <c r="U252" s="5" t="e">
        <f>IF(#REF!="3B6 Other Land",#REF!)</f>
        <v>#REF!</v>
      </c>
      <c r="V252" s="5" t="e">
        <f>IF(#REF!="4A1 Managed Waste Disposal Sites",#REF!)</f>
        <v>#REF!</v>
      </c>
      <c r="W252" s="5" t="e">
        <f>IF(#REF!="4D1 Domestic Wastewater Treatment &amp; Discharge",#REF!)</f>
        <v>#REF!</v>
      </c>
      <c r="X252" s="5" t="e">
        <f>IF(#REF!="unknown",#REF!)</f>
        <v>#REF!</v>
      </c>
    </row>
    <row r="253" spans="1:24" x14ac:dyDescent="0.3">
      <c r="A253" s="4" t="s">
        <v>1166</v>
      </c>
      <c r="B253" s="3" t="s">
        <v>1032</v>
      </c>
      <c r="C253" s="3" t="s">
        <v>1091</v>
      </c>
      <c r="D253" s="3" t="s">
        <v>384</v>
      </c>
      <c r="E253" s="128" t="s">
        <v>337</v>
      </c>
      <c r="F253" s="29">
        <v>0.54677034076300002</v>
      </c>
      <c r="G253" s="129">
        <v>35.871018942900001</v>
      </c>
      <c r="H253" s="26">
        <f t="shared" si="40"/>
        <v>15.242676591745466</v>
      </c>
      <c r="I253" s="109">
        <f t="shared" si="35"/>
        <v>109.74727146056735</v>
      </c>
      <c r="J253" s="109">
        <f t="shared" si="38"/>
        <v>61424.066910662797</v>
      </c>
      <c r="K253" s="110">
        <f t="shared" si="36"/>
        <v>0.93433061007319274</v>
      </c>
      <c r="L253" s="111">
        <f t="shared" si="39"/>
        <v>2688.4306525259744</v>
      </c>
      <c r="M253" s="111">
        <f t="shared" si="37"/>
        <v>0.99295624307501718</v>
      </c>
      <c r="N253" s="131">
        <f t="shared" si="41"/>
        <v>620.74617035296967</v>
      </c>
      <c r="O253" s="132" t="e">
        <f t="shared" si="42"/>
        <v>#DIV/0!</v>
      </c>
      <c r="P253" s="133" t="e">
        <f>N253/#REF!</f>
        <v>#REF!</v>
      </c>
      <c r="Q253" s="5" t="e">
        <f>IF(#REF!="1A1 Energy Industries",#REF!)</f>
        <v>#REF!</v>
      </c>
      <c r="R253" s="5" t="e">
        <f>IF(#REF!="1B2 Oil &amp; Natural Gas",#REF!)</f>
        <v>#REF!</v>
      </c>
      <c r="S253" s="5" t="e">
        <f>IF(#REF!="3A2 Manure Management",#REF!)</f>
        <v>#REF!</v>
      </c>
      <c r="T253" s="5" t="e">
        <f>IF(#REF!="3B2 Cropland",#REF!)</f>
        <v>#REF!</v>
      </c>
      <c r="U253" s="5" t="e">
        <f>IF(#REF!="3B6 Other Land",#REF!)</f>
        <v>#REF!</v>
      </c>
      <c r="V253" s="5" t="e">
        <f>IF(#REF!="4A1 Managed Waste Disposal Sites",#REF!)</f>
        <v>#REF!</v>
      </c>
      <c r="W253" s="5" t="e">
        <f>IF(#REF!="4D1 Domestic Wastewater Treatment &amp; Discharge",#REF!)</f>
        <v>#REF!</v>
      </c>
      <c r="X253" s="5" t="e">
        <f>IF(#REF!="unknown",#REF!)</f>
        <v>#REF!</v>
      </c>
    </row>
    <row r="254" spans="1:24" x14ac:dyDescent="0.3">
      <c r="A254" s="4" t="s">
        <v>292</v>
      </c>
      <c r="B254" s="3" t="s">
        <v>415</v>
      </c>
      <c r="C254" s="3" t="s">
        <v>416</v>
      </c>
      <c r="D254" s="3" t="s">
        <v>368</v>
      </c>
      <c r="E254" s="128" t="s">
        <v>337</v>
      </c>
      <c r="F254" s="29">
        <v>0.54213751666200005</v>
      </c>
      <c r="G254" s="129">
        <v>49.015303732600003</v>
      </c>
      <c r="H254" s="26">
        <f t="shared" si="40"/>
        <v>11.060576501159682</v>
      </c>
      <c r="I254" s="109">
        <f t="shared" si="35"/>
        <v>79.636150808349711</v>
      </c>
      <c r="J254" s="109">
        <f t="shared" si="38"/>
        <v>61503.703061471148</v>
      </c>
      <c r="K254" s="110">
        <f t="shared" si="36"/>
        <v>0.93554196739795059</v>
      </c>
      <c r="L254" s="111">
        <f t="shared" si="39"/>
        <v>2688.9727900426365</v>
      </c>
      <c r="M254" s="111">
        <f t="shared" si="37"/>
        <v>0.99315647841724886</v>
      </c>
      <c r="N254" s="131">
        <f t="shared" si="41"/>
        <v>631.8067468541293</v>
      </c>
      <c r="O254" s="132" t="e">
        <f t="shared" si="42"/>
        <v>#DIV/0!</v>
      </c>
      <c r="P254" s="133" t="e">
        <f>N254/#REF!</f>
        <v>#REF!</v>
      </c>
      <c r="Q254" s="5" t="e">
        <f>IF(#REF!="1A1 Energy Industries",#REF!)</f>
        <v>#REF!</v>
      </c>
      <c r="R254" s="5" t="e">
        <f>IF(#REF!="1B2 Oil &amp; Natural Gas",#REF!)</f>
        <v>#REF!</v>
      </c>
      <c r="S254" s="5" t="e">
        <f>IF(#REF!="3A2 Manure Management",#REF!)</f>
        <v>#REF!</v>
      </c>
      <c r="T254" s="5" t="e">
        <f>IF(#REF!="3B2 Cropland",#REF!)</f>
        <v>#REF!</v>
      </c>
      <c r="U254" s="5" t="e">
        <f>IF(#REF!="3B6 Other Land",#REF!)</f>
        <v>#REF!</v>
      </c>
      <c r="V254" s="5" t="e">
        <f>IF(#REF!="4A1 Managed Waste Disposal Sites",#REF!)</f>
        <v>#REF!</v>
      </c>
      <c r="W254" s="5" t="e">
        <f>IF(#REF!="4D1 Domestic Wastewater Treatment &amp; Discharge",#REF!)</f>
        <v>#REF!</v>
      </c>
      <c r="X254" s="5" t="e">
        <f>IF(#REF!="unknown",#REF!)</f>
        <v>#REF!</v>
      </c>
    </row>
    <row r="255" spans="1:24" x14ac:dyDescent="0.3">
      <c r="A255" s="4" t="s">
        <v>1167</v>
      </c>
      <c r="B255" s="3" t="s">
        <v>1032</v>
      </c>
      <c r="C255" s="3" t="s">
        <v>1140</v>
      </c>
      <c r="D255" s="3" t="s">
        <v>384</v>
      </c>
      <c r="E255" s="130" t="s">
        <v>337</v>
      </c>
      <c r="F255" s="29">
        <v>0.52410423103699999</v>
      </c>
      <c r="G255" s="129">
        <v>103.51009612599999</v>
      </c>
      <c r="H255" s="26">
        <f t="shared" si="40"/>
        <v>5.0633150837675034</v>
      </c>
      <c r="I255" s="109">
        <f t="shared" si="35"/>
        <v>36.455868603126028</v>
      </c>
      <c r="J255" s="109">
        <f t="shared" si="38"/>
        <v>61540.158930074271</v>
      </c>
      <c r="K255" s="110">
        <f t="shared" si="36"/>
        <v>0.93609650303301761</v>
      </c>
      <c r="L255" s="111">
        <f t="shared" si="39"/>
        <v>2689.4968942736737</v>
      </c>
      <c r="M255" s="111">
        <f t="shared" si="37"/>
        <v>0.99335005327019943</v>
      </c>
      <c r="N255" s="131">
        <f t="shared" si="41"/>
        <v>636.87006193789682</v>
      </c>
      <c r="O255" s="132" t="e">
        <f t="shared" si="42"/>
        <v>#DIV/0!</v>
      </c>
      <c r="P255" s="133" t="e">
        <f>N255/#REF!</f>
        <v>#REF!</v>
      </c>
      <c r="Q255" s="5" t="e">
        <f>IF(#REF!="1A1 Energy Industries",#REF!)</f>
        <v>#REF!</v>
      </c>
      <c r="R255" s="5" t="e">
        <f>IF(#REF!="1B2 Oil &amp; Natural Gas",#REF!)</f>
        <v>#REF!</v>
      </c>
      <c r="S255" s="5" t="e">
        <f>IF(#REF!="3A2 Manure Management",#REF!)</f>
        <v>#REF!</v>
      </c>
      <c r="T255" s="5" t="e">
        <f>IF(#REF!="3B2 Cropland",#REF!)</f>
        <v>#REF!</v>
      </c>
      <c r="U255" s="5" t="e">
        <f>IF(#REF!="3B6 Other Land",#REF!)</f>
        <v>#REF!</v>
      </c>
      <c r="V255" s="5" t="e">
        <f>IF(#REF!="4A1 Managed Waste Disposal Sites",#REF!)</f>
        <v>#REF!</v>
      </c>
      <c r="W255" s="5" t="e">
        <f>IF(#REF!="4D1 Domestic Wastewater Treatment &amp; Discharge",#REF!)</f>
        <v>#REF!</v>
      </c>
      <c r="X255" s="5" t="e">
        <f>IF(#REF!="unknown",#REF!)</f>
        <v>#REF!</v>
      </c>
    </row>
    <row r="256" spans="1:24" x14ac:dyDescent="0.3">
      <c r="A256" s="4" t="s">
        <v>424</v>
      </c>
      <c r="B256" s="3" t="s">
        <v>415</v>
      </c>
      <c r="C256" s="3" t="s">
        <v>423</v>
      </c>
      <c r="D256" s="3" t="s">
        <v>368</v>
      </c>
      <c r="E256" s="128" t="s">
        <v>337</v>
      </c>
      <c r="F256" s="29">
        <v>0.52294575981799996</v>
      </c>
      <c r="G256" s="129">
        <v>24.992999019700001</v>
      </c>
      <c r="H256" s="26">
        <f t="shared" si="40"/>
        <v>20.923689846336696</v>
      </c>
      <c r="I256" s="109">
        <f t="shared" si="35"/>
        <v>150.65056689362422</v>
      </c>
      <c r="J256" s="109">
        <f t="shared" si="38"/>
        <v>61690.809496967893</v>
      </c>
      <c r="K256" s="110">
        <f t="shared" si="36"/>
        <v>0.93838807119437539</v>
      </c>
      <c r="L256" s="111">
        <f t="shared" si="39"/>
        <v>2690.0198400334916</v>
      </c>
      <c r="M256" s="111">
        <f t="shared" si="37"/>
        <v>0.99354320024853526</v>
      </c>
      <c r="N256" s="131">
        <f t="shared" si="41"/>
        <v>657.79375178423356</v>
      </c>
      <c r="O256" s="132" t="e">
        <f t="shared" si="42"/>
        <v>#DIV/0!</v>
      </c>
      <c r="P256" s="133" t="e">
        <f>N256/#REF!</f>
        <v>#REF!</v>
      </c>
      <c r="Q256" s="5" t="e">
        <f>IF(#REF!="1A1 Energy Industries",#REF!)</f>
        <v>#REF!</v>
      </c>
      <c r="R256" s="5" t="e">
        <f>IF(#REF!="1B2 Oil &amp; Natural Gas",#REF!)</f>
        <v>#REF!</v>
      </c>
      <c r="S256" s="5" t="e">
        <f>IF(#REF!="3A2 Manure Management",#REF!)</f>
        <v>#REF!</v>
      </c>
      <c r="T256" s="5" t="e">
        <f>IF(#REF!="3B2 Cropland",#REF!)</f>
        <v>#REF!</v>
      </c>
      <c r="U256" s="5" t="e">
        <f>IF(#REF!="3B6 Other Land",#REF!)</f>
        <v>#REF!</v>
      </c>
      <c r="V256" s="5" t="e">
        <f>IF(#REF!="4A1 Managed Waste Disposal Sites",#REF!)</f>
        <v>#REF!</v>
      </c>
      <c r="W256" s="5" t="e">
        <f>IF(#REF!="4D1 Domestic Wastewater Treatment &amp; Discharge",#REF!)</f>
        <v>#REF!</v>
      </c>
      <c r="X256" s="5" t="e">
        <f>IF(#REF!="unknown",#REF!)</f>
        <v>#REF!</v>
      </c>
    </row>
    <row r="257" spans="1:24" x14ac:dyDescent="0.3">
      <c r="A257" s="3" t="s">
        <v>425</v>
      </c>
      <c r="B257" s="3" t="s">
        <v>427</v>
      </c>
      <c r="C257" s="3" t="s">
        <v>422</v>
      </c>
      <c r="D257" s="3" t="s">
        <v>368</v>
      </c>
      <c r="E257" s="128" t="s">
        <v>505</v>
      </c>
      <c r="F257" s="29">
        <v>0.51811232424428577</v>
      </c>
      <c r="G257" s="129">
        <v>92.656968470914279</v>
      </c>
      <c r="H257" s="26">
        <f t="shared" si="40"/>
        <v>5.5917254017103435</v>
      </c>
      <c r="I257" s="109">
        <f t="shared" si="35"/>
        <v>40.260422892314473</v>
      </c>
      <c r="J257" s="109">
        <f t="shared" si="38"/>
        <v>61731.069919860209</v>
      </c>
      <c r="K257" s="110">
        <f t="shared" si="36"/>
        <v>0.93900047847013424</v>
      </c>
      <c r="L257" s="111">
        <f t="shared" si="39"/>
        <v>2690.5379523577358</v>
      </c>
      <c r="M257" s="111">
        <f t="shared" si="37"/>
        <v>0.99373456202552179</v>
      </c>
      <c r="N257" s="131">
        <f t="shared" si="41"/>
        <v>663.38547718594396</v>
      </c>
      <c r="O257" s="132" t="e">
        <f t="shared" si="42"/>
        <v>#DIV/0!</v>
      </c>
      <c r="P257" s="133" t="e">
        <f>N257/#REF!</f>
        <v>#REF!</v>
      </c>
      <c r="Q257" s="5" t="e">
        <f>IF(#REF!="1A1 Energy Industries",#REF!)</f>
        <v>#REF!</v>
      </c>
      <c r="R257" s="5" t="e">
        <f>IF(#REF!="1B2 Oil &amp; Natural Gas",#REF!)</f>
        <v>#REF!</v>
      </c>
      <c r="S257" s="5" t="e">
        <f>IF(#REF!="3A2 Manure Management",#REF!)</f>
        <v>#REF!</v>
      </c>
      <c r="T257" s="5" t="e">
        <f>IF(#REF!="3B2 Cropland",#REF!)</f>
        <v>#REF!</v>
      </c>
      <c r="U257" s="5" t="e">
        <f>IF(#REF!="3B6 Other Land",#REF!)</f>
        <v>#REF!</v>
      </c>
      <c r="V257" s="5" t="e">
        <f>IF(#REF!="4A1 Managed Waste Disposal Sites",#REF!)</f>
        <v>#REF!</v>
      </c>
      <c r="W257" s="5" t="e">
        <f>IF(#REF!="4D1 Domestic Wastewater Treatment &amp; Discharge",#REF!)</f>
        <v>#REF!</v>
      </c>
      <c r="X257" s="5" t="e">
        <f>IF(#REF!="unknown",#REF!)</f>
        <v>#REF!</v>
      </c>
    </row>
    <row r="258" spans="1:24" x14ac:dyDescent="0.3">
      <c r="A258" s="4" t="s">
        <v>1178</v>
      </c>
      <c r="B258" s="3" t="s">
        <v>1032</v>
      </c>
      <c r="C258" s="3" t="s">
        <v>1190</v>
      </c>
      <c r="D258" s="3" t="s">
        <v>384</v>
      </c>
      <c r="E258" s="128" t="s">
        <v>337</v>
      </c>
      <c r="F258" s="29">
        <v>0.50355708925099996</v>
      </c>
      <c r="G258" s="129">
        <v>40.76861538</v>
      </c>
      <c r="H258" s="26">
        <f t="shared" si="40"/>
        <v>12.351586742826486</v>
      </c>
      <c r="I258" s="109">
        <f t="shared" si="35"/>
        <v>88.931424548350691</v>
      </c>
      <c r="J258" s="109">
        <f t="shared" si="38"/>
        <v>61820.001344408556</v>
      </c>
      <c r="K258" s="110">
        <f t="shared" si="36"/>
        <v>0.94035322758513151</v>
      </c>
      <c r="L258" s="111">
        <f t="shared" si="39"/>
        <v>2691.0415094469868</v>
      </c>
      <c r="M258" s="111">
        <f t="shared" si="37"/>
        <v>0.99392054791102213</v>
      </c>
      <c r="N258" s="131">
        <f t="shared" si="41"/>
        <v>675.73706392877045</v>
      </c>
      <c r="O258" s="132" t="e">
        <f t="shared" si="42"/>
        <v>#DIV/0!</v>
      </c>
      <c r="P258" s="133" t="e">
        <f>N258/#REF!</f>
        <v>#REF!</v>
      </c>
      <c r="Q258" s="5" t="e">
        <f>IF(#REF!="1A1 Energy Industries",#REF!)</f>
        <v>#REF!</v>
      </c>
      <c r="R258" s="5" t="e">
        <f>IF(#REF!="1B2 Oil &amp; Natural Gas",#REF!)</f>
        <v>#REF!</v>
      </c>
      <c r="S258" s="5" t="e">
        <f>IF(#REF!="3A2 Manure Management",#REF!)</f>
        <v>#REF!</v>
      </c>
      <c r="T258" s="5" t="e">
        <f>IF(#REF!="3B2 Cropland",#REF!)</f>
        <v>#REF!</v>
      </c>
      <c r="U258" s="5" t="e">
        <f>IF(#REF!="3B6 Other Land",#REF!)</f>
        <v>#REF!</v>
      </c>
      <c r="V258" s="5" t="e">
        <f>IF(#REF!="4A1 Managed Waste Disposal Sites",#REF!)</f>
        <v>#REF!</v>
      </c>
      <c r="W258" s="5" t="e">
        <f>IF(#REF!="4D1 Domestic Wastewater Treatment &amp; Discharge",#REF!)</f>
        <v>#REF!</v>
      </c>
      <c r="X258" s="5" t="e">
        <f>IF(#REF!="unknown",#REF!)</f>
        <v>#REF!</v>
      </c>
    </row>
    <row r="259" spans="1:24" x14ac:dyDescent="0.3">
      <c r="A259" s="4" t="s">
        <v>215</v>
      </c>
      <c r="B259" s="3" t="s">
        <v>1184</v>
      </c>
      <c r="C259" s="3" t="s">
        <v>1184</v>
      </c>
      <c r="D259" s="3" t="s">
        <v>384</v>
      </c>
      <c r="E259" s="128" t="s">
        <v>337</v>
      </c>
      <c r="F259" s="29">
        <v>0.50257601402700003</v>
      </c>
      <c r="G259" s="129">
        <v>138.13037319899999</v>
      </c>
      <c r="H259" s="26">
        <f t="shared" si="40"/>
        <v>3.638417839521471</v>
      </c>
      <c r="I259" s="109">
        <f t="shared" si="35"/>
        <v>26.196608444554588</v>
      </c>
      <c r="J259" s="109">
        <f t="shared" si="38"/>
        <v>61846.197952853108</v>
      </c>
      <c r="K259" s="110">
        <f t="shared" si="36"/>
        <v>0.9407517080892871</v>
      </c>
      <c r="L259" s="111">
        <f t="shared" si="39"/>
        <v>2691.5440854610138</v>
      </c>
      <c r="M259" s="111">
        <f t="shared" si="37"/>
        <v>0.99410617144208813</v>
      </c>
      <c r="N259" s="131">
        <f t="shared" si="41"/>
        <v>679.37548176829193</v>
      </c>
      <c r="O259" s="132" t="e">
        <f t="shared" si="42"/>
        <v>#DIV/0!</v>
      </c>
      <c r="P259" s="133" t="e">
        <f>N259/#REF!</f>
        <v>#REF!</v>
      </c>
      <c r="Q259" s="5" t="e">
        <f>IF(#REF!="1A1 Energy Industries",#REF!)</f>
        <v>#REF!</v>
      </c>
      <c r="R259" s="5" t="e">
        <f>IF(#REF!="1B2 Oil &amp; Natural Gas",#REF!)</f>
        <v>#REF!</v>
      </c>
      <c r="S259" s="5" t="e">
        <f>IF(#REF!="3A2 Manure Management",#REF!)</f>
        <v>#REF!</v>
      </c>
      <c r="T259" s="5" t="e">
        <f>IF(#REF!="3B2 Cropland",#REF!)</f>
        <v>#REF!</v>
      </c>
      <c r="U259" s="5" t="e">
        <f>IF(#REF!="3B6 Other Land",#REF!)</f>
        <v>#REF!</v>
      </c>
      <c r="V259" s="5" t="e">
        <f>IF(#REF!="4A1 Managed Waste Disposal Sites",#REF!)</f>
        <v>#REF!</v>
      </c>
      <c r="W259" s="5" t="e">
        <f>IF(#REF!="4D1 Domestic Wastewater Treatment &amp; Discharge",#REF!)</f>
        <v>#REF!</v>
      </c>
      <c r="X259" s="5" t="e">
        <f>IF(#REF!="unknown",#REF!)</f>
        <v>#REF!</v>
      </c>
    </row>
    <row r="260" spans="1:24" x14ac:dyDescent="0.3">
      <c r="A260" s="4" t="s">
        <v>1180</v>
      </c>
      <c r="B260" s="3" t="s">
        <v>1032</v>
      </c>
      <c r="C260" s="3" t="s">
        <v>1124</v>
      </c>
      <c r="D260" s="3" t="s">
        <v>384</v>
      </c>
      <c r="E260" s="128" t="s">
        <v>505</v>
      </c>
      <c r="F260" s="29">
        <v>0.49432180251500002</v>
      </c>
      <c r="G260" s="129">
        <v>53.982431672349996</v>
      </c>
      <c r="H260" s="26">
        <f t="shared" si="40"/>
        <v>9.1570866150550518</v>
      </c>
      <c r="I260" s="109">
        <f t="shared" si="35"/>
        <v>65.931023628396375</v>
      </c>
      <c r="J260" s="109">
        <f t="shared" si="38"/>
        <v>61912.128976481508</v>
      </c>
      <c r="K260" s="110">
        <f t="shared" si="36"/>
        <v>0.94175459468777734</v>
      </c>
      <c r="L260" s="111">
        <f t="shared" si="39"/>
        <v>2692.0384072635288</v>
      </c>
      <c r="M260" s="111">
        <f t="shared" si="37"/>
        <v>0.99428874632808495</v>
      </c>
      <c r="N260" s="131">
        <f t="shared" si="41"/>
        <v>688.53256838334698</v>
      </c>
      <c r="O260" s="132" t="e">
        <f t="shared" si="42"/>
        <v>#DIV/0!</v>
      </c>
      <c r="P260" s="133" t="e">
        <f>N260/#REF!</f>
        <v>#REF!</v>
      </c>
      <c r="Q260" s="5" t="e">
        <f>IF(#REF!="1A1 Energy Industries",#REF!)</f>
        <v>#REF!</v>
      </c>
      <c r="R260" s="5" t="e">
        <f>IF(#REF!="1B2 Oil &amp; Natural Gas",#REF!)</f>
        <v>#REF!</v>
      </c>
      <c r="S260" s="5" t="e">
        <f>IF(#REF!="3A2 Manure Management",#REF!)</f>
        <v>#REF!</v>
      </c>
      <c r="T260" s="5" t="e">
        <f>IF(#REF!="3B2 Cropland",#REF!)</f>
        <v>#REF!</v>
      </c>
      <c r="U260" s="5" t="e">
        <f>IF(#REF!="3B6 Other Land",#REF!)</f>
        <v>#REF!</v>
      </c>
      <c r="V260" s="5" t="e">
        <f>IF(#REF!="4A1 Managed Waste Disposal Sites",#REF!)</f>
        <v>#REF!</v>
      </c>
      <c r="W260" s="5" t="e">
        <f>IF(#REF!="4D1 Domestic Wastewater Treatment &amp; Discharge",#REF!)</f>
        <v>#REF!</v>
      </c>
      <c r="X260" s="5" t="e">
        <f>IF(#REF!="unknown",#REF!)</f>
        <v>#REF!</v>
      </c>
    </row>
    <row r="261" spans="1:24" x14ac:dyDescent="0.3">
      <c r="A261" s="4" t="s">
        <v>1027</v>
      </c>
      <c r="B261" s="3" t="s">
        <v>195</v>
      </c>
      <c r="C261" s="3" t="s">
        <v>410</v>
      </c>
      <c r="D261" s="3" t="s">
        <v>396</v>
      </c>
      <c r="E261" s="128" t="s">
        <v>337</v>
      </c>
      <c r="F261" s="29">
        <v>0.46199782378999998</v>
      </c>
      <c r="G261" s="129">
        <v>83.965707285799994</v>
      </c>
      <c r="H261" s="26">
        <f t="shared" si="40"/>
        <v>5.5022203554775695</v>
      </c>
      <c r="I261" s="109">
        <f t="shared" si="35"/>
        <v>39.615986559438504</v>
      </c>
      <c r="J261" s="109">
        <f t="shared" si="38"/>
        <v>61951.744963040946</v>
      </c>
      <c r="K261" s="110">
        <f t="shared" si="36"/>
        <v>0.94235719934670636</v>
      </c>
      <c r="L261" s="111">
        <f t="shared" si="39"/>
        <v>2692.500405087319</v>
      </c>
      <c r="M261" s="111">
        <f t="shared" si="37"/>
        <v>0.99445938254032595</v>
      </c>
      <c r="N261" s="131">
        <f t="shared" si="41"/>
        <v>694.03478873882455</v>
      </c>
      <c r="O261" s="132" t="e">
        <f t="shared" si="42"/>
        <v>#DIV/0!</v>
      </c>
      <c r="P261" s="5"/>
      <c r="Q261" s="5"/>
      <c r="R261" s="5"/>
      <c r="S261" s="5"/>
      <c r="T261" s="5"/>
      <c r="U261" s="5"/>
    </row>
    <row r="262" spans="1:24" x14ac:dyDescent="0.3">
      <c r="A262" s="4" t="s">
        <v>424</v>
      </c>
      <c r="B262" s="3" t="s">
        <v>426</v>
      </c>
      <c r="C262" s="3" t="s">
        <v>423</v>
      </c>
      <c r="D262" s="3" t="s">
        <v>368</v>
      </c>
      <c r="E262" s="128" t="s">
        <v>337</v>
      </c>
      <c r="F262" s="29">
        <v>0.43518004193900001</v>
      </c>
      <c r="G262" s="129">
        <v>45.235384379899997</v>
      </c>
      <c r="H262" s="26">
        <f t="shared" si="40"/>
        <v>9.6203458399785156</v>
      </c>
      <c r="I262" s="109">
        <f t="shared" si="35"/>
        <v>69.266490047845309</v>
      </c>
      <c r="J262" s="109">
        <f t="shared" si="38"/>
        <v>62021.011453088795</v>
      </c>
      <c r="K262" s="110">
        <f t="shared" si="36"/>
        <v>0.94341082222059003</v>
      </c>
      <c r="L262" s="111">
        <f t="shared" si="39"/>
        <v>2692.935585129258</v>
      </c>
      <c r="M262" s="111">
        <f t="shared" si="37"/>
        <v>0.99462011376063808</v>
      </c>
      <c r="N262" s="131">
        <f t="shared" si="41"/>
        <v>703.65513457880309</v>
      </c>
      <c r="O262" s="132" t="e">
        <f t="shared" si="42"/>
        <v>#DIV/0!</v>
      </c>
      <c r="P262" s="133" t="e">
        <f>N262/#REF!</f>
        <v>#REF!</v>
      </c>
      <c r="Q262" s="5" t="e">
        <f>IF(#REF!="1A1 Energy Industries",#REF!)</f>
        <v>#REF!</v>
      </c>
      <c r="R262" s="5" t="e">
        <f>IF(#REF!="1B2 Oil &amp; Natural Gas",#REF!)</f>
        <v>#REF!</v>
      </c>
      <c r="S262" s="5" t="e">
        <f>IF(#REF!="3A2 Manure Management",#REF!)</f>
        <v>#REF!</v>
      </c>
      <c r="T262" s="5" t="e">
        <f>IF(#REF!="3B2 Cropland",#REF!)</f>
        <v>#REF!</v>
      </c>
      <c r="U262" s="5" t="e">
        <f>IF(#REF!="3B6 Other Land",#REF!)</f>
        <v>#REF!</v>
      </c>
      <c r="V262" s="5" t="e">
        <f>IF(#REF!="4A1 Managed Waste Disposal Sites",#REF!)</f>
        <v>#REF!</v>
      </c>
      <c r="W262" s="5" t="e">
        <f>IF(#REF!="4D1 Domestic Wastewater Treatment &amp; Discharge",#REF!)</f>
        <v>#REF!</v>
      </c>
      <c r="X262" s="5" t="e">
        <f>IF(#REF!="unknown",#REF!)</f>
        <v>#REF!</v>
      </c>
    </row>
    <row r="263" spans="1:24" x14ac:dyDescent="0.3">
      <c r="A263" s="4" t="s">
        <v>928</v>
      </c>
      <c r="B263" s="3" t="s">
        <v>426</v>
      </c>
      <c r="C263" s="3" t="s">
        <v>1051</v>
      </c>
      <c r="D263" s="3" t="s">
        <v>368</v>
      </c>
      <c r="E263" s="128" t="s">
        <v>337</v>
      </c>
      <c r="F263" s="29">
        <v>0.41158677171899999</v>
      </c>
      <c r="G263" s="129">
        <v>121.379569945</v>
      </c>
      <c r="H263" s="26">
        <f t="shared" si="40"/>
        <v>3.3909064919697762</v>
      </c>
      <c r="I263" s="109">
        <f t="shared" si="35"/>
        <v>24.414526742182385</v>
      </c>
      <c r="J263" s="109">
        <f t="shared" si="38"/>
        <v>62045.425979830979</v>
      </c>
      <c r="K263" s="110">
        <f t="shared" si="36"/>
        <v>0.94378219521513385</v>
      </c>
      <c r="L263" s="111">
        <f t="shared" si="39"/>
        <v>2693.3471719009772</v>
      </c>
      <c r="M263" s="111">
        <f t="shared" si="37"/>
        <v>0.99477213094365957</v>
      </c>
      <c r="N263" s="131">
        <f t="shared" si="41"/>
        <v>707.04604107077284</v>
      </c>
      <c r="O263" s="132" t="e">
        <f t="shared" si="42"/>
        <v>#DIV/0!</v>
      </c>
      <c r="P263" s="133" t="e">
        <f>N263/#REF!</f>
        <v>#REF!</v>
      </c>
      <c r="Q263" s="5" t="e">
        <f>IF(#REF!="1A1 Energy Industries",#REF!)</f>
        <v>#REF!</v>
      </c>
      <c r="R263" s="5" t="e">
        <f>IF(#REF!="1B2 Oil &amp; Natural Gas",#REF!)</f>
        <v>#REF!</v>
      </c>
      <c r="S263" s="5" t="e">
        <f>IF(#REF!="3A2 Manure Management",#REF!)</f>
        <v>#REF!</v>
      </c>
      <c r="T263" s="5" t="e">
        <f>IF(#REF!="3B2 Cropland",#REF!)</f>
        <v>#REF!</v>
      </c>
      <c r="U263" s="5" t="e">
        <f>IF(#REF!="3B6 Other Land",#REF!)</f>
        <v>#REF!</v>
      </c>
      <c r="V263" s="5" t="e">
        <f>IF(#REF!="4A1 Managed Waste Disposal Sites",#REF!)</f>
        <v>#REF!</v>
      </c>
      <c r="W263" s="5" t="e">
        <f>IF(#REF!="4D1 Domestic Wastewater Treatment &amp; Discharge",#REF!)</f>
        <v>#REF!</v>
      </c>
      <c r="X263" s="5" t="e">
        <f>IF(#REF!="unknown",#REF!)</f>
        <v>#REF!</v>
      </c>
    </row>
    <row r="264" spans="1:24" x14ac:dyDescent="0.3">
      <c r="A264" s="4" t="s">
        <v>928</v>
      </c>
      <c r="B264" s="3" t="s">
        <v>426</v>
      </c>
      <c r="C264" s="3" t="s">
        <v>1051</v>
      </c>
      <c r="D264" s="3" t="s">
        <v>368</v>
      </c>
      <c r="E264" s="128" t="s">
        <v>337</v>
      </c>
      <c r="F264" s="29">
        <v>0.41158676892500001</v>
      </c>
      <c r="G264" s="129">
        <v>121.379569945</v>
      </c>
      <c r="H264" s="26">
        <f t="shared" si="40"/>
        <v>3.3909064689510751</v>
      </c>
      <c r="I264" s="109">
        <f t="shared" si="35"/>
        <v>24.414526576447741</v>
      </c>
      <c r="J264" s="109">
        <f t="shared" si="38"/>
        <v>62069.840506407425</v>
      </c>
      <c r="K264" s="110">
        <f t="shared" si="36"/>
        <v>0.94415356820715657</v>
      </c>
      <c r="L264" s="111">
        <f t="shared" si="39"/>
        <v>2693.7587586699024</v>
      </c>
      <c r="M264" s="111">
        <f t="shared" si="37"/>
        <v>0.99492414812564911</v>
      </c>
      <c r="N264" s="131">
        <f t="shared" si="41"/>
        <v>710.43694753972397</v>
      </c>
      <c r="O264" s="132" t="e">
        <f t="shared" si="42"/>
        <v>#DIV/0!</v>
      </c>
      <c r="P264" s="133" t="e">
        <f>N264/#REF!</f>
        <v>#REF!</v>
      </c>
      <c r="Q264" s="5" t="e">
        <f>IF(#REF!="1A1 Energy Industries",#REF!)</f>
        <v>#REF!</v>
      </c>
      <c r="R264" s="5" t="e">
        <f>IF(#REF!="1B2 Oil &amp; Natural Gas",#REF!)</f>
        <v>#REF!</v>
      </c>
      <c r="S264" s="5" t="e">
        <f>IF(#REF!="3A2 Manure Management",#REF!)</f>
        <v>#REF!</v>
      </c>
      <c r="T264" s="5" t="e">
        <f>IF(#REF!="3B2 Cropland",#REF!)</f>
        <v>#REF!</v>
      </c>
      <c r="U264" s="5" t="e">
        <f>IF(#REF!="3B6 Other Land",#REF!)</f>
        <v>#REF!</v>
      </c>
      <c r="V264" s="5" t="e">
        <f>IF(#REF!="4A1 Managed Waste Disposal Sites",#REF!)</f>
        <v>#REF!</v>
      </c>
      <c r="W264" s="5" t="e">
        <f>IF(#REF!="4D1 Domestic Wastewater Treatment &amp; Discharge",#REF!)</f>
        <v>#REF!</v>
      </c>
      <c r="X264" s="5" t="e">
        <f>IF(#REF!="unknown",#REF!)</f>
        <v>#REF!</v>
      </c>
    </row>
    <row r="265" spans="1:24" x14ac:dyDescent="0.3">
      <c r="A265" s="4" t="s">
        <v>424</v>
      </c>
      <c r="B265" s="3" t="s">
        <v>427</v>
      </c>
      <c r="C265" s="3" t="s">
        <v>423</v>
      </c>
      <c r="D265" s="3" t="s">
        <v>368</v>
      </c>
      <c r="E265" s="128" t="s">
        <v>337</v>
      </c>
      <c r="F265" s="29">
        <v>0.37886941293300003</v>
      </c>
      <c r="G265" s="129">
        <v>41.341504568700003</v>
      </c>
      <c r="H265" s="26">
        <f t="shared" si="40"/>
        <v>9.1643837563629749</v>
      </c>
      <c r="I265" s="109">
        <f t="shared" si="35"/>
        <v>65.983563045813426</v>
      </c>
      <c r="J265" s="109">
        <f t="shared" si="38"/>
        <v>62135.824069453236</v>
      </c>
      <c r="K265" s="110">
        <f t="shared" si="36"/>
        <v>0.94515725399053307</v>
      </c>
      <c r="L265" s="111">
        <f t="shared" si="39"/>
        <v>2694.1376280828354</v>
      </c>
      <c r="M265" s="111">
        <f t="shared" si="37"/>
        <v>0.99506408134227442</v>
      </c>
      <c r="N265" s="131">
        <f t="shared" si="41"/>
        <v>719.60133129608698</v>
      </c>
      <c r="O265" s="132" t="e">
        <f t="shared" si="42"/>
        <v>#DIV/0!</v>
      </c>
      <c r="P265" s="5"/>
      <c r="Q265" s="5"/>
      <c r="R265" s="5"/>
      <c r="S265" s="5"/>
      <c r="T265" s="5"/>
      <c r="U265" s="5"/>
    </row>
    <row r="266" spans="1:24" x14ac:dyDescent="0.3">
      <c r="A266" s="4" t="s">
        <v>1167</v>
      </c>
      <c r="B266" s="3" t="s">
        <v>1032</v>
      </c>
      <c r="C266" s="3" t="s">
        <v>1116</v>
      </c>
      <c r="D266" s="3" t="s">
        <v>384</v>
      </c>
      <c r="E266" s="130" t="s">
        <v>337</v>
      </c>
      <c r="F266" s="29">
        <v>0.37741141300600001</v>
      </c>
      <c r="G266" s="129">
        <v>30.886890423000001</v>
      </c>
      <c r="H266" s="26">
        <f t="shared" si="40"/>
        <v>12.219145658151449</v>
      </c>
      <c r="I266" s="109">
        <f t="shared" si="35"/>
        <v>87.977848738690426</v>
      </c>
      <c r="J266" s="109">
        <f t="shared" si="38"/>
        <v>62223.80191819193</v>
      </c>
      <c r="K266" s="110">
        <f t="shared" si="36"/>
        <v>0.94649549812217781</v>
      </c>
      <c r="L266" s="111">
        <f t="shared" si="39"/>
        <v>2694.5150394958414</v>
      </c>
      <c r="M266" s="111">
        <f t="shared" si="37"/>
        <v>0.99520347605509696</v>
      </c>
      <c r="N266" s="131">
        <f t="shared" si="41"/>
        <v>731.82047695423842</v>
      </c>
      <c r="O266" s="132" t="e">
        <f t="shared" si="42"/>
        <v>#DIV/0!</v>
      </c>
      <c r="P266" s="5"/>
      <c r="Q266" s="5"/>
      <c r="R266" s="5"/>
      <c r="S266" s="5"/>
      <c r="T266" s="5"/>
      <c r="U266" s="5"/>
    </row>
    <row r="267" spans="1:24" x14ac:dyDescent="0.3">
      <c r="A267" s="4" t="s">
        <v>1167</v>
      </c>
      <c r="B267" s="3" t="s">
        <v>1032</v>
      </c>
      <c r="C267" s="3" t="s">
        <v>1149</v>
      </c>
      <c r="D267" s="3" t="s">
        <v>384</v>
      </c>
      <c r="E267" s="130" t="s">
        <v>337</v>
      </c>
      <c r="F267" s="29">
        <v>0.375214356463</v>
      </c>
      <c r="G267" s="129">
        <v>118.68024266899999</v>
      </c>
      <c r="H267" s="26">
        <f t="shared" si="40"/>
        <v>3.1615570378422246</v>
      </c>
      <c r="I267" s="109">
        <f t="shared" si="35"/>
        <v>22.763210672464016</v>
      </c>
      <c r="J267" s="109">
        <f t="shared" si="38"/>
        <v>62246.565128864393</v>
      </c>
      <c r="K267" s="110">
        <f t="shared" si="36"/>
        <v>0.94684175270258131</v>
      </c>
      <c r="L267" s="111">
        <f t="shared" si="39"/>
        <v>2694.8902538523043</v>
      </c>
      <c r="M267" s="111">
        <f t="shared" si="37"/>
        <v>0.99534205929784902</v>
      </c>
      <c r="N267" s="131">
        <f t="shared" si="41"/>
        <v>734.98203399208069</v>
      </c>
      <c r="O267" s="132" t="e">
        <f t="shared" si="42"/>
        <v>#DIV/0!</v>
      </c>
      <c r="P267" s="133" t="e">
        <f>N267/#REF!</f>
        <v>#REF!</v>
      </c>
      <c r="Q267" s="5" t="e">
        <f>IF(#REF!="1A1 Energy Industries",#REF!)</f>
        <v>#REF!</v>
      </c>
      <c r="R267" s="5" t="e">
        <f>IF(#REF!="1B2 Oil &amp; Natural Gas",#REF!)</f>
        <v>#REF!</v>
      </c>
      <c r="S267" s="5" t="e">
        <f>IF(#REF!="3A2 Manure Management",#REF!)</f>
        <v>#REF!</v>
      </c>
      <c r="T267" s="5" t="e">
        <f>IF(#REF!="3B2 Cropland",#REF!)</f>
        <v>#REF!</v>
      </c>
      <c r="U267" s="5" t="e">
        <f>IF(#REF!="3B6 Other Land",#REF!)</f>
        <v>#REF!</v>
      </c>
      <c r="V267" s="5" t="e">
        <f>IF(#REF!="4A1 Managed Waste Disposal Sites",#REF!)</f>
        <v>#REF!</v>
      </c>
      <c r="W267" s="5" t="e">
        <f>IF(#REF!="4D1 Domestic Wastewater Treatment &amp; Discharge",#REF!)</f>
        <v>#REF!</v>
      </c>
      <c r="X267" s="5" t="e">
        <f>IF(#REF!="unknown",#REF!)</f>
        <v>#REF!</v>
      </c>
    </row>
    <row r="268" spans="1:24" x14ac:dyDescent="0.3">
      <c r="A268" s="4" t="s">
        <v>1167</v>
      </c>
      <c r="B268" s="3" t="s">
        <v>1032</v>
      </c>
      <c r="C268" s="3" t="s">
        <v>1103</v>
      </c>
      <c r="D268" s="3" t="s">
        <v>384</v>
      </c>
      <c r="E268" s="128" t="s">
        <v>337</v>
      </c>
      <c r="F268" s="29">
        <v>0.36742306267800001</v>
      </c>
      <c r="G268" s="129">
        <v>184.567060983</v>
      </c>
      <c r="H268" s="26">
        <f t="shared" si="40"/>
        <v>1.9907293355656912</v>
      </c>
      <c r="I268" s="109">
        <f t="shared" si="35"/>
        <v>14.333251216072977</v>
      </c>
      <c r="J268" s="109">
        <f t="shared" si="38"/>
        <v>62260.898380080464</v>
      </c>
      <c r="K268" s="110">
        <f t="shared" si="36"/>
        <v>0.94705977791690843</v>
      </c>
      <c r="L268" s="111">
        <f t="shared" si="39"/>
        <v>2695.2576769149823</v>
      </c>
      <c r="M268" s="111">
        <f t="shared" si="37"/>
        <v>0.99547776487150519</v>
      </c>
      <c r="N268" s="131">
        <f t="shared" si="41"/>
        <v>736.97276332764636</v>
      </c>
      <c r="O268" s="132" t="e">
        <f t="shared" si="42"/>
        <v>#DIV/0!</v>
      </c>
      <c r="P268" s="133" t="e">
        <f>N268/#REF!</f>
        <v>#REF!</v>
      </c>
      <c r="Q268" s="5" t="e">
        <f>IF(#REF!="1A1 Energy Industries",#REF!)</f>
        <v>#REF!</v>
      </c>
      <c r="R268" s="5" t="e">
        <f>IF(#REF!="1B2 Oil &amp; Natural Gas",#REF!)</f>
        <v>#REF!</v>
      </c>
      <c r="S268" s="5" t="e">
        <f>IF(#REF!="3A2 Manure Management",#REF!)</f>
        <v>#REF!</v>
      </c>
      <c r="T268" s="5" t="e">
        <f>IF(#REF!="3B2 Cropland",#REF!)</f>
        <v>#REF!</v>
      </c>
      <c r="U268" s="5" t="e">
        <f>IF(#REF!="3B6 Other Land",#REF!)</f>
        <v>#REF!</v>
      </c>
      <c r="V268" s="5" t="e">
        <f>IF(#REF!="4A1 Managed Waste Disposal Sites",#REF!)</f>
        <v>#REF!</v>
      </c>
      <c r="W268" s="5" t="e">
        <f>IF(#REF!="4D1 Domestic Wastewater Treatment &amp; Discharge",#REF!)</f>
        <v>#REF!</v>
      </c>
      <c r="X268" s="5" t="e">
        <f>IF(#REF!="unknown",#REF!)</f>
        <v>#REF!</v>
      </c>
    </row>
    <row r="269" spans="1:24" x14ac:dyDescent="0.3">
      <c r="A269" s="4" t="s">
        <v>1178</v>
      </c>
      <c r="B269" s="3" t="s">
        <v>1032</v>
      </c>
      <c r="C269" s="3" t="s">
        <v>1161</v>
      </c>
      <c r="D269" s="3" t="s">
        <v>384</v>
      </c>
      <c r="E269" s="128" t="s">
        <v>337</v>
      </c>
      <c r="F269" s="29">
        <v>0.36595534673000002</v>
      </c>
      <c r="G269" s="129">
        <v>58.720524520799998</v>
      </c>
      <c r="H269" s="26">
        <f t="shared" si="40"/>
        <v>6.2321539140947424</v>
      </c>
      <c r="I269" s="109">
        <f t="shared" si="35"/>
        <v>44.871508181482149</v>
      </c>
      <c r="J269" s="109">
        <f t="shared" si="38"/>
        <v>62305.769888261944</v>
      </c>
      <c r="K269" s="110">
        <f t="shared" si="36"/>
        <v>0.94774232509625889</v>
      </c>
      <c r="L269" s="111">
        <f t="shared" si="39"/>
        <v>2695.6236322617124</v>
      </c>
      <c r="M269" s="111">
        <f t="shared" si="37"/>
        <v>0.99561292835280268</v>
      </c>
      <c r="N269" s="131">
        <f t="shared" si="41"/>
        <v>743.2049172417411</v>
      </c>
      <c r="O269" s="132" t="e">
        <f t="shared" si="42"/>
        <v>#DIV/0!</v>
      </c>
      <c r="P269" s="5"/>
      <c r="Q269" s="5"/>
      <c r="R269" s="5"/>
      <c r="S269" s="5"/>
      <c r="T269" s="5"/>
      <c r="U269" s="5"/>
    </row>
    <row r="270" spans="1:24" x14ac:dyDescent="0.3">
      <c r="A270" s="4" t="s">
        <v>1166</v>
      </c>
      <c r="B270" s="3" t="s">
        <v>1032</v>
      </c>
      <c r="C270" s="3" t="s">
        <v>1060</v>
      </c>
      <c r="D270" s="3" t="s">
        <v>384</v>
      </c>
      <c r="E270" s="128" t="s">
        <v>337</v>
      </c>
      <c r="F270" s="29">
        <v>0.36276400089299998</v>
      </c>
      <c r="G270" s="129">
        <v>38.907582808500003</v>
      </c>
      <c r="H270" s="26">
        <f t="shared" si="40"/>
        <v>9.3237352389248969</v>
      </c>
      <c r="I270" s="109">
        <f t="shared" si="35"/>
        <v>67.130893720259252</v>
      </c>
      <c r="J270" s="109">
        <f t="shared" si="38"/>
        <v>62372.9007819822</v>
      </c>
      <c r="K270" s="110">
        <f t="shared" si="36"/>
        <v>0.94876346309703041</v>
      </c>
      <c r="L270" s="111">
        <f t="shared" si="39"/>
        <v>2695.9863962626055</v>
      </c>
      <c r="M270" s="111">
        <f t="shared" si="37"/>
        <v>0.99574691312905539</v>
      </c>
      <c r="N270" s="131">
        <f t="shared" si="41"/>
        <v>752.52865248066598</v>
      </c>
      <c r="O270" s="132" t="e">
        <f t="shared" si="42"/>
        <v>#DIV/0!</v>
      </c>
      <c r="P270" s="5"/>
      <c r="Q270" s="5"/>
      <c r="R270" s="5"/>
      <c r="S270" s="5"/>
      <c r="T270" s="5"/>
      <c r="U270" s="5"/>
    </row>
    <row r="271" spans="1:24" x14ac:dyDescent="0.3">
      <c r="A271" s="4" t="s">
        <v>1171</v>
      </c>
      <c r="B271" s="3" t="s">
        <v>1032</v>
      </c>
      <c r="C271" s="3" t="s">
        <v>1087</v>
      </c>
      <c r="D271" s="3" t="s">
        <v>384</v>
      </c>
      <c r="E271" s="128" t="s">
        <v>337</v>
      </c>
      <c r="F271" s="29">
        <v>0.36076874611900001</v>
      </c>
      <c r="G271" s="129">
        <v>62.4679117628</v>
      </c>
      <c r="H271" s="26">
        <f t="shared" si="40"/>
        <v>5.775265027089314</v>
      </c>
      <c r="I271" s="109">
        <f t="shared" si="35"/>
        <v>41.581908195043063</v>
      </c>
      <c r="J271" s="109">
        <f t="shared" si="38"/>
        <v>62414.482690177239</v>
      </c>
      <c r="K271" s="110">
        <f t="shared" si="36"/>
        <v>0.9493959716821162</v>
      </c>
      <c r="L271" s="111">
        <f t="shared" si="39"/>
        <v>2696.3471650087245</v>
      </c>
      <c r="M271" s="111">
        <f t="shared" si="37"/>
        <v>0.99588016096954879</v>
      </c>
      <c r="N271" s="131">
        <f t="shared" si="41"/>
        <v>758.30391750775527</v>
      </c>
      <c r="O271" s="132" t="e">
        <f t="shared" si="42"/>
        <v>#DIV/0!</v>
      </c>
      <c r="P271" s="133" t="e">
        <f>N271/#REF!</f>
        <v>#REF!</v>
      </c>
      <c r="Q271" s="5" t="e">
        <f>IF(#REF!="1A1 Energy Industries",#REF!)</f>
        <v>#REF!</v>
      </c>
      <c r="R271" s="5" t="e">
        <f>IF(#REF!="1B2 Oil &amp; Natural Gas",#REF!)</f>
        <v>#REF!</v>
      </c>
      <c r="S271" s="5" t="e">
        <f>IF(#REF!="3A2 Manure Management",#REF!)</f>
        <v>#REF!</v>
      </c>
      <c r="T271" s="5" t="e">
        <f>IF(#REF!="3B2 Cropland",#REF!)</f>
        <v>#REF!</v>
      </c>
      <c r="U271" s="5" t="e">
        <f>IF(#REF!="3B6 Other Land",#REF!)</f>
        <v>#REF!</v>
      </c>
      <c r="V271" s="5" t="e">
        <f>IF(#REF!="4A1 Managed Waste Disposal Sites",#REF!)</f>
        <v>#REF!</v>
      </c>
      <c r="W271" s="5" t="e">
        <f>IF(#REF!="4D1 Domestic Wastewater Treatment &amp; Discharge",#REF!)</f>
        <v>#REF!</v>
      </c>
      <c r="X271" s="5" t="e">
        <f>IF(#REF!="unknown",#REF!)</f>
        <v>#REF!</v>
      </c>
    </row>
    <row r="272" spans="1:24" x14ac:dyDescent="0.3">
      <c r="A272" s="4" t="s">
        <v>1167</v>
      </c>
      <c r="B272" s="3" t="s">
        <v>1032</v>
      </c>
      <c r="C272" s="3" t="s">
        <v>1094</v>
      </c>
      <c r="D272" s="3" t="s">
        <v>384</v>
      </c>
      <c r="E272" s="128" t="s">
        <v>337</v>
      </c>
      <c r="F272" s="29">
        <v>0.34743399871500003</v>
      </c>
      <c r="G272" s="129">
        <v>83.354663936700007</v>
      </c>
      <c r="H272" s="26">
        <f t="shared" si="40"/>
        <v>4.1681410770109197</v>
      </c>
      <c r="I272" s="109">
        <f t="shared" si="35"/>
        <v>30.010615754478621</v>
      </c>
      <c r="J272" s="109">
        <f t="shared" si="38"/>
        <v>62444.493305931719</v>
      </c>
      <c r="K272" s="110">
        <f t="shared" si="36"/>
        <v>0.94985246761826669</v>
      </c>
      <c r="L272" s="111">
        <f t="shared" si="39"/>
        <v>2696.6945990074396</v>
      </c>
      <c r="M272" s="111">
        <f t="shared" si="37"/>
        <v>0.99600848369855666</v>
      </c>
      <c r="N272" s="131">
        <f t="shared" si="41"/>
        <v>762.47205858476616</v>
      </c>
      <c r="O272" s="132" t="e">
        <f t="shared" si="42"/>
        <v>#DIV/0!</v>
      </c>
      <c r="P272" s="133" t="e">
        <f>N272/#REF!</f>
        <v>#REF!</v>
      </c>
      <c r="Q272" s="5" t="e">
        <f>IF(#REF!="1A1 Energy Industries",#REF!)</f>
        <v>#REF!</v>
      </c>
      <c r="R272" s="5" t="e">
        <f>IF(#REF!="1B2 Oil &amp; Natural Gas",#REF!)</f>
        <v>#REF!</v>
      </c>
      <c r="S272" s="5" t="e">
        <f>IF(#REF!="3A2 Manure Management",#REF!)</f>
        <v>#REF!</v>
      </c>
      <c r="T272" s="5" t="e">
        <f>IF(#REF!="3B2 Cropland",#REF!)</f>
        <v>#REF!</v>
      </c>
      <c r="U272" s="5" t="e">
        <f>IF(#REF!="3B6 Other Land",#REF!)</f>
        <v>#REF!</v>
      </c>
      <c r="V272" s="5" t="e">
        <f>IF(#REF!="4A1 Managed Waste Disposal Sites",#REF!)</f>
        <v>#REF!</v>
      </c>
      <c r="W272" s="5" t="e">
        <f>IF(#REF!="4D1 Domestic Wastewater Treatment &amp; Discharge",#REF!)</f>
        <v>#REF!</v>
      </c>
      <c r="X272" s="5" t="e">
        <f>IF(#REF!="unknown",#REF!)</f>
        <v>#REF!</v>
      </c>
    </row>
    <row r="273" spans="1:36" x14ac:dyDescent="0.3">
      <c r="A273" s="4" t="s">
        <v>1166</v>
      </c>
      <c r="B273" s="3" t="s">
        <v>1032</v>
      </c>
      <c r="C273" s="3" t="s">
        <v>1028</v>
      </c>
      <c r="D273" s="3" t="s">
        <v>384</v>
      </c>
      <c r="E273" s="128" t="s">
        <v>337</v>
      </c>
      <c r="F273" s="29">
        <v>0.34561209706599999</v>
      </c>
      <c r="G273" s="129">
        <v>52.280493494200002</v>
      </c>
      <c r="H273" s="26">
        <f t="shared" si="40"/>
        <v>6.6107275193250077</v>
      </c>
      <c r="I273" s="109">
        <f t="shared" si="35"/>
        <v>47.597238139140053</v>
      </c>
      <c r="J273" s="109">
        <f t="shared" si="38"/>
        <v>62492.090544070859</v>
      </c>
      <c r="K273" s="110">
        <f t="shared" si="36"/>
        <v>0.95057647628107667</v>
      </c>
      <c r="L273" s="111">
        <f t="shared" si="39"/>
        <v>2697.0402111045055</v>
      </c>
      <c r="M273" s="111">
        <f t="shared" si="37"/>
        <v>0.99613613351877484</v>
      </c>
      <c r="N273" s="131">
        <f t="shared" si="41"/>
        <v>769.08278610409116</v>
      </c>
      <c r="O273" s="132" t="e">
        <f t="shared" si="42"/>
        <v>#DIV/0!</v>
      </c>
      <c r="P273" s="133" t="e">
        <f>N273/#REF!</f>
        <v>#REF!</v>
      </c>
      <c r="Q273" s="5" t="e">
        <f>IF(#REF!="1A1 Energy Industries",#REF!)</f>
        <v>#REF!</v>
      </c>
      <c r="R273" s="5" t="e">
        <f>IF(#REF!="1B2 Oil &amp; Natural Gas",#REF!)</f>
        <v>#REF!</v>
      </c>
      <c r="S273" s="5" t="e">
        <f>IF(#REF!="3A2 Manure Management",#REF!)</f>
        <v>#REF!</v>
      </c>
      <c r="T273" s="5" t="e">
        <f>IF(#REF!="3B2 Cropland",#REF!)</f>
        <v>#REF!</v>
      </c>
      <c r="U273" s="5" t="e">
        <f>IF(#REF!="3B6 Other Land",#REF!)</f>
        <v>#REF!</v>
      </c>
      <c r="V273" s="5" t="e">
        <f>IF(#REF!="4A1 Managed Waste Disposal Sites",#REF!)</f>
        <v>#REF!</v>
      </c>
      <c r="W273" s="5" t="e">
        <f>IF(#REF!="4D1 Domestic Wastewater Treatment &amp; Discharge",#REF!)</f>
        <v>#REF!</v>
      </c>
      <c r="X273" s="5" t="e">
        <f>IF(#REF!="unknown",#REF!)</f>
        <v>#REF!</v>
      </c>
    </row>
    <row r="274" spans="1:36" x14ac:dyDescent="0.3">
      <c r="A274" s="4" t="s">
        <v>1169</v>
      </c>
      <c r="B274" s="3" t="s">
        <v>1032</v>
      </c>
      <c r="C274" s="3" t="s">
        <v>1068</v>
      </c>
      <c r="D274" s="3" t="s">
        <v>384</v>
      </c>
      <c r="E274" s="128" t="s">
        <v>337</v>
      </c>
      <c r="F274" s="29">
        <v>0.34559470228900002</v>
      </c>
      <c r="G274" s="129">
        <v>120.598507453</v>
      </c>
      <c r="H274" s="26">
        <f t="shared" si="40"/>
        <v>2.8656631793199114</v>
      </c>
      <c r="I274" s="109">
        <f t="shared" si="35"/>
        <v>20.632774891103363</v>
      </c>
      <c r="J274" s="109">
        <f t="shared" si="38"/>
        <v>62512.723318961966</v>
      </c>
      <c r="K274" s="110">
        <f t="shared" si="36"/>
        <v>0.9508903244862037</v>
      </c>
      <c r="L274" s="111">
        <f t="shared" si="39"/>
        <v>2697.3858058067945</v>
      </c>
      <c r="M274" s="111">
        <f t="shared" si="37"/>
        <v>0.9962637769143331</v>
      </c>
      <c r="N274" s="131">
        <f t="shared" si="41"/>
        <v>771.94844928341104</v>
      </c>
      <c r="O274" s="132" t="e">
        <f t="shared" si="42"/>
        <v>#DIV/0!</v>
      </c>
      <c r="P274" s="5"/>
      <c r="Q274" s="5"/>
      <c r="R274" s="5"/>
      <c r="S274" s="5"/>
      <c r="T274" s="5"/>
      <c r="U274" s="5"/>
    </row>
    <row r="275" spans="1:36" x14ac:dyDescent="0.3">
      <c r="A275" s="4" t="s">
        <v>1176</v>
      </c>
      <c r="B275" s="3" t="s">
        <v>1032</v>
      </c>
      <c r="C275" s="3" t="s">
        <v>1190</v>
      </c>
      <c r="D275" s="3" t="s">
        <v>384</v>
      </c>
      <c r="E275" s="128" t="s">
        <v>337</v>
      </c>
      <c r="F275" s="29">
        <v>0.33885865472299997</v>
      </c>
      <c r="G275" s="129">
        <v>43.737398185099998</v>
      </c>
      <c r="H275" s="26">
        <f t="shared" si="40"/>
        <v>7.7475723016015801</v>
      </c>
      <c r="I275" s="109">
        <f t="shared" si="35"/>
        <v>55.782520571531379</v>
      </c>
      <c r="J275" s="109">
        <f t="shared" si="38"/>
        <v>62568.5058395335</v>
      </c>
      <c r="K275" s="110">
        <f t="shared" si="36"/>
        <v>0.95173884069651626</v>
      </c>
      <c r="L275" s="111">
        <f t="shared" si="39"/>
        <v>2697.7246644615175</v>
      </c>
      <c r="M275" s="111">
        <f t="shared" si="37"/>
        <v>0.99638893238985604</v>
      </c>
      <c r="N275" s="131">
        <f t="shared" si="41"/>
        <v>779.69602158501266</v>
      </c>
      <c r="O275" s="132" t="e">
        <f t="shared" si="42"/>
        <v>#DIV/0!</v>
      </c>
      <c r="P275" s="133" t="e">
        <f>N275/#REF!</f>
        <v>#REF!</v>
      </c>
      <c r="Q275" s="5" t="e">
        <f>IF(#REF!="1A1 Energy Industries",#REF!)</f>
        <v>#REF!</v>
      </c>
      <c r="R275" s="5" t="e">
        <f>IF(#REF!="1B2 Oil &amp; Natural Gas",#REF!)</f>
        <v>#REF!</v>
      </c>
      <c r="S275" s="5" t="e">
        <f>IF(#REF!="3A2 Manure Management",#REF!)</f>
        <v>#REF!</v>
      </c>
      <c r="T275" s="5" t="e">
        <f>IF(#REF!="3B2 Cropland",#REF!)</f>
        <v>#REF!</v>
      </c>
      <c r="U275" s="5" t="e">
        <f>IF(#REF!="3B6 Other Land",#REF!)</f>
        <v>#REF!</v>
      </c>
      <c r="V275" s="5" t="e">
        <f>IF(#REF!="4A1 Managed Waste Disposal Sites",#REF!)</f>
        <v>#REF!</v>
      </c>
      <c r="W275" s="5" t="e">
        <f>IF(#REF!="4D1 Domestic Wastewater Treatment &amp; Discharge",#REF!)</f>
        <v>#REF!</v>
      </c>
      <c r="X275" s="5" t="e">
        <f>IF(#REF!="unknown",#REF!)</f>
        <v>#REF!</v>
      </c>
    </row>
    <row r="276" spans="1:36" x14ac:dyDescent="0.3">
      <c r="A276" s="4" t="s">
        <v>1167</v>
      </c>
      <c r="B276" s="3" t="s">
        <v>1032</v>
      </c>
      <c r="C276" s="3" t="s">
        <v>1100</v>
      </c>
      <c r="D276" s="3" t="s">
        <v>384</v>
      </c>
      <c r="E276" s="128" t="s">
        <v>337</v>
      </c>
      <c r="F276" s="29">
        <v>0.321690417826</v>
      </c>
      <c r="G276" s="129">
        <v>33</v>
      </c>
      <c r="H276" s="26">
        <f t="shared" si="40"/>
        <v>9.7481944795757567</v>
      </c>
      <c r="I276" s="109">
        <f t="shared" si="35"/>
        <v>70.187000252945452</v>
      </c>
      <c r="J276" s="109">
        <f t="shared" si="38"/>
        <v>62638.692839786447</v>
      </c>
      <c r="K276" s="110">
        <f t="shared" si="36"/>
        <v>0.9528064655879277</v>
      </c>
      <c r="L276" s="111">
        <f t="shared" si="39"/>
        <v>2698.0463548793437</v>
      </c>
      <c r="M276" s="111">
        <f t="shared" si="37"/>
        <v>0.99650774687681998</v>
      </c>
      <c r="N276" s="131">
        <f t="shared" si="41"/>
        <v>789.44421606458843</v>
      </c>
      <c r="O276" s="132" t="e">
        <f t="shared" si="42"/>
        <v>#DIV/0!</v>
      </c>
      <c r="P276" s="5"/>
      <c r="Q276" s="5"/>
      <c r="R276" s="5"/>
      <c r="S276" s="5"/>
      <c r="T276" s="5"/>
      <c r="U276" s="5"/>
    </row>
    <row r="277" spans="1:36" x14ac:dyDescent="0.3">
      <c r="A277" s="4" t="s">
        <v>424</v>
      </c>
      <c r="B277" s="3" t="s">
        <v>1198</v>
      </c>
      <c r="C277" s="3" t="s">
        <v>423</v>
      </c>
      <c r="D277" s="3" t="s">
        <v>368</v>
      </c>
      <c r="E277" s="128" t="s">
        <v>505</v>
      </c>
      <c r="F277" s="29">
        <v>0.317511559464</v>
      </c>
      <c r="G277" s="129">
        <v>27.246461610600001</v>
      </c>
      <c r="H277" s="26">
        <f t="shared" si="40"/>
        <v>11.65331352018476</v>
      </c>
      <c r="I277" s="109">
        <f t="shared" si="35"/>
        <v>83.903857345330266</v>
      </c>
      <c r="J277" s="109">
        <f t="shared" si="38"/>
        <v>62722.596697131776</v>
      </c>
      <c r="K277" s="110">
        <f t="shared" si="36"/>
        <v>0.95408273963104784</v>
      </c>
      <c r="L277" s="111">
        <f t="shared" si="39"/>
        <v>2698.3638664388077</v>
      </c>
      <c r="M277" s="111">
        <f t="shared" si="37"/>
        <v>0.99662501792672487</v>
      </c>
      <c r="N277" s="131">
        <f t="shared" si="41"/>
        <v>801.09752958477316</v>
      </c>
      <c r="O277" s="132" t="e">
        <f t="shared" si="42"/>
        <v>#DIV/0!</v>
      </c>
      <c r="P277" s="133" t="e">
        <f>N277/#REF!</f>
        <v>#REF!</v>
      </c>
      <c r="Q277" s="5" t="e">
        <f>IF(#REF!="1A1 Energy Industries",#REF!)</f>
        <v>#REF!</v>
      </c>
      <c r="R277" s="5" t="e">
        <f>IF(#REF!="1B2 Oil &amp; Natural Gas",#REF!)</f>
        <v>#REF!</v>
      </c>
      <c r="S277" s="5" t="e">
        <f>IF(#REF!="3A2 Manure Management",#REF!)</f>
        <v>#REF!</v>
      </c>
      <c r="T277" s="5" t="e">
        <f>IF(#REF!="3B2 Cropland",#REF!)</f>
        <v>#REF!</v>
      </c>
      <c r="U277" s="5" t="e">
        <f>IF(#REF!="3B6 Other Land",#REF!)</f>
        <v>#REF!</v>
      </c>
      <c r="V277" s="5" t="e">
        <f>IF(#REF!="4A1 Managed Waste Disposal Sites",#REF!)</f>
        <v>#REF!</v>
      </c>
      <c r="W277" s="5" t="e">
        <f>IF(#REF!="4D1 Domestic Wastewater Treatment &amp; Discharge",#REF!)</f>
        <v>#REF!</v>
      </c>
      <c r="X277" s="5" t="e">
        <f>IF(#REF!="unknown",#REF!)</f>
        <v>#REF!</v>
      </c>
    </row>
    <row r="278" spans="1:36" x14ac:dyDescent="0.3">
      <c r="A278" s="4" t="s">
        <v>1044</v>
      </c>
      <c r="B278" s="3" t="s">
        <v>415</v>
      </c>
      <c r="C278" s="3" t="s">
        <v>1045</v>
      </c>
      <c r="D278" s="3" t="s">
        <v>368</v>
      </c>
      <c r="E278" s="130" t="s">
        <v>337</v>
      </c>
      <c r="F278" s="29">
        <v>0.29611287079800003</v>
      </c>
      <c r="G278" s="129">
        <v>13.863621460499999</v>
      </c>
      <c r="H278" s="26">
        <f t="shared" si="40"/>
        <v>21.358984132802522</v>
      </c>
      <c r="I278" s="109">
        <f t="shared" si="35"/>
        <v>153.78468575617816</v>
      </c>
      <c r="J278" s="109">
        <f t="shared" si="38"/>
        <v>62876.381382887957</v>
      </c>
      <c r="K278" s="110">
        <f t="shared" si="36"/>
        <v>0.95642198134018874</v>
      </c>
      <c r="L278" s="111">
        <f t="shared" si="39"/>
        <v>2698.6599793096057</v>
      </c>
      <c r="M278" s="111">
        <f t="shared" si="37"/>
        <v>0.99673438549528659</v>
      </c>
      <c r="N278" s="131">
        <f t="shared" si="41"/>
        <v>822.45651371757572</v>
      </c>
      <c r="O278" s="132" t="e">
        <f t="shared" si="42"/>
        <v>#DIV/0!</v>
      </c>
      <c r="P278" s="133" t="e">
        <f>N278/#REF!</f>
        <v>#REF!</v>
      </c>
      <c r="Q278" s="5" t="e">
        <f>IF(#REF!="1A1 Energy Industries",#REF!)</f>
        <v>#REF!</v>
      </c>
      <c r="R278" s="5" t="e">
        <f>IF(#REF!="1B2 Oil &amp; Natural Gas",#REF!)</f>
        <v>#REF!</v>
      </c>
      <c r="S278" s="5" t="e">
        <f>IF(#REF!="3A2 Manure Management",#REF!)</f>
        <v>#REF!</v>
      </c>
      <c r="T278" s="5" t="e">
        <f>IF(#REF!="3B2 Cropland",#REF!)</f>
        <v>#REF!</v>
      </c>
      <c r="U278" s="5" t="e">
        <f>IF(#REF!="3B6 Other Land",#REF!)</f>
        <v>#REF!</v>
      </c>
      <c r="V278" s="5" t="e">
        <f>IF(#REF!="4A1 Managed Waste Disposal Sites",#REF!)</f>
        <v>#REF!</v>
      </c>
      <c r="W278" s="5" t="e">
        <f>IF(#REF!="4D1 Domestic Wastewater Treatment &amp; Discharge",#REF!)</f>
        <v>#REF!</v>
      </c>
      <c r="X278" s="5" t="e">
        <f>IF(#REF!="unknown",#REF!)</f>
        <v>#REF!</v>
      </c>
    </row>
    <row r="279" spans="1:36" x14ac:dyDescent="0.3">
      <c r="A279" s="4" t="s">
        <v>351</v>
      </c>
      <c r="B279" s="3" t="s">
        <v>195</v>
      </c>
      <c r="C279" s="3" t="s">
        <v>350</v>
      </c>
      <c r="D279" s="3" t="s">
        <v>396</v>
      </c>
      <c r="E279" s="128" t="s">
        <v>337</v>
      </c>
      <c r="F279" s="29">
        <v>0.28267787024399998</v>
      </c>
      <c r="G279" s="129">
        <v>26.936406590299999</v>
      </c>
      <c r="H279" s="26">
        <f t="shared" si="40"/>
        <v>10.494268019617524</v>
      </c>
      <c r="I279" s="109">
        <f t="shared" si="35"/>
        <v>75.558729741246168</v>
      </c>
      <c r="J279" s="109">
        <f t="shared" si="38"/>
        <v>62951.940112629207</v>
      </c>
      <c r="K279" s="110">
        <f t="shared" si="36"/>
        <v>0.9575713164071451</v>
      </c>
      <c r="L279" s="111">
        <f t="shared" si="39"/>
        <v>2698.9426571798494</v>
      </c>
      <c r="M279" s="111">
        <f t="shared" si="37"/>
        <v>0.99683879092444438</v>
      </c>
      <c r="N279" s="131">
        <f t="shared" si="41"/>
        <v>832.95078173719321</v>
      </c>
      <c r="O279" s="132" t="e">
        <f t="shared" si="42"/>
        <v>#DIV/0!</v>
      </c>
      <c r="P279" s="133" t="e">
        <f>N279/#REF!</f>
        <v>#REF!</v>
      </c>
      <c r="Q279" s="5" t="e">
        <f>IF(#REF!="1A1 Energy Industries",#REF!)</f>
        <v>#REF!</v>
      </c>
      <c r="R279" s="5" t="e">
        <f>IF(#REF!="1B2 Oil &amp; Natural Gas",#REF!)</f>
        <v>#REF!</v>
      </c>
      <c r="S279" s="5" t="e">
        <f>IF(#REF!="3A2 Manure Management",#REF!)</f>
        <v>#REF!</v>
      </c>
      <c r="T279" s="5" t="e">
        <f>IF(#REF!="3B2 Cropland",#REF!)</f>
        <v>#REF!</v>
      </c>
      <c r="U279" s="5" t="e">
        <f>IF(#REF!="3B6 Other Land",#REF!)</f>
        <v>#REF!</v>
      </c>
      <c r="V279" s="5" t="e">
        <f>IF(#REF!="4A1 Managed Waste Disposal Sites",#REF!)</f>
        <v>#REF!</v>
      </c>
      <c r="W279" s="5" t="e">
        <f>IF(#REF!="4D1 Domestic Wastewater Treatment &amp; Discharge",#REF!)</f>
        <v>#REF!</v>
      </c>
      <c r="X279" s="5" t="e">
        <f>IF(#REF!="unknown",#REF!)</f>
        <v>#REF!</v>
      </c>
    </row>
    <row r="280" spans="1:36" x14ac:dyDescent="0.3">
      <c r="A280" s="3" t="s">
        <v>422</v>
      </c>
      <c r="B280" s="3" t="s">
        <v>427</v>
      </c>
      <c r="C280" s="3" t="s">
        <v>1279</v>
      </c>
      <c r="D280" s="3" t="s">
        <v>368</v>
      </c>
      <c r="E280" s="134" t="s">
        <v>505</v>
      </c>
      <c r="F280" s="29">
        <v>0.27931325649850003</v>
      </c>
      <c r="G280" s="129">
        <v>110.77475345716</v>
      </c>
      <c r="H280" s="26">
        <f t="shared" si="40"/>
        <v>2.5214522964974959</v>
      </c>
      <c r="I280" s="109">
        <f t="shared" si="35"/>
        <v>18.154456534781971</v>
      </c>
      <c r="J280" s="109">
        <f t="shared" si="38"/>
        <v>62970.094569163986</v>
      </c>
      <c r="K280" s="110">
        <f t="shared" si="36"/>
        <v>0.95784746654344854</v>
      </c>
      <c r="L280" s="111">
        <f t="shared" si="39"/>
        <v>2699.2219704363479</v>
      </c>
      <c r="M280" s="111">
        <f t="shared" si="37"/>
        <v>0.99694195365306193</v>
      </c>
      <c r="N280" s="131">
        <f t="shared" si="41"/>
        <v>835.47223403369071</v>
      </c>
      <c r="O280" s="132" t="e">
        <f t="shared" si="42"/>
        <v>#DIV/0!</v>
      </c>
      <c r="P280" s="133" t="e">
        <f>N280/#REF!</f>
        <v>#REF!</v>
      </c>
      <c r="Q280" s="5" t="e">
        <f>IF(#REF!="1A1 Energy Industries",#REF!)</f>
        <v>#REF!</v>
      </c>
      <c r="R280" s="5" t="e">
        <f>IF(#REF!="1B2 Oil &amp; Natural Gas",#REF!)</f>
        <v>#REF!</v>
      </c>
      <c r="S280" s="5" t="e">
        <f>IF(#REF!="3A2 Manure Management",#REF!)</f>
        <v>#REF!</v>
      </c>
      <c r="T280" s="5" t="e">
        <f>IF(#REF!="3B2 Cropland",#REF!)</f>
        <v>#REF!</v>
      </c>
      <c r="U280" s="5" t="e">
        <f>IF(#REF!="3B6 Other Land",#REF!)</f>
        <v>#REF!</v>
      </c>
      <c r="V280" s="5" t="e">
        <f>IF(#REF!="4A1 Managed Waste Disposal Sites",#REF!)</f>
        <v>#REF!</v>
      </c>
      <c r="W280" s="5" t="e">
        <f>IF(#REF!="4D1 Domestic Wastewater Treatment &amp; Discharge",#REF!)</f>
        <v>#REF!</v>
      </c>
      <c r="X280" s="5" t="e">
        <f>IF(#REF!="unknown",#REF!)</f>
        <v>#REF!</v>
      </c>
    </row>
    <row r="281" spans="1:36" x14ac:dyDescent="0.3">
      <c r="A281" s="4" t="s">
        <v>425</v>
      </c>
      <c r="B281" s="3" t="s">
        <v>415</v>
      </c>
      <c r="C281" s="3" t="s">
        <v>422</v>
      </c>
      <c r="D281" s="3" t="s">
        <v>368</v>
      </c>
      <c r="E281" s="128" t="s">
        <v>505</v>
      </c>
      <c r="F281" s="29">
        <v>0.27382188934500001</v>
      </c>
      <c r="G281" s="129">
        <v>61.479192104966671</v>
      </c>
      <c r="H281" s="26">
        <f t="shared" si="40"/>
        <v>4.4538953745112559</v>
      </c>
      <c r="I281" s="109">
        <f t="shared" si="35"/>
        <v>32.068046696481048</v>
      </c>
      <c r="J281" s="109">
        <f t="shared" si="38"/>
        <v>63002.16261586047</v>
      </c>
      <c r="K281" s="110">
        <f t="shared" si="36"/>
        <v>0.95833525836741484</v>
      </c>
      <c r="L281" s="111">
        <f t="shared" si="39"/>
        <v>2699.4957923256929</v>
      </c>
      <c r="M281" s="111">
        <f t="shared" si="37"/>
        <v>0.9970430881771235</v>
      </c>
      <c r="N281" s="131">
        <f t="shared" si="41"/>
        <v>839.92612940820197</v>
      </c>
      <c r="O281" s="132" t="e">
        <f t="shared" si="42"/>
        <v>#DIV/0!</v>
      </c>
      <c r="P281" s="5"/>
      <c r="Q281" s="5"/>
      <c r="R281" s="5"/>
      <c r="S281" s="5"/>
      <c r="T281" s="5"/>
      <c r="U281" s="5"/>
    </row>
    <row r="282" spans="1:36" x14ac:dyDescent="0.3">
      <c r="A282" s="4" t="s">
        <v>424</v>
      </c>
      <c r="B282" s="3" t="s">
        <v>426</v>
      </c>
      <c r="C282" s="3" t="s">
        <v>423</v>
      </c>
      <c r="D282" s="3" t="s">
        <v>368</v>
      </c>
      <c r="E282" s="128" t="s">
        <v>337</v>
      </c>
      <c r="F282" s="29">
        <v>0.27181980432899999</v>
      </c>
      <c r="G282" s="129">
        <v>38.374210089599998</v>
      </c>
      <c r="H282" s="26">
        <f t="shared" si="40"/>
        <v>7.0833980346260548</v>
      </c>
      <c r="I282" s="109">
        <f t="shared" si="35"/>
        <v>51.000465849307602</v>
      </c>
      <c r="J282" s="109">
        <f t="shared" si="38"/>
        <v>63053.163081709776</v>
      </c>
      <c r="K282" s="110">
        <f t="shared" si="36"/>
        <v>0.95911103403268139</v>
      </c>
      <c r="L282" s="111">
        <f t="shared" si="39"/>
        <v>2699.7676121300219</v>
      </c>
      <c r="M282" s="111">
        <f t="shared" si="37"/>
        <v>0.99714348324271551</v>
      </c>
      <c r="N282" s="131">
        <f t="shared" si="41"/>
        <v>847.00952744282802</v>
      </c>
      <c r="O282" s="132" t="e">
        <f t="shared" si="42"/>
        <v>#DIV/0!</v>
      </c>
      <c r="P282" s="133" t="e">
        <f>N282/#REF!</f>
        <v>#REF!</v>
      </c>
      <c r="Q282" s="5" t="e">
        <f>IF(#REF!="1A1 Energy Industries",#REF!)</f>
        <v>#REF!</v>
      </c>
      <c r="R282" s="5" t="e">
        <f>IF(#REF!="1B2 Oil &amp; Natural Gas",#REF!)</f>
        <v>#REF!</v>
      </c>
      <c r="S282" s="5" t="e">
        <f>IF(#REF!="3A2 Manure Management",#REF!)</f>
        <v>#REF!</v>
      </c>
      <c r="T282" s="5" t="e">
        <f>IF(#REF!="3B2 Cropland",#REF!)</f>
        <v>#REF!</v>
      </c>
      <c r="U282" s="5" t="e">
        <f>IF(#REF!="3B6 Other Land",#REF!)</f>
        <v>#REF!</v>
      </c>
      <c r="V282" s="5" t="e">
        <f>IF(#REF!="4A1 Managed Waste Disposal Sites",#REF!)</f>
        <v>#REF!</v>
      </c>
      <c r="W282" s="5" t="e">
        <f>IF(#REF!="4D1 Domestic Wastewater Treatment &amp; Discharge",#REF!)</f>
        <v>#REF!</v>
      </c>
      <c r="X282" s="5" t="e">
        <f>IF(#REF!="unknown",#REF!)</f>
        <v>#REF!</v>
      </c>
    </row>
    <row r="283" spans="1:36" x14ac:dyDescent="0.3">
      <c r="A283" s="4" t="s">
        <v>1199</v>
      </c>
      <c r="B283" s="3" t="s">
        <v>427</v>
      </c>
      <c r="C283" s="3" t="s">
        <v>1279</v>
      </c>
      <c r="D283" s="3" t="s">
        <v>368</v>
      </c>
      <c r="E283" s="134" t="s">
        <v>505</v>
      </c>
      <c r="F283" s="29">
        <v>0.26797457714600004</v>
      </c>
      <c r="G283" s="129">
        <v>21.633307652799999</v>
      </c>
      <c r="H283" s="94"/>
      <c r="I283" s="94"/>
      <c r="L283" s="111">
        <f t="shared" si="39"/>
        <v>2700.035586707168</v>
      </c>
      <c r="M283" s="111">
        <f t="shared" si="37"/>
        <v>0.99724245809598633</v>
      </c>
      <c r="N283" s="125"/>
      <c r="O283" s="98"/>
      <c r="P283" s="98"/>
      <c r="Q283" s="98" t="e">
        <f>IF(#REF!="1A1 Energy Industries",#REF!)</f>
        <v>#REF!</v>
      </c>
      <c r="R283" s="98" t="e">
        <f>IF(#REF!="1B2 Oil &amp; Natural Gas",#REF!)</f>
        <v>#REF!</v>
      </c>
      <c r="S283" s="98" t="e">
        <f>IF(#REF!="3A2 Manure Management",#REF!)</f>
        <v>#REF!</v>
      </c>
      <c r="T283" s="98" t="e">
        <f>IF(#REF!="3B2 Cropland",#REF!)</f>
        <v>#REF!</v>
      </c>
      <c r="U283" s="98" t="e">
        <f>IF(#REF!="3B6 Other Land",#REF!)</f>
        <v>#REF!</v>
      </c>
      <c r="V283" s="98" t="e">
        <f>IF(#REF!="4A1 Managed Waste Disposal Sites",#REF!)</f>
        <v>#REF!</v>
      </c>
      <c r="W283" s="98" t="e">
        <f>IF(#REF!="4D1 Domestic Wastewater Treatment &amp; Discharge",#REF!)</f>
        <v>#REF!</v>
      </c>
      <c r="X283" s="98" t="e">
        <f>IF(#REF!="unknown",#REF!)</f>
        <v>#REF!</v>
      </c>
      <c r="Y283" s="98"/>
      <c r="Z283" s="98"/>
      <c r="AA283" s="98"/>
      <c r="AB283" s="98"/>
      <c r="AC283" s="98"/>
      <c r="AD283" s="98"/>
      <c r="AE283" s="98"/>
      <c r="AF283" s="98"/>
      <c r="AG283" s="98"/>
      <c r="AH283" s="98"/>
      <c r="AI283" s="98"/>
      <c r="AJ283" s="98"/>
    </row>
    <row r="284" spans="1:36" x14ac:dyDescent="0.3">
      <c r="A284" s="4" t="s">
        <v>1199</v>
      </c>
      <c r="B284" s="3" t="s">
        <v>427</v>
      </c>
      <c r="C284" s="3" t="s">
        <v>1279</v>
      </c>
      <c r="D284" s="3" t="s">
        <v>368</v>
      </c>
      <c r="E284" s="134" t="s">
        <v>505</v>
      </c>
      <c r="F284" s="29">
        <v>0.26256588194515001</v>
      </c>
      <c r="G284" s="129">
        <v>116.51701752225</v>
      </c>
      <c r="H284" s="26">
        <f t="shared" ref="H284:H335" si="43">F284*1000/G284</f>
        <v>2.2534552250705406</v>
      </c>
      <c r="I284" s="109">
        <f t="shared" si="35"/>
        <v>16.224877620507893</v>
      </c>
      <c r="J284" s="109">
        <f>J282+I284</f>
        <v>63069.387959330285</v>
      </c>
      <c r="K284" s="110">
        <f t="shared" si="36"/>
        <v>0.95935783305736311</v>
      </c>
      <c r="L284" s="111">
        <f t="shared" si="39"/>
        <v>2700.2981525891132</v>
      </c>
      <c r="M284" s="111">
        <f t="shared" si="37"/>
        <v>0.99733943527910651</v>
      </c>
      <c r="N284" s="131">
        <f t="shared" ref="N284:N335" si="44">N283+H284</f>
        <v>2.2534552250705406</v>
      </c>
      <c r="O284" s="132" t="e">
        <f t="shared" ref="O284:O335" si="45">N284/N$336</f>
        <v>#DIV/0!</v>
      </c>
      <c r="P284" s="133" t="e">
        <f>N284/#REF!</f>
        <v>#REF!</v>
      </c>
      <c r="Q284" s="5" t="e">
        <f>IF(#REF!="1A1 Energy Industries",#REF!)</f>
        <v>#REF!</v>
      </c>
      <c r="R284" s="5" t="e">
        <f>IF(#REF!="1B2 Oil &amp; Natural Gas",#REF!)</f>
        <v>#REF!</v>
      </c>
      <c r="S284" s="5" t="e">
        <f>IF(#REF!="3A2 Manure Management",#REF!)</f>
        <v>#REF!</v>
      </c>
      <c r="T284" s="5" t="e">
        <f>IF(#REF!="3B2 Cropland",#REF!)</f>
        <v>#REF!</v>
      </c>
      <c r="U284" s="5" t="e">
        <f>IF(#REF!="3B6 Other Land",#REF!)</f>
        <v>#REF!</v>
      </c>
      <c r="V284" s="5" t="e">
        <f>IF(#REF!="4A1 Managed Waste Disposal Sites",#REF!)</f>
        <v>#REF!</v>
      </c>
      <c r="W284" s="5" t="e">
        <f>IF(#REF!="4D1 Domestic Wastewater Treatment &amp; Discharge",#REF!)</f>
        <v>#REF!</v>
      </c>
      <c r="X284" s="5" t="e">
        <f>IF(#REF!="unknown",#REF!)</f>
        <v>#REF!</v>
      </c>
    </row>
    <row r="285" spans="1:36" x14ac:dyDescent="0.3">
      <c r="A285" s="4" t="s">
        <v>425</v>
      </c>
      <c r="B285" s="3" t="s">
        <v>421</v>
      </c>
      <c r="C285" s="3" t="s">
        <v>422</v>
      </c>
      <c r="D285" s="3" t="s">
        <v>368</v>
      </c>
      <c r="E285" s="128" t="s">
        <v>337</v>
      </c>
      <c r="F285" s="29">
        <v>0.25889405515000002</v>
      </c>
      <c r="G285" s="129">
        <v>25.4558441227</v>
      </c>
      <c r="H285" s="26">
        <f t="shared" si="43"/>
        <v>10.170319000309002</v>
      </c>
      <c r="I285" s="109">
        <f t="shared" si="35"/>
        <v>73.226296802224809</v>
      </c>
      <c r="J285" s="109">
        <f t="shared" si="38"/>
        <v>63142.61425613251</v>
      </c>
      <c r="K285" s="110">
        <f t="shared" si="36"/>
        <v>0.9604716891402586</v>
      </c>
      <c r="L285" s="111">
        <f t="shared" si="39"/>
        <v>2700.5570466442632</v>
      </c>
      <c r="M285" s="111">
        <f t="shared" si="37"/>
        <v>0.99743505629433138</v>
      </c>
      <c r="N285" s="131">
        <f t="shared" si="44"/>
        <v>12.423774225379542</v>
      </c>
      <c r="O285" s="132" t="e">
        <f t="shared" si="45"/>
        <v>#DIV/0!</v>
      </c>
      <c r="P285" s="5"/>
      <c r="Q285" s="5"/>
      <c r="R285" s="5"/>
      <c r="S285" s="5"/>
      <c r="T285" s="5"/>
      <c r="U285" s="5"/>
    </row>
    <row r="286" spans="1:36" x14ac:dyDescent="0.3">
      <c r="A286" s="4" t="s">
        <v>425</v>
      </c>
      <c r="B286" s="3" t="s">
        <v>427</v>
      </c>
      <c r="C286" s="3" t="s">
        <v>422</v>
      </c>
      <c r="D286" s="3" t="s">
        <v>368</v>
      </c>
      <c r="E286" s="128" t="s">
        <v>505</v>
      </c>
      <c r="F286" s="29">
        <v>0.24945099343317501</v>
      </c>
      <c r="G286" s="129">
        <v>68.671439151000001</v>
      </c>
      <c r="H286" s="26">
        <f t="shared" si="43"/>
        <v>3.6325289890119112</v>
      </c>
      <c r="I286" s="109">
        <f t="shared" si="35"/>
        <v>26.154208720885762</v>
      </c>
      <c r="J286" s="109">
        <f t="shared" si="38"/>
        <v>63168.768464853398</v>
      </c>
      <c r="K286" s="110">
        <f t="shared" si="36"/>
        <v>0.96086952469591647</v>
      </c>
      <c r="L286" s="111">
        <f t="shared" si="39"/>
        <v>2700.8064976376963</v>
      </c>
      <c r="M286" s="111">
        <f t="shared" si="37"/>
        <v>0.99752718956957065</v>
      </c>
      <c r="N286" s="131">
        <f t="shared" si="44"/>
        <v>16.056303214391455</v>
      </c>
      <c r="O286" s="132" t="e">
        <f t="shared" si="45"/>
        <v>#DIV/0!</v>
      </c>
      <c r="P286" s="133" t="e">
        <f>N286/#REF!</f>
        <v>#REF!</v>
      </c>
      <c r="Q286" s="5" t="e">
        <f>IF(#REF!="1A1 Energy Industries",#REF!)</f>
        <v>#REF!</v>
      </c>
      <c r="R286" s="5" t="e">
        <f>IF(#REF!="1B2 Oil &amp; Natural Gas",#REF!)</f>
        <v>#REF!</v>
      </c>
      <c r="S286" s="5" t="e">
        <f>IF(#REF!="3A2 Manure Management",#REF!)</f>
        <v>#REF!</v>
      </c>
      <c r="T286" s="5" t="e">
        <f>IF(#REF!="3B2 Cropland",#REF!)</f>
        <v>#REF!</v>
      </c>
      <c r="U286" s="5" t="e">
        <f>IF(#REF!="3B6 Other Land",#REF!)</f>
        <v>#REF!</v>
      </c>
      <c r="V286" s="5" t="e">
        <f>IF(#REF!="4A1 Managed Waste Disposal Sites",#REF!)</f>
        <v>#REF!</v>
      </c>
      <c r="W286" s="5" t="e">
        <f>IF(#REF!="4D1 Domestic Wastewater Treatment &amp; Discharge",#REF!)</f>
        <v>#REF!</v>
      </c>
      <c r="X286" s="5" t="e">
        <f>IF(#REF!="unknown",#REF!)</f>
        <v>#REF!</v>
      </c>
    </row>
    <row r="287" spans="1:36" x14ac:dyDescent="0.3">
      <c r="A287" s="4" t="s">
        <v>184</v>
      </c>
      <c r="B287" s="3" t="s">
        <v>340</v>
      </c>
      <c r="C287" s="3" t="s">
        <v>1033</v>
      </c>
      <c r="D287" s="3" t="s">
        <v>362</v>
      </c>
      <c r="E287" s="128" t="s">
        <v>337</v>
      </c>
      <c r="F287" s="29">
        <v>0.233736125519</v>
      </c>
      <c r="G287" s="129">
        <v>28.8561951754</v>
      </c>
      <c r="H287" s="26">
        <f t="shared" si="43"/>
        <v>8.1000327346780914</v>
      </c>
      <c r="I287" s="109">
        <f t="shared" si="35"/>
        <v>58.320235689682256</v>
      </c>
      <c r="J287" s="109">
        <f t="shared" si="38"/>
        <v>63227.088700543078</v>
      </c>
      <c r="K287" s="110">
        <f t="shared" si="36"/>
        <v>0.96175664246802361</v>
      </c>
      <c r="L287" s="111">
        <f t="shared" si="39"/>
        <v>2701.0402337632154</v>
      </c>
      <c r="M287" s="111">
        <f t="shared" si="37"/>
        <v>0.99761351864964132</v>
      </c>
      <c r="N287" s="131">
        <f t="shared" si="44"/>
        <v>24.156335949069547</v>
      </c>
      <c r="O287" s="132" t="e">
        <f t="shared" si="45"/>
        <v>#DIV/0!</v>
      </c>
      <c r="P287" s="5"/>
      <c r="Q287" s="5"/>
      <c r="R287" s="5"/>
      <c r="S287" s="5"/>
      <c r="T287" s="5"/>
      <c r="U287" s="5"/>
    </row>
    <row r="288" spans="1:36" x14ac:dyDescent="0.3">
      <c r="A288" s="4" t="s">
        <v>1166</v>
      </c>
      <c r="B288" s="3" t="s">
        <v>1032</v>
      </c>
      <c r="C288" s="3" t="s">
        <v>1028</v>
      </c>
      <c r="D288" s="3" t="s">
        <v>384</v>
      </c>
      <c r="E288" s="128" t="s">
        <v>337</v>
      </c>
      <c r="F288" s="29">
        <v>0.23174693901099999</v>
      </c>
      <c r="G288" s="129">
        <v>33.065087327900002</v>
      </c>
      <c r="H288" s="26">
        <f t="shared" si="43"/>
        <v>7.008810734803478</v>
      </c>
      <c r="I288" s="109">
        <f t="shared" ref="I288:I335" si="46">F288*$J$2/G288*3600</f>
        <v>50.463437290585041</v>
      </c>
      <c r="J288" s="109">
        <f t="shared" si="38"/>
        <v>63277.552137833663</v>
      </c>
      <c r="K288" s="110">
        <f t="shared" ref="K288:K335" si="47">J288/J$336</f>
        <v>0.96252424931207514</v>
      </c>
      <c r="L288" s="111">
        <f t="shared" si="39"/>
        <v>2701.2719807022263</v>
      </c>
      <c r="M288" s="111">
        <f t="shared" ref="M288:M335" si="48">L288/L$335</f>
        <v>0.99769911303523129</v>
      </c>
      <c r="N288" s="131">
        <f t="shared" si="44"/>
        <v>31.165146683873026</v>
      </c>
      <c r="O288" s="132" t="e">
        <f t="shared" si="45"/>
        <v>#DIV/0!</v>
      </c>
      <c r="P288" s="133" t="e">
        <f>N288/#REF!</f>
        <v>#REF!</v>
      </c>
      <c r="Q288" s="5" t="e">
        <f>IF(#REF!="1A1 Energy Industries",#REF!)</f>
        <v>#REF!</v>
      </c>
      <c r="R288" s="5" t="e">
        <f>IF(#REF!="1B2 Oil &amp; Natural Gas",#REF!)</f>
        <v>#REF!</v>
      </c>
      <c r="S288" s="5" t="e">
        <f>IF(#REF!="3A2 Manure Management",#REF!)</f>
        <v>#REF!</v>
      </c>
      <c r="T288" s="5" t="e">
        <f>IF(#REF!="3B2 Cropland",#REF!)</f>
        <v>#REF!</v>
      </c>
      <c r="U288" s="5" t="e">
        <f>IF(#REF!="3B6 Other Land",#REF!)</f>
        <v>#REF!</v>
      </c>
      <c r="V288" s="5" t="e">
        <f>IF(#REF!="4A1 Managed Waste Disposal Sites",#REF!)</f>
        <v>#REF!</v>
      </c>
      <c r="W288" s="5" t="e">
        <f>IF(#REF!="4D1 Domestic Wastewater Treatment &amp; Discharge",#REF!)</f>
        <v>#REF!</v>
      </c>
      <c r="X288" s="5" t="e">
        <f>IF(#REF!="unknown",#REF!)</f>
        <v>#REF!</v>
      </c>
    </row>
    <row r="289" spans="1:25" x14ac:dyDescent="0.3">
      <c r="A289" s="3" t="s">
        <v>422</v>
      </c>
      <c r="B289" s="3" t="s">
        <v>427</v>
      </c>
      <c r="C289" s="3" t="s">
        <v>1279</v>
      </c>
      <c r="D289" s="3" t="s">
        <v>368</v>
      </c>
      <c r="E289" s="128" t="s">
        <v>505</v>
      </c>
      <c r="F289" s="29">
        <v>0.2209228738215</v>
      </c>
      <c r="G289" s="129">
        <v>113.4536080055</v>
      </c>
      <c r="H289" s="26">
        <f t="shared" si="43"/>
        <v>1.9472529583262799</v>
      </c>
      <c r="I289" s="109">
        <f t="shared" si="46"/>
        <v>14.020221299949215</v>
      </c>
      <c r="J289" s="109">
        <f t="shared" ref="J289:J335" si="49">J288+I289</f>
        <v>63291.572359133614</v>
      </c>
      <c r="K289" s="110">
        <f t="shared" si="47"/>
        <v>0.96273751298182852</v>
      </c>
      <c r="L289" s="111">
        <f t="shared" ref="L289:L335" si="50">L288+F289</f>
        <v>2701.4929035760479</v>
      </c>
      <c r="M289" s="111">
        <f t="shared" si="48"/>
        <v>0.99778070961522614</v>
      </c>
      <c r="N289" s="131">
        <f t="shared" si="44"/>
        <v>33.112399642199307</v>
      </c>
      <c r="O289" s="132" t="e">
        <f t="shared" si="45"/>
        <v>#DIV/0!</v>
      </c>
      <c r="P289" s="133" t="e">
        <f>N289/#REF!</f>
        <v>#REF!</v>
      </c>
      <c r="Q289" s="5" t="e">
        <f>IF(#REF!="1A1 Energy Industries",#REF!)</f>
        <v>#REF!</v>
      </c>
      <c r="R289" s="5" t="e">
        <f>IF(#REF!="1B2 Oil &amp; Natural Gas",#REF!)</f>
        <v>#REF!</v>
      </c>
      <c r="S289" s="5" t="e">
        <f>IF(#REF!="3A2 Manure Management",#REF!)</f>
        <v>#REF!</v>
      </c>
      <c r="T289" s="5" t="e">
        <f>IF(#REF!="3B2 Cropland",#REF!)</f>
        <v>#REF!</v>
      </c>
      <c r="U289" s="5" t="e">
        <f>IF(#REF!="3B6 Other Land",#REF!)</f>
        <v>#REF!</v>
      </c>
      <c r="V289" s="5" t="e">
        <f>IF(#REF!="4A1 Managed Waste Disposal Sites",#REF!)</f>
        <v>#REF!</v>
      </c>
      <c r="W289" s="5" t="e">
        <f>IF(#REF!="4D1 Domestic Wastewater Treatment &amp; Discharge",#REF!)</f>
        <v>#REF!</v>
      </c>
      <c r="X289" s="5" t="e">
        <f>IF(#REF!="unknown",#REF!)</f>
        <v>#REF!</v>
      </c>
    </row>
    <row r="290" spans="1:25" x14ac:dyDescent="0.3">
      <c r="A290" s="4" t="s">
        <v>424</v>
      </c>
      <c r="B290" s="3" t="s">
        <v>415</v>
      </c>
      <c r="C290" s="3" t="s">
        <v>423</v>
      </c>
      <c r="D290" s="3" t="s">
        <v>368</v>
      </c>
      <c r="E290" s="128" t="s">
        <v>337</v>
      </c>
      <c r="F290" s="29">
        <v>0.220481115393</v>
      </c>
      <c r="G290" s="129">
        <v>31.304951684999999</v>
      </c>
      <c r="H290" s="26">
        <f t="shared" si="43"/>
        <v>7.0430108824810986</v>
      </c>
      <c r="I290" s="109">
        <f t="shared" si="46"/>
        <v>50.709678353863907</v>
      </c>
      <c r="J290" s="109">
        <f t="shared" si="49"/>
        <v>63342.282037487479</v>
      </c>
      <c r="K290" s="110">
        <f t="shared" si="47"/>
        <v>0.9635088654352878</v>
      </c>
      <c r="L290" s="111">
        <f t="shared" si="50"/>
        <v>2701.7133846914408</v>
      </c>
      <c r="M290" s="111">
        <f t="shared" si="48"/>
        <v>0.99786214303431164</v>
      </c>
      <c r="N290" s="131">
        <f t="shared" si="44"/>
        <v>40.155410524680406</v>
      </c>
      <c r="O290" s="132" t="e">
        <f t="shared" si="45"/>
        <v>#DIV/0!</v>
      </c>
      <c r="P290" s="5"/>
      <c r="Q290" s="5"/>
      <c r="R290" s="5"/>
      <c r="S290" s="5"/>
      <c r="T290" s="5"/>
      <c r="U290" s="5"/>
    </row>
    <row r="291" spans="1:25" x14ac:dyDescent="0.3">
      <c r="A291" s="4" t="s">
        <v>425</v>
      </c>
      <c r="B291" s="3" t="s">
        <v>415</v>
      </c>
      <c r="C291" s="3" t="s">
        <v>422</v>
      </c>
      <c r="D291" s="3" t="s">
        <v>368</v>
      </c>
      <c r="E291" s="128" t="s">
        <v>337</v>
      </c>
      <c r="F291" s="29">
        <v>0.21797665767400001</v>
      </c>
      <c r="G291" s="129">
        <v>57.706152185000001</v>
      </c>
      <c r="H291" s="26">
        <f t="shared" si="43"/>
        <v>3.7773556097656491</v>
      </c>
      <c r="I291" s="109">
        <f t="shared" si="46"/>
        <v>27.196960390312672</v>
      </c>
      <c r="J291" s="109">
        <f t="shared" si="49"/>
        <v>63369.478997877792</v>
      </c>
      <c r="K291" s="110">
        <f t="shared" si="47"/>
        <v>0.96392256244155361</v>
      </c>
      <c r="L291" s="111">
        <f t="shared" si="50"/>
        <v>2701.9313613491149</v>
      </c>
      <c r="M291" s="111">
        <f t="shared" si="48"/>
        <v>0.99794265144648842</v>
      </c>
      <c r="N291" s="131">
        <f t="shared" si="44"/>
        <v>43.932766134446055</v>
      </c>
      <c r="O291" s="132" t="e">
        <f t="shared" si="45"/>
        <v>#DIV/0!</v>
      </c>
      <c r="P291" s="133" t="e">
        <f>N291/#REF!</f>
        <v>#REF!</v>
      </c>
      <c r="Q291" s="5" t="e">
        <f>IF(#REF!="1A1 Energy Industries",#REF!)</f>
        <v>#REF!</v>
      </c>
      <c r="R291" s="5" t="e">
        <f>IF(#REF!="1B2 Oil &amp; Natural Gas",#REF!)</f>
        <v>#REF!</v>
      </c>
      <c r="S291" s="5" t="e">
        <f>IF(#REF!="3A2 Manure Management",#REF!)</f>
        <v>#REF!</v>
      </c>
      <c r="T291" s="5" t="e">
        <f>IF(#REF!="3B2 Cropland",#REF!)</f>
        <v>#REF!</v>
      </c>
      <c r="U291" s="5" t="e">
        <f>IF(#REF!="3B6 Other Land",#REF!)</f>
        <v>#REF!</v>
      </c>
      <c r="V291" s="5" t="e">
        <f>IF(#REF!="4A1 Managed Waste Disposal Sites",#REF!)</f>
        <v>#REF!</v>
      </c>
      <c r="W291" s="5" t="e">
        <f>IF(#REF!="4D1 Domestic Wastewater Treatment &amp; Discharge",#REF!)</f>
        <v>#REF!</v>
      </c>
      <c r="X291" s="5" t="e">
        <f>IF(#REF!="unknown",#REF!)</f>
        <v>#REF!</v>
      </c>
    </row>
    <row r="292" spans="1:25" x14ac:dyDescent="0.3">
      <c r="A292" s="4" t="s">
        <v>424</v>
      </c>
      <c r="B292" s="3" t="s">
        <v>415</v>
      </c>
      <c r="C292" s="3" t="s">
        <v>423</v>
      </c>
      <c r="D292" s="3" t="s">
        <v>368</v>
      </c>
      <c r="E292" s="128" t="s">
        <v>337</v>
      </c>
      <c r="F292" s="29">
        <v>0.21718613058299999</v>
      </c>
      <c r="G292" s="129">
        <v>123.486031599</v>
      </c>
      <c r="H292" s="26">
        <f t="shared" si="43"/>
        <v>1.7587910775874247</v>
      </c>
      <c r="I292" s="109">
        <f t="shared" si="46"/>
        <v>12.663295758629458</v>
      </c>
      <c r="J292" s="109">
        <f t="shared" si="49"/>
        <v>63382.142293636418</v>
      </c>
      <c r="K292" s="110">
        <f t="shared" si="47"/>
        <v>0.96411518571524379</v>
      </c>
      <c r="L292" s="111">
        <f t="shared" si="50"/>
        <v>2702.1485474796978</v>
      </c>
      <c r="M292" s="111">
        <f t="shared" si="48"/>
        <v>0.9980228678820765</v>
      </c>
      <c r="N292" s="131">
        <f t="shared" si="44"/>
        <v>45.69155721203348</v>
      </c>
      <c r="O292" s="132" t="e">
        <f t="shared" si="45"/>
        <v>#DIV/0!</v>
      </c>
      <c r="P292" s="5"/>
      <c r="Q292" s="5"/>
      <c r="R292" s="5"/>
      <c r="S292" s="5"/>
      <c r="T292" s="5"/>
      <c r="U292" s="5"/>
    </row>
    <row r="293" spans="1:25" x14ac:dyDescent="0.3">
      <c r="A293" s="4" t="s">
        <v>1167</v>
      </c>
      <c r="B293" s="3" t="s">
        <v>1032</v>
      </c>
      <c r="C293" s="3" t="s">
        <v>1146</v>
      </c>
      <c r="D293" s="3" t="s">
        <v>384</v>
      </c>
      <c r="E293" s="130" t="s">
        <v>337</v>
      </c>
      <c r="F293" s="29">
        <v>0.21507346164400001</v>
      </c>
      <c r="G293" s="129">
        <v>55.317266743799998</v>
      </c>
      <c r="H293" s="26">
        <f t="shared" si="43"/>
        <v>3.8879987082533431</v>
      </c>
      <c r="I293" s="109">
        <f t="shared" si="46"/>
        <v>27.993590699424072</v>
      </c>
      <c r="J293" s="109">
        <f t="shared" si="49"/>
        <v>63410.135884335839</v>
      </c>
      <c r="K293" s="110">
        <f t="shared" si="47"/>
        <v>0.96454100038352963</v>
      </c>
      <c r="L293" s="111">
        <f t="shared" si="50"/>
        <v>2702.3636209413417</v>
      </c>
      <c r="M293" s="111">
        <f t="shared" si="48"/>
        <v>0.99810230401566558</v>
      </c>
      <c r="N293" s="131">
        <f t="shared" si="44"/>
        <v>49.579555920286822</v>
      </c>
      <c r="O293" s="132" t="e">
        <f t="shared" si="45"/>
        <v>#DIV/0!</v>
      </c>
      <c r="P293" s="5"/>
      <c r="Q293" s="5"/>
      <c r="R293" s="5"/>
      <c r="S293" s="5"/>
      <c r="T293" s="5"/>
      <c r="U293" s="5"/>
    </row>
    <row r="294" spans="1:25" x14ac:dyDescent="0.3">
      <c r="A294" s="4" t="s">
        <v>1167</v>
      </c>
      <c r="B294" s="3" t="s">
        <v>1032</v>
      </c>
      <c r="C294" s="3" t="s">
        <v>1146</v>
      </c>
      <c r="D294" s="3" t="s">
        <v>384</v>
      </c>
      <c r="E294" s="130" t="s">
        <v>337</v>
      </c>
      <c r="F294" s="29">
        <v>0.215073459316</v>
      </c>
      <c r="G294" s="129">
        <v>55.317266743799998</v>
      </c>
      <c r="H294" s="26">
        <f t="shared" si="43"/>
        <v>3.8879986661688339</v>
      </c>
      <c r="I294" s="109">
        <f t="shared" si="46"/>
        <v>27.993590396415605</v>
      </c>
      <c r="J294" s="109">
        <f t="shared" si="49"/>
        <v>63438.129474732254</v>
      </c>
      <c r="K294" s="110">
        <f t="shared" si="47"/>
        <v>0.96496681504720638</v>
      </c>
      <c r="L294" s="111">
        <f t="shared" si="50"/>
        <v>2702.5786944006577</v>
      </c>
      <c r="M294" s="111">
        <f t="shared" si="48"/>
        <v>0.99818174014839489</v>
      </c>
      <c r="N294" s="131">
        <f t="shared" si="44"/>
        <v>53.467554586455655</v>
      </c>
      <c r="O294" s="132" t="e">
        <f t="shared" si="45"/>
        <v>#DIV/0!</v>
      </c>
      <c r="P294" s="5"/>
      <c r="Q294" s="5"/>
      <c r="R294" s="5"/>
      <c r="S294" s="5"/>
      <c r="T294" s="5"/>
      <c r="U294" s="5"/>
    </row>
    <row r="295" spans="1:25" x14ac:dyDescent="0.3">
      <c r="A295" s="4" t="s">
        <v>1166</v>
      </c>
      <c r="B295" s="3" t="s">
        <v>1032</v>
      </c>
      <c r="C295" s="3" t="s">
        <v>1060</v>
      </c>
      <c r="D295" s="3" t="s">
        <v>384</v>
      </c>
      <c r="E295" s="128" t="s">
        <v>337</v>
      </c>
      <c r="F295" s="29">
        <v>0.213639652357</v>
      </c>
      <c r="G295" s="129">
        <v>16.909760495099999</v>
      </c>
      <c r="H295" s="26">
        <f t="shared" si="43"/>
        <v>12.634102796364687</v>
      </c>
      <c r="I295" s="109">
        <f t="shared" si="46"/>
        <v>90.965540133825755</v>
      </c>
      <c r="J295" s="109">
        <f t="shared" si="49"/>
        <v>63529.095014866078</v>
      </c>
      <c r="K295" s="110">
        <f t="shared" si="47"/>
        <v>0.96635050539666645</v>
      </c>
      <c r="L295" s="111">
        <f t="shared" si="50"/>
        <v>2702.7923340530147</v>
      </c>
      <c r="M295" s="111">
        <f t="shared" si="48"/>
        <v>0.99826064671285364</v>
      </c>
      <c r="N295" s="131">
        <f t="shared" si="44"/>
        <v>66.101657382820349</v>
      </c>
      <c r="O295" s="132" t="e">
        <f t="shared" si="45"/>
        <v>#DIV/0!</v>
      </c>
      <c r="P295" s="5"/>
      <c r="Q295" s="5"/>
      <c r="R295" s="5"/>
      <c r="S295" s="5"/>
      <c r="T295" s="5"/>
      <c r="U295" s="5"/>
      <c r="Y295" s="5" t="e">
        <f>SUM(Q286:X286)</f>
        <v>#REF!</v>
      </c>
    </row>
    <row r="296" spans="1:25" x14ac:dyDescent="0.3">
      <c r="A296" s="4" t="s">
        <v>1199</v>
      </c>
      <c r="B296" s="3" t="s">
        <v>427</v>
      </c>
      <c r="C296" s="3" t="s">
        <v>1050</v>
      </c>
      <c r="D296" s="3" t="s">
        <v>368</v>
      </c>
      <c r="E296" s="134" t="s">
        <v>337</v>
      </c>
      <c r="F296" s="29">
        <v>0.19444974325600001</v>
      </c>
      <c r="G296" s="129">
        <v>12.969194269500001</v>
      </c>
      <c r="H296" s="26">
        <f t="shared" si="43"/>
        <v>14.993201521646771</v>
      </c>
      <c r="I296" s="109">
        <f t="shared" si="46"/>
        <v>107.95105095585676</v>
      </c>
      <c r="J296" s="109">
        <f t="shared" si="49"/>
        <v>63637.046065821931</v>
      </c>
      <c r="K296" s="110">
        <f t="shared" si="47"/>
        <v>0.96799256487547491</v>
      </c>
      <c r="L296" s="111">
        <f t="shared" si="50"/>
        <v>2702.9867837962706</v>
      </c>
      <c r="M296" s="111">
        <f t="shared" si="48"/>
        <v>0.99833246559586952</v>
      </c>
      <c r="N296" s="131">
        <f t="shared" si="44"/>
        <v>81.094858904467117</v>
      </c>
      <c r="O296" s="132" t="e">
        <f t="shared" si="45"/>
        <v>#DIV/0!</v>
      </c>
      <c r="P296" s="133" t="e">
        <f>N296/#REF!</f>
        <v>#REF!</v>
      </c>
      <c r="Q296" s="5" t="e">
        <f>IF(#REF!="1A1 Energy Industries",#REF!)</f>
        <v>#REF!</v>
      </c>
      <c r="R296" s="5" t="e">
        <f>IF(#REF!="1B2 Oil &amp; Natural Gas",#REF!)</f>
        <v>#REF!</v>
      </c>
      <c r="S296" s="5" t="e">
        <f>IF(#REF!="3A2 Manure Management",#REF!)</f>
        <v>#REF!</v>
      </c>
      <c r="T296" s="5" t="e">
        <f>IF(#REF!="3B2 Cropland",#REF!)</f>
        <v>#REF!</v>
      </c>
      <c r="U296" s="5" t="e">
        <f>IF(#REF!="3B6 Other Land",#REF!)</f>
        <v>#REF!</v>
      </c>
      <c r="V296" s="5" t="e">
        <f>IF(#REF!="4A1 Managed Waste Disposal Sites",#REF!)</f>
        <v>#REF!</v>
      </c>
      <c r="W296" s="5" t="e">
        <f>IF(#REF!="4D1 Domestic Wastewater Treatment &amp; Discharge",#REF!)</f>
        <v>#REF!</v>
      </c>
      <c r="X296" s="5" t="e">
        <f>IF(#REF!="unknown",#REF!)</f>
        <v>#REF!</v>
      </c>
    </row>
    <row r="297" spans="1:25" x14ac:dyDescent="0.3">
      <c r="A297" s="4" t="s">
        <v>1044</v>
      </c>
      <c r="B297" s="3" t="s">
        <v>415</v>
      </c>
      <c r="C297" s="3" t="s">
        <v>1045</v>
      </c>
      <c r="D297" s="3" t="s">
        <v>368</v>
      </c>
      <c r="E297" s="130" t="s">
        <v>337</v>
      </c>
      <c r="F297" s="29">
        <v>0.18986854795399999</v>
      </c>
      <c r="G297" s="129">
        <v>15</v>
      </c>
      <c r="H297" s="26">
        <f t="shared" si="43"/>
        <v>12.657903196933331</v>
      </c>
      <c r="I297" s="109">
        <f t="shared" si="46"/>
        <v>91.136903017919991</v>
      </c>
      <c r="J297" s="109">
        <f t="shared" si="49"/>
        <v>63728.18296883985</v>
      </c>
      <c r="K297" s="110">
        <f t="shared" si="47"/>
        <v>0.96937886185123145</v>
      </c>
      <c r="L297" s="111">
        <f t="shared" si="50"/>
        <v>2703.1766523442247</v>
      </c>
      <c r="M297" s="111">
        <f t="shared" si="48"/>
        <v>0.99840259244101526</v>
      </c>
      <c r="N297" s="131">
        <f t="shared" si="44"/>
        <v>93.75276210140045</v>
      </c>
      <c r="O297" s="132" t="e">
        <f t="shared" si="45"/>
        <v>#DIV/0!</v>
      </c>
      <c r="P297" s="133" t="e">
        <f>N297/#REF!</f>
        <v>#REF!</v>
      </c>
      <c r="Q297" s="5" t="e">
        <f>IF(#REF!="1A1 Energy Industries",#REF!)</f>
        <v>#REF!</v>
      </c>
      <c r="R297" s="5" t="e">
        <f>IF(#REF!="1B2 Oil &amp; Natural Gas",#REF!)</f>
        <v>#REF!</v>
      </c>
      <c r="S297" s="5" t="e">
        <f>IF(#REF!="3A2 Manure Management",#REF!)</f>
        <v>#REF!</v>
      </c>
      <c r="T297" s="5" t="e">
        <f>IF(#REF!="3B2 Cropland",#REF!)</f>
        <v>#REF!</v>
      </c>
      <c r="U297" s="5" t="e">
        <f>IF(#REF!="3B6 Other Land",#REF!)</f>
        <v>#REF!</v>
      </c>
      <c r="V297" s="5" t="e">
        <f>IF(#REF!="4A1 Managed Waste Disposal Sites",#REF!)</f>
        <v>#REF!</v>
      </c>
      <c r="W297" s="5" t="e">
        <f>IF(#REF!="4D1 Domestic Wastewater Treatment &amp; Discharge",#REF!)</f>
        <v>#REF!</v>
      </c>
      <c r="X297" s="5" t="e">
        <f>IF(#REF!="unknown",#REF!)</f>
        <v>#REF!</v>
      </c>
    </row>
    <row r="298" spans="1:25" x14ac:dyDescent="0.3">
      <c r="A298" s="4" t="s">
        <v>1178</v>
      </c>
      <c r="B298" s="3" t="s">
        <v>1032</v>
      </c>
      <c r="C298" s="3" t="s">
        <v>1161</v>
      </c>
      <c r="D298" s="3" t="s">
        <v>384</v>
      </c>
      <c r="E298" s="128" t="s">
        <v>337</v>
      </c>
      <c r="F298" s="29">
        <v>0.183179390617</v>
      </c>
      <c r="G298" s="129">
        <v>15.6169779407</v>
      </c>
      <c r="H298" s="26">
        <f t="shared" si="43"/>
        <v>11.729503064713258</v>
      </c>
      <c r="I298" s="109">
        <f t="shared" si="46"/>
        <v>84.452422065935451</v>
      </c>
      <c r="J298" s="109">
        <f t="shared" si="49"/>
        <v>63812.635390905787</v>
      </c>
      <c r="K298" s="110">
        <f t="shared" si="47"/>
        <v>0.97066348019383952</v>
      </c>
      <c r="L298" s="111">
        <f t="shared" si="50"/>
        <v>2703.3598317348419</v>
      </c>
      <c r="M298" s="111">
        <f t="shared" si="48"/>
        <v>0.9984702486847592</v>
      </c>
      <c r="N298" s="131">
        <f t="shared" si="44"/>
        <v>105.48226516611371</v>
      </c>
      <c r="O298" s="132" t="e">
        <f t="shared" si="45"/>
        <v>#DIV/0!</v>
      </c>
      <c r="P298" s="133" t="e">
        <f>N298/#REF!</f>
        <v>#REF!</v>
      </c>
      <c r="Q298" s="5" t="e">
        <f>IF(#REF!="1A1 Energy Industries",#REF!)</f>
        <v>#REF!</v>
      </c>
      <c r="R298" s="5" t="e">
        <f>IF(#REF!="1B2 Oil &amp; Natural Gas",#REF!)</f>
        <v>#REF!</v>
      </c>
      <c r="S298" s="5" t="e">
        <f>IF(#REF!="3A2 Manure Management",#REF!)</f>
        <v>#REF!</v>
      </c>
      <c r="T298" s="5" t="e">
        <f>IF(#REF!="3B2 Cropland",#REF!)</f>
        <v>#REF!</v>
      </c>
      <c r="U298" s="5" t="e">
        <f>IF(#REF!="3B6 Other Land",#REF!)</f>
        <v>#REF!</v>
      </c>
      <c r="V298" s="5" t="e">
        <f>IF(#REF!="4A1 Managed Waste Disposal Sites",#REF!)</f>
        <v>#REF!</v>
      </c>
      <c r="W298" s="5" t="e">
        <f>IF(#REF!="4D1 Domestic Wastewater Treatment &amp; Discharge",#REF!)</f>
        <v>#REF!</v>
      </c>
      <c r="X298" s="5" t="e">
        <f>IF(#REF!="unknown",#REF!)</f>
        <v>#REF!</v>
      </c>
    </row>
    <row r="299" spans="1:25" x14ac:dyDescent="0.3">
      <c r="A299" s="4" t="s">
        <v>1199</v>
      </c>
      <c r="B299" s="3" t="s">
        <v>427</v>
      </c>
      <c r="C299" s="3" t="s">
        <v>1280</v>
      </c>
      <c r="D299" s="3" t="s">
        <v>368</v>
      </c>
      <c r="E299" s="134" t="s">
        <v>505</v>
      </c>
      <c r="F299" s="29">
        <v>0.17517973482599999</v>
      </c>
      <c r="G299" s="129">
        <v>4.2426406871199998</v>
      </c>
      <c r="H299" s="26">
        <f t="shared" si="43"/>
        <v>41.290259473968312</v>
      </c>
      <c r="I299" s="109">
        <f t="shared" si="46"/>
        <v>297.28986821257183</v>
      </c>
      <c r="J299" s="109">
        <f t="shared" si="49"/>
        <v>64109.925259118361</v>
      </c>
      <c r="K299" s="110">
        <f t="shared" si="47"/>
        <v>0.97518560055978054</v>
      </c>
      <c r="L299" s="111">
        <f t="shared" si="50"/>
        <v>2703.535011469668</v>
      </c>
      <c r="M299" s="111">
        <f t="shared" si="48"/>
        <v>0.9985349503021107</v>
      </c>
      <c r="N299" s="131">
        <f t="shared" si="44"/>
        <v>146.77252464008203</v>
      </c>
      <c r="O299" s="132" t="e">
        <f t="shared" si="45"/>
        <v>#DIV/0!</v>
      </c>
      <c r="P299" s="133" t="e">
        <f>N299/#REF!</f>
        <v>#REF!</v>
      </c>
      <c r="Q299" s="5" t="e">
        <f>IF(#REF!="1A1 Energy Industries",#REF!)</f>
        <v>#REF!</v>
      </c>
      <c r="R299" s="5" t="e">
        <f>IF(#REF!="1B2 Oil &amp; Natural Gas",#REF!)</f>
        <v>#REF!</v>
      </c>
      <c r="S299" s="5" t="e">
        <f>IF(#REF!="3A2 Manure Management",#REF!)</f>
        <v>#REF!</v>
      </c>
      <c r="T299" s="5" t="e">
        <f>IF(#REF!="3B2 Cropland",#REF!)</f>
        <v>#REF!</v>
      </c>
      <c r="U299" s="5" t="e">
        <f>IF(#REF!="3B6 Other Land",#REF!)</f>
        <v>#REF!</v>
      </c>
      <c r="V299" s="5" t="e">
        <f>IF(#REF!="4A1 Managed Waste Disposal Sites",#REF!)</f>
        <v>#REF!</v>
      </c>
      <c r="W299" s="5" t="e">
        <f>IF(#REF!="4D1 Domestic Wastewater Treatment &amp; Discharge",#REF!)</f>
        <v>#REF!</v>
      </c>
      <c r="X299" s="5" t="e">
        <f>IF(#REF!="unknown",#REF!)</f>
        <v>#REF!</v>
      </c>
    </row>
    <row r="300" spans="1:25" x14ac:dyDescent="0.3">
      <c r="A300" s="4" t="s">
        <v>1044</v>
      </c>
      <c r="B300" s="3" t="s">
        <v>415</v>
      </c>
      <c r="C300" s="3" t="s">
        <v>1045</v>
      </c>
      <c r="D300" s="3" t="s">
        <v>368</v>
      </c>
      <c r="E300" s="130" t="s">
        <v>337</v>
      </c>
      <c r="F300" s="29">
        <v>0.17412330675900001</v>
      </c>
      <c r="G300" s="129">
        <v>8.7681240867099994</v>
      </c>
      <c r="H300" s="26">
        <f t="shared" si="43"/>
        <v>19.858672737412757</v>
      </c>
      <c r="I300" s="109">
        <f t="shared" si="46"/>
        <v>142.98244370937186</v>
      </c>
      <c r="J300" s="109">
        <f t="shared" si="49"/>
        <v>64252.907702827732</v>
      </c>
      <c r="K300" s="110">
        <f t="shared" si="47"/>
        <v>0.97736052775981497</v>
      </c>
      <c r="L300" s="111">
        <f t="shared" si="50"/>
        <v>2703.7091347764272</v>
      </c>
      <c r="M300" s="111">
        <f t="shared" si="48"/>
        <v>0.99859926173389302</v>
      </c>
      <c r="N300" s="131">
        <f t="shared" si="44"/>
        <v>166.63119737749477</v>
      </c>
      <c r="O300" s="132" t="e">
        <f t="shared" si="45"/>
        <v>#DIV/0!</v>
      </c>
      <c r="P300" s="133" t="e">
        <f>N300/#REF!</f>
        <v>#REF!</v>
      </c>
      <c r="Q300" s="5" t="e">
        <f>IF(#REF!="1A1 Energy Industries",#REF!)</f>
        <v>#REF!</v>
      </c>
      <c r="R300" s="5" t="e">
        <f>IF(#REF!="1B2 Oil &amp; Natural Gas",#REF!)</f>
        <v>#REF!</v>
      </c>
      <c r="S300" s="5" t="e">
        <f>IF(#REF!="3A2 Manure Management",#REF!)</f>
        <v>#REF!</v>
      </c>
      <c r="T300" s="5" t="e">
        <f>IF(#REF!="3B2 Cropland",#REF!)</f>
        <v>#REF!</v>
      </c>
      <c r="U300" s="5" t="e">
        <f>IF(#REF!="3B6 Other Land",#REF!)</f>
        <v>#REF!</v>
      </c>
      <c r="V300" s="5" t="e">
        <f>IF(#REF!="4A1 Managed Waste Disposal Sites",#REF!)</f>
        <v>#REF!</v>
      </c>
      <c r="W300" s="5" t="e">
        <f>IF(#REF!="4D1 Domestic Wastewater Treatment &amp; Discharge",#REF!)</f>
        <v>#REF!</v>
      </c>
      <c r="X300" s="5" t="e">
        <f>IF(#REF!="unknown",#REF!)</f>
        <v>#REF!</v>
      </c>
    </row>
    <row r="301" spans="1:25" x14ac:dyDescent="0.3">
      <c r="A301" s="4" t="s">
        <v>1166</v>
      </c>
      <c r="B301" s="3" t="s">
        <v>1032</v>
      </c>
      <c r="C301" s="3" t="s">
        <v>434</v>
      </c>
      <c r="D301" s="3" t="s">
        <v>384</v>
      </c>
      <c r="E301" s="128" t="s">
        <v>337</v>
      </c>
      <c r="F301" s="29">
        <v>0.16079984791599999</v>
      </c>
      <c r="G301" s="129">
        <v>18.569060288599999</v>
      </c>
      <c r="H301" s="26">
        <f t="shared" si="43"/>
        <v>8.6595576414127411</v>
      </c>
      <c r="I301" s="109">
        <f t="shared" si="46"/>
        <v>62.348815018171734</v>
      </c>
      <c r="J301" s="109">
        <f t="shared" si="49"/>
        <v>64315.256517845904</v>
      </c>
      <c r="K301" s="110">
        <f t="shared" si="47"/>
        <v>0.97830892485077925</v>
      </c>
      <c r="L301" s="111">
        <f t="shared" si="50"/>
        <v>2703.8699346243434</v>
      </c>
      <c r="M301" s="111">
        <f t="shared" si="48"/>
        <v>0.99865865222355432</v>
      </c>
      <c r="N301" s="131">
        <f t="shared" si="44"/>
        <v>175.2907550189075</v>
      </c>
      <c r="O301" s="132" t="e">
        <f t="shared" si="45"/>
        <v>#DIV/0!</v>
      </c>
      <c r="P301" s="5"/>
      <c r="Q301" s="5"/>
      <c r="R301" s="5"/>
      <c r="S301" s="5"/>
      <c r="T301" s="5"/>
      <c r="U301" s="5"/>
    </row>
    <row r="302" spans="1:25" x14ac:dyDescent="0.3">
      <c r="A302" s="4" t="s">
        <v>193</v>
      </c>
      <c r="B302" s="3" t="s">
        <v>195</v>
      </c>
      <c r="C302" s="3" t="s">
        <v>433</v>
      </c>
      <c r="D302" s="3" t="s">
        <v>396</v>
      </c>
      <c r="E302" s="128" t="s">
        <v>337</v>
      </c>
      <c r="F302" s="29">
        <v>0.157756475732</v>
      </c>
      <c r="G302" s="129">
        <v>78.449984066300004</v>
      </c>
      <c r="H302" s="26">
        <f t="shared" si="43"/>
        <v>2.0109178811136039</v>
      </c>
      <c r="I302" s="109">
        <f t="shared" si="46"/>
        <v>14.478608744017949</v>
      </c>
      <c r="J302" s="109">
        <f t="shared" si="49"/>
        <v>64329.73512658992</v>
      </c>
      <c r="K302" s="110">
        <f t="shared" si="47"/>
        <v>0.97852916112006572</v>
      </c>
      <c r="L302" s="111">
        <f t="shared" si="50"/>
        <v>2704.0276911000756</v>
      </c>
      <c r="M302" s="111">
        <f t="shared" si="48"/>
        <v>0.9987169186613799</v>
      </c>
      <c r="N302" s="131">
        <f t="shared" si="44"/>
        <v>177.30167290002112</v>
      </c>
      <c r="O302" s="132" t="e">
        <f t="shared" si="45"/>
        <v>#DIV/0!</v>
      </c>
      <c r="P302" s="133" t="e">
        <f>N302/#REF!</f>
        <v>#REF!</v>
      </c>
      <c r="Q302" s="5" t="e">
        <f>IF(#REF!="1A1 Energy Industries",#REF!)</f>
        <v>#REF!</v>
      </c>
      <c r="R302" s="5" t="e">
        <f>IF(#REF!="1B2 Oil &amp; Natural Gas",#REF!)</f>
        <v>#REF!</v>
      </c>
      <c r="S302" s="5" t="e">
        <f>IF(#REF!="3A2 Manure Management",#REF!)</f>
        <v>#REF!</v>
      </c>
      <c r="T302" s="5" t="e">
        <f>IF(#REF!="3B2 Cropland",#REF!)</f>
        <v>#REF!</v>
      </c>
      <c r="U302" s="5" t="e">
        <f>IF(#REF!="3B6 Other Land",#REF!)</f>
        <v>#REF!</v>
      </c>
      <c r="V302" s="5" t="e">
        <f>IF(#REF!="4A1 Managed Waste Disposal Sites",#REF!)</f>
        <v>#REF!</v>
      </c>
      <c r="W302" s="5" t="e">
        <f>IF(#REF!="4D1 Domestic Wastewater Treatment &amp; Discharge",#REF!)</f>
        <v>#REF!</v>
      </c>
      <c r="X302" s="5" t="e">
        <f>IF(#REF!="unknown",#REF!)</f>
        <v>#REF!</v>
      </c>
    </row>
    <row r="303" spans="1:25" x14ac:dyDescent="0.3">
      <c r="A303" s="4" t="s">
        <v>1171</v>
      </c>
      <c r="B303" s="3" t="s">
        <v>1032</v>
      </c>
      <c r="C303" s="3" t="s">
        <v>1190</v>
      </c>
      <c r="D303" s="3" t="s">
        <v>384</v>
      </c>
      <c r="E303" s="128" t="s">
        <v>337</v>
      </c>
      <c r="F303" s="29">
        <v>0.15389078296700001</v>
      </c>
      <c r="G303" s="129">
        <v>19.209372712299999</v>
      </c>
      <c r="H303" s="26">
        <f t="shared" si="43"/>
        <v>8.0112341653125316</v>
      </c>
      <c r="I303" s="109">
        <f t="shared" si="46"/>
        <v>57.680885990250232</v>
      </c>
      <c r="J303" s="109">
        <f t="shared" si="49"/>
        <v>64387.416012580172</v>
      </c>
      <c r="K303" s="110">
        <f t="shared" si="47"/>
        <v>0.97940655364888052</v>
      </c>
      <c r="L303" s="111">
        <f t="shared" si="50"/>
        <v>2704.1815818830428</v>
      </c>
      <c r="M303" s="111">
        <f t="shared" si="48"/>
        <v>0.99877375732804041</v>
      </c>
      <c r="N303" s="131">
        <f t="shared" si="44"/>
        <v>185.31290706533366</v>
      </c>
      <c r="O303" s="132" t="e">
        <f t="shared" si="45"/>
        <v>#DIV/0!</v>
      </c>
      <c r="P303" s="133" t="e">
        <f>N303/#REF!</f>
        <v>#REF!</v>
      </c>
      <c r="Q303" s="5" t="e">
        <f>IF(#REF!="1A1 Energy Industries",#REF!)</f>
        <v>#REF!</v>
      </c>
      <c r="R303" s="5" t="e">
        <f>IF(#REF!="1B2 Oil &amp; Natural Gas",#REF!)</f>
        <v>#REF!</v>
      </c>
      <c r="S303" s="5" t="e">
        <f>IF(#REF!="3A2 Manure Management",#REF!)</f>
        <v>#REF!</v>
      </c>
      <c r="T303" s="5" t="e">
        <f>IF(#REF!="3B2 Cropland",#REF!)</f>
        <v>#REF!</v>
      </c>
      <c r="U303" s="5" t="e">
        <f>IF(#REF!="3B6 Other Land",#REF!)</f>
        <v>#REF!</v>
      </c>
      <c r="V303" s="5" t="e">
        <f>IF(#REF!="4A1 Managed Waste Disposal Sites",#REF!)</f>
        <v>#REF!</v>
      </c>
      <c r="W303" s="5" t="e">
        <f>IF(#REF!="4D1 Domestic Wastewater Treatment &amp; Discharge",#REF!)</f>
        <v>#REF!</v>
      </c>
      <c r="X303" s="5" t="e">
        <f>IF(#REF!="unknown",#REF!)</f>
        <v>#REF!</v>
      </c>
    </row>
    <row r="304" spans="1:25" x14ac:dyDescent="0.3">
      <c r="A304" s="4" t="s">
        <v>1166</v>
      </c>
      <c r="B304" s="3" t="s">
        <v>1032</v>
      </c>
      <c r="C304" s="3" t="s">
        <v>1029</v>
      </c>
      <c r="D304" s="3" t="s">
        <v>384</v>
      </c>
      <c r="E304" s="128" t="s">
        <v>337</v>
      </c>
      <c r="F304" s="29">
        <v>0.14810170419499999</v>
      </c>
      <c r="G304" s="129">
        <v>16.909760495099999</v>
      </c>
      <c r="H304" s="26">
        <f t="shared" si="43"/>
        <v>8.7583561126082152</v>
      </c>
      <c r="I304" s="109">
        <f t="shared" si="46"/>
        <v>63.060164010779147</v>
      </c>
      <c r="J304" s="109">
        <f t="shared" si="49"/>
        <v>64450.47617659095</v>
      </c>
      <c r="K304" s="110">
        <f t="shared" si="47"/>
        <v>0.98036577117508561</v>
      </c>
      <c r="L304" s="111">
        <f t="shared" si="50"/>
        <v>2704.3296835872379</v>
      </c>
      <c r="M304" s="111">
        <f t="shared" si="48"/>
        <v>0.99882845783208818</v>
      </c>
      <c r="N304" s="131">
        <f t="shared" si="44"/>
        <v>194.07126317794189</v>
      </c>
      <c r="O304" s="132" t="e">
        <f t="shared" si="45"/>
        <v>#DIV/0!</v>
      </c>
      <c r="P304" s="5"/>
      <c r="Q304" s="5"/>
      <c r="R304" s="5"/>
      <c r="S304" s="5"/>
      <c r="T304" s="5"/>
      <c r="U304" s="5"/>
    </row>
    <row r="305" spans="1:24" x14ac:dyDescent="0.3">
      <c r="A305" s="4" t="s">
        <v>1199</v>
      </c>
      <c r="B305" s="3" t="s">
        <v>427</v>
      </c>
      <c r="C305" s="3" t="s">
        <v>1279</v>
      </c>
      <c r="D305" s="3" t="s">
        <v>368</v>
      </c>
      <c r="E305" s="134" t="s">
        <v>505</v>
      </c>
      <c r="F305" s="29">
        <v>0.14781884849099999</v>
      </c>
      <c r="G305" s="129">
        <v>23.380547470100002</v>
      </c>
      <c r="H305" s="26">
        <f t="shared" si="43"/>
        <v>6.3223005654609565</v>
      </c>
      <c r="I305" s="109">
        <f t="shared" si="46"/>
        <v>45.520564071318887</v>
      </c>
      <c r="J305" s="109">
        <f t="shared" si="49"/>
        <v>64495.996740662267</v>
      </c>
      <c r="K305" s="110">
        <f t="shared" si="47"/>
        <v>0.98105819124003335</v>
      </c>
      <c r="L305" s="111">
        <f t="shared" si="50"/>
        <v>2704.4775024357291</v>
      </c>
      <c r="M305" s="111">
        <f t="shared" si="48"/>
        <v>0.99888305386502496</v>
      </c>
      <c r="N305" s="131">
        <f t="shared" si="44"/>
        <v>200.39356374340284</v>
      </c>
      <c r="O305" s="132" t="e">
        <f t="shared" si="45"/>
        <v>#DIV/0!</v>
      </c>
      <c r="P305" s="133" t="e">
        <f>N305/#REF!</f>
        <v>#REF!</v>
      </c>
      <c r="Q305" s="5" t="e">
        <f>IF(#REF!="1A1 Energy Industries",#REF!)</f>
        <v>#REF!</v>
      </c>
      <c r="R305" s="5" t="e">
        <f>IF(#REF!="1B2 Oil &amp; Natural Gas",#REF!)</f>
        <v>#REF!</v>
      </c>
      <c r="S305" s="5" t="e">
        <f>IF(#REF!="3A2 Manure Management",#REF!)</f>
        <v>#REF!</v>
      </c>
      <c r="T305" s="5" t="e">
        <f>IF(#REF!="3B2 Cropland",#REF!)</f>
        <v>#REF!</v>
      </c>
      <c r="U305" s="5" t="e">
        <f>IF(#REF!="3B6 Other Land",#REF!)</f>
        <v>#REF!</v>
      </c>
      <c r="V305" s="5" t="e">
        <f>IF(#REF!="4A1 Managed Waste Disposal Sites",#REF!)</f>
        <v>#REF!</v>
      </c>
      <c r="W305" s="5" t="e">
        <f>IF(#REF!="4D1 Domestic Wastewater Treatment &amp; Discharge",#REF!)</f>
        <v>#REF!</v>
      </c>
      <c r="X305" s="5" t="e">
        <f>IF(#REF!="unknown",#REF!)</f>
        <v>#REF!</v>
      </c>
    </row>
    <row r="306" spans="1:24" x14ac:dyDescent="0.3">
      <c r="A306" s="4" t="s">
        <v>1199</v>
      </c>
      <c r="B306" s="3" t="s">
        <v>427</v>
      </c>
      <c r="C306" s="3" t="s">
        <v>1279</v>
      </c>
      <c r="D306" s="3" t="s">
        <v>368</v>
      </c>
      <c r="E306" s="134" t="s">
        <v>337</v>
      </c>
      <c r="F306" s="29">
        <v>0.14781884476500001</v>
      </c>
      <c r="G306" s="129">
        <v>23.380547470100002</v>
      </c>
      <c r="H306" s="26">
        <f t="shared" si="43"/>
        <v>6.3223004060977095</v>
      </c>
      <c r="I306" s="109">
        <f t="shared" si="46"/>
        <v>45.520562923903512</v>
      </c>
      <c r="J306" s="109">
        <f t="shared" si="49"/>
        <v>64541.517303586174</v>
      </c>
      <c r="K306" s="110">
        <f t="shared" si="47"/>
        <v>0.9817506112875275</v>
      </c>
      <c r="L306" s="111">
        <f t="shared" si="50"/>
        <v>2704.6253212804941</v>
      </c>
      <c r="M306" s="111">
        <f t="shared" si="48"/>
        <v>0.99893764989658551</v>
      </c>
      <c r="N306" s="131">
        <f t="shared" si="44"/>
        <v>206.71586414950053</v>
      </c>
      <c r="O306" s="132" t="e">
        <f t="shared" si="45"/>
        <v>#DIV/0!</v>
      </c>
      <c r="P306" s="133" t="e">
        <f>N306/#REF!</f>
        <v>#REF!</v>
      </c>
      <c r="Q306" s="5" t="e">
        <f>IF(#REF!="1A1 Energy Industries",#REF!)</f>
        <v>#REF!</v>
      </c>
      <c r="R306" s="5" t="e">
        <f>IF(#REF!="1B2 Oil &amp; Natural Gas",#REF!)</f>
        <v>#REF!</v>
      </c>
      <c r="S306" s="5" t="e">
        <f>IF(#REF!="3A2 Manure Management",#REF!)</f>
        <v>#REF!</v>
      </c>
      <c r="T306" s="5" t="e">
        <f>IF(#REF!="3B2 Cropland",#REF!)</f>
        <v>#REF!</v>
      </c>
      <c r="U306" s="5" t="e">
        <f>IF(#REF!="3B6 Other Land",#REF!)</f>
        <v>#REF!</v>
      </c>
      <c r="V306" s="5" t="e">
        <f>IF(#REF!="4A1 Managed Waste Disposal Sites",#REF!)</f>
        <v>#REF!</v>
      </c>
      <c r="W306" s="5" t="e">
        <f>IF(#REF!="4D1 Domestic Wastewater Treatment &amp; Discharge",#REF!)</f>
        <v>#REF!</v>
      </c>
      <c r="X306" s="5" t="e">
        <f>IF(#REF!="unknown",#REF!)</f>
        <v>#REF!</v>
      </c>
    </row>
    <row r="307" spans="1:24" x14ac:dyDescent="0.3">
      <c r="A307" s="4" t="s">
        <v>1199</v>
      </c>
      <c r="B307" s="3" t="s">
        <v>427</v>
      </c>
      <c r="C307" s="3" t="s">
        <v>1279</v>
      </c>
      <c r="D307" s="3" t="s">
        <v>368</v>
      </c>
      <c r="E307" s="134" t="s">
        <v>505</v>
      </c>
      <c r="F307" s="29">
        <v>0.14579434404137998</v>
      </c>
      <c r="G307" s="129">
        <v>13.527600107166668</v>
      </c>
      <c r="H307" s="26">
        <f t="shared" si="43"/>
        <v>10.777546858747021</v>
      </c>
      <c r="I307" s="109">
        <f t="shared" si="46"/>
        <v>77.598337382978542</v>
      </c>
      <c r="J307" s="109">
        <f t="shared" si="49"/>
        <v>64619.115640969154</v>
      </c>
      <c r="K307" s="110">
        <f t="shared" si="47"/>
        <v>0.9829309711294304</v>
      </c>
      <c r="L307" s="111">
        <f t="shared" si="50"/>
        <v>2704.7711156245355</v>
      </c>
      <c r="M307" s="111">
        <f t="shared" si="48"/>
        <v>0.9989914981905651</v>
      </c>
      <c r="N307" s="131">
        <f t="shared" si="44"/>
        <v>217.49341100824756</v>
      </c>
      <c r="O307" s="132" t="e">
        <f t="shared" si="45"/>
        <v>#DIV/0!</v>
      </c>
      <c r="P307" s="133" t="e">
        <f>N307/#REF!</f>
        <v>#REF!</v>
      </c>
      <c r="Q307" s="5" t="e">
        <f>IF(#REF!="1A1 Energy Industries",#REF!)</f>
        <v>#REF!</v>
      </c>
      <c r="R307" s="5" t="e">
        <f>IF(#REF!="1B2 Oil &amp; Natural Gas",#REF!)</f>
        <v>#REF!</v>
      </c>
      <c r="S307" s="5" t="e">
        <f>IF(#REF!="3A2 Manure Management",#REF!)</f>
        <v>#REF!</v>
      </c>
      <c r="T307" s="5" t="e">
        <f>IF(#REF!="3B2 Cropland",#REF!)</f>
        <v>#REF!</v>
      </c>
      <c r="U307" s="5" t="e">
        <f>IF(#REF!="3B6 Other Land",#REF!)</f>
        <v>#REF!</v>
      </c>
      <c r="V307" s="5" t="e">
        <f>IF(#REF!="4A1 Managed Waste Disposal Sites",#REF!)</f>
        <v>#REF!</v>
      </c>
      <c r="W307" s="5" t="e">
        <f>IF(#REF!="4D1 Domestic Wastewater Treatment &amp; Discharge",#REF!)</f>
        <v>#REF!</v>
      </c>
      <c r="X307" s="5" t="e">
        <f>IF(#REF!="unknown",#REF!)</f>
        <v>#REF!</v>
      </c>
    </row>
    <row r="308" spans="1:24" x14ac:dyDescent="0.3">
      <c r="A308" s="4" t="s">
        <v>1167</v>
      </c>
      <c r="B308" s="3" t="s">
        <v>1032</v>
      </c>
      <c r="C308" s="3" t="s">
        <v>1148</v>
      </c>
      <c r="D308" s="3" t="s">
        <v>384</v>
      </c>
      <c r="E308" s="130" t="s">
        <v>337</v>
      </c>
      <c r="F308" s="29">
        <v>0.145605525933</v>
      </c>
      <c r="G308" s="129">
        <v>13.416407865</v>
      </c>
      <c r="H308" s="26">
        <f t="shared" si="43"/>
        <v>10.852795129525528</v>
      </c>
      <c r="I308" s="109">
        <f t="shared" si="46"/>
        <v>78.140124932583817</v>
      </c>
      <c r="J308" s="109">
        <f t="shared" si="49"/>
        <v>64697.25576590174</v>
      </c>
      <c r="K308" s="110">
        <f t="shared" si="47"/>
        <v>0.98411957218226609</v>
      </c>
      <c r="L308" s="111">
        <f t="shared" si="50"/>
        <v>2704.9167211504687</v>
      </c>
      <c r="M308" s="111">
        <f t="shared" si="48"/>
        <v>0.99904527674567334</v>
      </c>
      <c r="N308" s="131">
        <f t="shared" si="44"/>
        <v>228.34620613777309</v>
      </c>
      <c r="O308" s="132" t="e">
        <f t="shared" si="45"/>
        <v>#DIV/0!</v>
      </c>
      <c r="P308" s="133" t="e">
        <f>N308/#REF!</f>
        <v>#REF!</v>
      </c>
      <c r="Q308" s="5" t="e">
        <f>IF(#REF!="1A1 Energy Industries",#REF!)</f>
        <v>#REF!</v>
      </c>
      <c r="R308" s="5" t="e">
        <f>IF(#REF!="1B2 Oil &amp; Natural Gas",#REF!)</f>
        <v>#REF!</v>
      </c>
      <c r="S308" s="5" t="e">
        <f>IF(#REF!="3A2 Manure Management",#REF!)</f>
        <v>#REF!</v>
      </c>
      <c r="T308" s="5" t="e">
        <f>IF(#REF!="3B2 Cropland",#REF!)</f>
        <v>#REF!</v>
      </c>
      <c r="U308" s="5" t="e">
        <f>IF(#REF!="3B6 Other Land",#REF!)</f>
        <v>#REF!</v>
      </c>
      <c r="V308" s="5" t="e">
        <f>IF(#REF!="4A1 Managed Waste Disposal Sites",#REF!)</f>
        <v>#REF!</v>
      </c>
      <c r="W308" s="5" t="e">
        <f>IF(#REF!="4D1 Domestic Wastewater Treatment &amp; Discharge",#REF!)</f>
        <v>#REF!</v>
      </c>
      <c r="X308" s="5" t="e">
        <f>IF(#REF!="unknown",#REF!)</f>
        <v>#REF!</v>
      </c>
    </row>
    <row r="309" spans="1:24" x14ac:dyDescent="0.3">
      <c r="A309" s="4" t="s">
        <v>278</v>
      </c>
      <c r="B309" s="3" t="s">
        <v>426</v>
      </c>
      <c r="C309" s="3" t="s">
        <v>280</v>
      </c>
      <c r="D309" s="3" t="s">
        <v>368</v>
      </c>
      <c r="E309" s="128" t="s">
        <v>337</v>
      </c>
      <c r="F309" s="29">
        <v>0.137878422625</v>
      </c>
      <c r="G309" s="129">
        <v>18.341210429</v>
      </c>
      <c r="H309" s="26">
        <f t="shared" si="43"/>
        <v>7.5174113049264761</v>
      </c>
      <c r="I309" s="109">
        <f t="shared" si="46"/>
        <v>54.125361395470634</v>
      </c>
      <c r="J309" s="109">
        <f t="shared" si="49"/>
        <v>64751.381127297209</v>
      </c>
      <c r="K309" s="110">
        <f t="shared" si="47"/>
        <v>0.98494288109807937</v>
      </c>
      <c r="L309" s="111">
        <f t="shared" si="50"/>
        <v>2705.0545995730936</v>
      </c>
      <c r="M309" s="111">
        <f t="shared" si="48"/>
        <v>0.99909620134006527</v>
      </c>
      <c r="N309" s="131">
        <f t="shared" si="44"/>
        <v>235.86361744269956</v>
      </c>
      <c r="O309" s="132" t="e">
        <f t="shared" si="45"/>
        <v>#DIV/0!</v>
      </c>
      <c r="P309" s="133" t="e">
        <f>N309/#REF!</f>
        <v>#REF!</v>
      </c>
      <c r="Q309" s="5" t="e">
        <f>IF(#REF!="1A1 Energy Industries",#REF!)</f>
        <v>#REF!</v>
      </c>
      <c r="R309" s="5" t="e">
        <f>IF(#REF!="1B2 Oil &amp; Natural Gas",#REF!)</f>
        <v>#REF!</v>
      </c>
      <c r="S309" s="5" t="e">
        <f>IF(#REF!="3A2 Manure Management",#REF!)</f>
        <v>#REF!</v>
      </c>
      <c r="T309" s="5" t="e">
        <f>IF(#REF!="3B2 Cropland",#REF!)</f>
        <v>#REF!</v>
      </c>
      <c r="U309" s="5" t="e">
        <f>IF(#REF!="3B6 Other Land",#REF!)</f>
        <v>#REF!</v>
      </c>
      <c r="V309" s="5" t="e">
        <f>IF(#REF!="4A1 Managed Waste Disposal Sites",#REF!)</f>
        <v>#REF!</v>
      </c>
      <c r="W309" s="5" t="e">
        <f>IF(#REF!="4D1 Domestic Wastewater Treatment &amp; Discharge",#REF!)</f>
        <v>#REF!</v>
      </c>
      <c r="X309" s="5" t="e">
        <f>IF(#REF!="unknown",#REF!)</f>
        <v>#REF!</v>
      </c>
    </row>
    <row r="310" spans="1:24" x14ac:dyDescent="0.3">
      <c r="A310" s="4" t="s">
        <v>1171</v>
      </c>
      <c r="B310" s="3" t="s">
        <v>1032</v>
      </c>
      <c r="C310" s="3" t="s">
        <v>1154</v>
      </c>
      <c r="D310" s="3" t="s">
        <v>384</v>
      </c>
      <c r="E310" s="130" t="s">
        <v>337</v>
      </c>
      <c r="F310" s="29">
        <v>0.13591657485799999</v>
      </c>
      <c r="G310" s="129">
        <v>24.186773244899999</v>
      </c>
      <c r="H310" s="26">
        <f t="shared" si="43"/>
        <v>5.6194587629277599</v>
      </c>
      <c r="I310" s="109">
        <f t="shared" si="46"/>
        <v>40.460103093079873</v>
      </c>
      <c r="J310" s="109">
        <f t="shared" si="49"/>
        <v>64791.841230390288</v>
      </c>
      <c r="K310" s="110">
        <f t="shared" si="47"/>
        <v>0.98555832573904656</v>
      </c>
      <c r="L310" s="111">
        <f t="shared" si="50"/>
        <v>2705.1905161479517</v>
      </c>
      <c r="M310" s="111">
        <f t="shared" si="48"/>
        <v>0.99914640133738186</v>
      </c>
      <c r="N310" s="131">
        <f t="shared" si="44"/>
        <v>241.48307620562733</v>
      </c>
      <c r="O310" s="132" t="e">
        <f t="shared" si="45"/>
        <v>#DIV/0!</v>
      </c>
      <c r="P310" s="133" t="e">
        <f>N310/#REF!</f>
        <v>#REF!</v>
      </c>
      <c r="Q310" s="5" t="e">
        <f>IF(#REF!="1A1 Energy Industries",#REF!)</f>
        <v>#REF!</v>
      </c>
      <c r="R310" s="5" t="e">
        <f>IF(#REF!="1B2 Oil &amp; Natural Gas",#REF!)</f>
        <v>#REF!</v>
      </c>
      <c r="S310" s="5" t="e">
        <f>IF(#REF!="3A2 Manure Management",#REF!)</f>
        <v>#REF!</v>
      </c>
      <c r="T310" s="5" t="e">
        <f>IF(#REF!="3B2 Cropland",#REF!)</f>
        <v>#REF!</v>
      </c>
      <c r="U310" s="5" t="e">
        <f>IF(#REF!="3B6 Other Land",#REF!)</f>
        <v>#REF!</v>
      </c>
      <c r="V310" s="5" t="e">
        <f>IF(#REF!="4A1 Managed Waste Disposal Sites",#REF!)</f>
        <v>#REF!</v>
      </c>
      <c r="W310" s="5" t="e">
        <f>IF(#REF!="4D1 Domestic Wastewater Treatment &amp; Discharge",#REF!)</f>
        <v>#REF!</v>
      </c>
      <c r="X310" s="5" t="e">
        <f>IF(#REF!="unknown",#REF!)</f>
        <v>#REF!</v>
      </c>
    </row>
    <row r="311" spans="1:24" x14ac:dyDescent="0.3">
      <c r="A311" s="4" t="s">
        <v>1199</v>
      </c>
      <c r="B311" s="3" t="s">
        <v>415</v>
      </c>
      <c r="C311" s="3" t="s">
        <v>1279</v>
      </c>
      <c r="D311" s="3" t="s">
        <v>368</v>
      </c>
      <c r="E311" s="134" t="s">
        <v>337</v>
      </c>
      <c r="F311" s="29">
        <v>0.13511061668400001</v>
      </c>
      <c r="G311" s="129">
        <v>17.4928556845</v>
      </c>
      <c r="H311" s="26">
        <f t="shared" si="43"/>
        <v>7.7237598663618021</v>
      </c>
      <c r="I311" s="109">
        <f t="shared" si="46"/>
        <v>55.611071037804976</v>
      </c>
      <c r="J311" s="109">
        <f t="shared" si="49"/>
        <v>64847.452301428093</v>
      </c>
      <c r="K311" s="110">
        <f t="shared" si="47"/>
        <v>0.98640423400502231</v>
      </c>
      <c r="L311" s="111">
        <f t="shared" si="50"/>
        <v>2705.3256267646357</v>
      </c>
      <c r="M311" s="111">
        <f t="shared" si="48"/>
        <v>0.99919630365872913</v>
      </c>
      <c r="N311" s="131">
        <f t="shared" si="44"/>
        <v>249.20683607198913</v>
      </c>
      <c r="O311" s="132" t="e">
        <f t="shared" si="45"/>
        <v>#DIV/0!</v>
      </c>
      <c r="P311" s="133" t="e">
        <f>N311/#REF!</f>
        <v>#REF!</v>
      </c>
      <c r="Q311" s="5" t="e">
        <f>IF(#REF!="1A1 Energy Industries",#REF!)</f>
        <v>#REF!</v>
      </c>
      <c r="R311" s="5" t="e">
        <f>IF(#REF!="1B2 Oil &amp; Natural Gas",#REF!)</f>
        <v>#REF!</v>
      </c>
      <c r="S311" s="5" t="e">
        <f>IF(#REF!="3A2 Manure Management",#REF!)</f>
        <v>#REF!</v>
      </c>
      <c r="T311" s="5" t="e">
        <f>IF(#REF!="3B2 Cropland",#REF!)</f>
        <v>#REF!</v>
      </c>
      <c r="U311" s="5" t="e">
        <f>IF(#REF!="3B6 Other Land",#REF!)</f>
        <v>#REF!</v>
      </c>
      <c r="V311" s="5" t="e">
        <f>IF(#REF!="4A1 Managed Waste Disposal Sites",#REF!)</f>
        <v>#REF!</v>
      </c>
      <c r="W311" s="5" t="e">
        <f>IF(#REF!="4D1 Domestic Wastewater Treatment &amp; Discharge",#REF!)</f>
        <v>#REF!</v>
      </c>
      <c r="X311" s="5" t="e">
        <f>IF(#REF!="unknown",#REF!)</f>
        <v>#REF!</v>
      </c>
    </row>
    <row r="312" spans="1:24" x14ac:dyDescent="0.3">
      <c r="A312" s="4" t="s">
        <v>1167</v>
      </c>
      <c r="B312" s="3" t="s">
        <v>1184</v>
      </c>
      <c r="C312" s="3" t="s">
        <v>1184</v>
      </c>
      <c r="D312" s="3" t="s">
        <v>384</v>
      </c>
      <c r="E312" s="128" t="s">
        <v>337</v>
      </c>
      <c r="F312" s="29">
        <v>0.13077877555</v>
      </c>
      <c r="G312" s="129">
        <v>16.1554944214</v>
      </c>
      <c r="H312" s="26">
        <f t="shared" si="43"/>
        <v>8.0950029840477633</v>
      </c>
      <c r="I312" s="109">
        <f t="shared" si="46"/>
        <v>58.284021485143903</v>
      </c>
      <c r="J312" s="109">
        <f t="shared" si="49"/>
        <v>64905.736322913239</v>
      </c>
      <c r="K312" s="110">
        <f t="shared" si="47"/>
        <v>0.98729080091748256</v>
      </c>
      <c r="L312" s="111">
        <f t="shared" si="50"/>
        <v>2705.4564055401856</v>
      </c>
      <c r="M312" s="111">
        <f t="shared" si="48"/>
        <v>0.99924460603971932</v>
      </c>
      <c r="N312" s="131">
        <f t="shared" si="44"/>
        <v>257.3018390560369</v>
      </c>
      <c r="O312" s="132" t="e">
        <f t="shared" si="45"/>
        <v>#DIV/0!</v>
      </c>
      <c r="P312" s="133" t="e">
        <f>N312/#REF!</f>
        <v>#REF!</v>
      </c>
      <c r="Q312" s="5" t="e">
        <f>IF(#REF!="1A1 Energy Industries",#REF!)</f>
        <v>#REF!</v>
      </c>
      <c r="R312" s="5" t="e">
        <f>IF(#REF!="1B2 Oil &amp; Natural Gas",#REF!)</f>
        <v>#REF!</v>
      </c>
      <c r="S312" s="5" t="e">
        <f>IF(#REF!="3A2 Manure Management",#REF!)</f>
        <v>#REF!</v>
      </c>
      <c r="T312" s="5" t="e">
        <f>IF(#REF!="3B2 Cropland",#REF!)</f>
        <v>#REF!</v>
      </c>
      <c r="U312" s="5" t="e">
        <f>IF(#REF!="3B6 Other Land",#REF!)</f>
        <v>#REF!</v>
      </c>
      <c r="V312" s="5" t="e">
        <f>IF(#REF!="4A1 Managed Waste Disposal Sites",#REF!)</f>
        <v>#REF!</v>
      </c>
      <c r="W312" s="5" t="e">
        <f>IF(#REF!="4D1 Domestic Wastewater Treatment &amp; Discharge",#REF!)</f>
        <v>#REF!</v>
      </c>
      <c r="X312" s="5" t="e">
        <f>IF(#REF!="unknown",#REF!)</f>
        <v>#REF!</v>
      </c>
    </row>
    <row r="313" spans="1:24" x14ac:dyDescent="0.3">
      <c r="A313" s="4" t="s">
        <v>1171</v>
      </c>
      <c r="B313" s="3" t="s">
        <v>1032</v>
      </c>
      <c r="C313" s="3" t="s">
        <v>1190</v>
      </c>
      <c r="D313" s="3" t="s">
        <v>384</v>
      </c>
      <c r="E313" s="128" t="s">
        <v>337</v>
      </c>
      <c r="F313" s="29">
        <v>0.123628480826</v>
      </c>
      <c r="G313" s="129">
        <v>30.5941170816</v>
      </c>
      <c r="H313" s="26">
        <f t="shared" si="43"/>
        <v>4.0409233087609833</v>
      </c>
      <c r="I313" s="109">
        <f t="shared" si="46"/>
        <v>29.094647823079082</v>
      </c>
      <c r="J313" s="109">
        <f t="shared" si="49"/>
        <v>64934.830970736315</v>
      </c>
      <c r="K313" s="110">
        <f t="shared" si="47"/>
        <v>0.98773336392930555</v>
      </c>
      <c r="L313" s="111">
        <f t="shared" si="50"/>
        <v>2705.5800340210117</v>
      </c>
      <c r="M313" s="111">
        <f t="shared" si="48"/>
        <v>0.99929026750089289</v>
      </c>
      <c r="N313" s="131">
        <f t="shared" si="44"/>
        <v>261.34276236479786</v>
      </c>
      <c r="O313" s="132" t="e">
        <f t="shared" si="45"/>
        <v>#DIV/0!</v>
      </c>
      <c r="P313" s="133" t="e">
        <f>N313/#REF!</f>
        <v>#REF!</v>
      </c>
      <c r="Q313" s="5" t="e">
        <f>IF(#REF!="1A1 Energy Industries",#REF!)</f>
        <v>#REF!</v>
      </c>
      <c r="R313" s="5" t="e">
        <f>IF(#REF!="1B2 Oil &amp; Natural Gas",#REF!)</f>
        <v>#REF!</v>
      </c>
      <c r="S313" s="5" t="e">
        <f>IF(#REF!="3A2 Manure Management",#REF!)</f>
        <v>#REF!</v>
      </c>
      <c r="T313" s="5" t="e">
        <f>IF(#REF!="3B2 Cropland",#REF!)</f>
        <v>#REF!</v>
      </c>
      <c r="U313" s="5" t="e">
        <f>IF(#REF!="3B6 Other Land",#REF!)</f>
        <v>#REF!</v>
      </c>
      <c r="V313" s="5" t="e">
        <f>IF(#REF!="4A1 Managed Waste Disposal Sites",#REF!)</f>
        <v>#REF!</v>
      </c>
      <c r="W313" s="5" t="e">
        <f>IF(#REF!="4D1 Domestic Wastewater Treatment &amp; Discharge",#REF!)</f>
        <v>#REF!</v>
      </c>
      <c r="X313" s="5" t="e">
        <f>IF(#REF!="unknown",#REF!)</f>
        <v>#REF!</v>
      </c>
    </row>
    <row r="314" spans="1:24" x14ac:dyDescent="0.3">
      <c r="A314" s="4" t="s">
        <v>1170</v>
      </c>
      <c r="B314" s="3" t="s">
        <v>1032</v>
      </c>
      <c r="C314" s="3" t="s">
        <v>1071</v>
      </c>
      <c r="D314" s="3" t="s">
        <v>384</v>
      </c>
      <c r="E314" s="128" t="s">
        <v>337</v>
      </c>
      <c r="F314" s="29">
        <v>0.122547836974</v>
      </c>
      <c r="G314" s="129">
        <v>13.416407865</v>
      </c>
      <c r="H314" s="26">
        <f t="shared" si="43"/>
        <v>9.1341764656466786</v>
      </c>
      <c r="I314" s="109">
        <f t="shared" si="46"/>
        <v>65.766070552656089</v>
      </c>
      <c r="J314" s="109">
        <f t="shared" si="49"/>
        <v>65000.597041288973</v>
      </c>
      <c r="K314" s="110">
        <f t="shared" si="47"/>
        <v>0.98873374140204684</v>
      </c>
      <c r="L314" s="111">
        <f t="shared" si="50"/>
        <v>2705.7025818579855</v>
      </c>
      <c r="M314" s="111">
        <f t="shared" si="48"/>
        <v>0.99933552983253759</v>
      </c>
      <c r="N314" s="131">
        <f t="shared" si="44"/>
        <v>270.47693883044457</v>
      </c>
      <c r="O314" s="132" t="e">
        <f t="shared" si="45"/>
        <v>#DIV/0!</v>
      </c>
      <c r="P314" s="5"/>
      <c r="Q314" s="5"/>
      <c r="R314" s="5"/>
      <c r="S314" s="5"/>
      <c r="T314" s="5"/>
      <c r="U314" s="5"/>
    </row>
    <row r="315" spans="1:24" x14ac:dyDescent="0.3">
      <c r="A315" s="4" t="s">
        <v>1167</v>
      </c>
      <c r="B315" s="3" t="s">
        <v>1032</v>
      </c>
      <c r="C315" s="3" t="s">
        <v>1119</v>
      </c>
      <c r="D315" s="3" t="s">
        <v>384</v>
      </c>
      <c r="E315" s="128" t="s">
        <v>337</v>
      </c>
      <c r="F315" s="29">
        <v>0.118705603294</v>
      </c>
      <c r="G315" s="129">
        <v>15.2970585408</v>
      </c>
      <c r="H315" s="26">
        <f t="shared" si="43"/>
        <v>7.7600280457442752</v>
      </c>
      <c r="I315" s="109">
        <f t="shared" si="46"/>
        <v>55.872201929358781</v>
      </c>
      <c r="J315" s="109">
        <f t="shared" si="49"/>
        <v>65056.469243218329</v>
      </c>
      <c r="K315" s="110">
        <f t="shared" si="47"/>
        <v>0.98958362176882086</v>
      </c>
      <c r="L315" s="111">
        <f t="shared" si="50"/>
        <v>2705.8212874612796</v>
      </c>
      <c r="M315" s="111">
        <f t="shared" si="48"/>
        <v>0.99937937305749414</v>
      </c>
      <c r="N315" s="131">
        <f t="shared" si="44"/>
        <v>278.23696687618883</v>
      </c>
      <c r="O315" s="132" t="e">
        <f t="shared" si="45"/>
        <v>#DIV/0!</v>
      </c>
      <c r="P315" s="133" t="e">
        <f>N315/#REF!</f>
        <v>#REF!</v>
      </c>
      <c r="Q315" s="5" t="e">
        <f>IF(#REF!="1A1 Energy Industries",#REF!)</f>
        <v>#REF!</v>
      </c>
      <c r="R315" s="5" t="e">
        <f>IF(#REF!="1B2 Oil &amp; Natural Gas",#REF!)</f>
        <v>#REF!</v>
      </c>
      <c r="S315" s="5" t="e">
        <f>IF(#REF!="3A2 Manure Management",#REF!)</f>
        <v>#REF!</v>
      </c>
      <c r="T315" s="5" t="e">
        <f>IF(#REF!="3B2 Cropland",#REF!)</f>
        <v>#REF!</v>
      </c>
      <c r="U315" s="5" t="e">
        <f>IF(#REF!="3B6 Other Land",#REF!)</f>
        <v>#REF!</v>
      </c>
      <c r="V315" s="5" t="e">
        <f>IF(#REF!="4A1 Managed Waste Disposal Sites",#REF!)</f>
        <v>#REF!</v>
      </c>
      <c r="W315" s="5" t="e">
        <f>IF(#REF!="4D1 Domestic Wastewater Treatment &amp; Discharge",#REF!)</f>
        <v>#REF!</v>
      </c>
      <c r="X315" s="5" t="e">
        <f>IF(#REF!="unknown",#REF!)</f>
        <v>#REF!</v>
      </c>
    </row>
    <row r="316" spans="1:24" x14ac:dyDescent="0.3">
      <c r="A316" s="4" t="s">
        <v>1199</v>
      </c>
      <c r="B316" s="3" t="s">
        <v>427</v>
      </c>
      <c r="C316" s="3" t="s">
        <v>422</v>
      </c>
      <c r="D316" s="3" t="s">
        <v>368</v>
      </c>
      <c r="E316" s="134" t="s">
        <v>337</v>
      </c>
      <c r="F316" s="29">
        <v>0.116293320432</v>
      </c>
      <c r="G316" s="29" t="s">
        <v>1189</v>
      </c>
      <c r="H316" s="94"/>
      <c r="I316" s="94"/>
      <c r="J316" s="109">
        <f t="shared" si="49"/>
        <v>65056.469243218329</v>
      </c>
      <c r="K316" s="110">
        <f t="shared" si="47"/>
        <v>0.98958362176882086</v>
      </c>
      <c r="L316" s="111">
        <f t="shared" si="50"/>
        <v>2705.9375807817114</v>
      </c>
      <c r="M316" s="111">
        <f t="shared" si="48"/>
        <v>0.9994223253197897</v>
      </c>
      <c r="N316" s="131">
        <f t="shared" si="44"/>
        <v>278.23696687618883</v>
      </c>
      <c r="O316" s="132" t="e">
        <f t="shared" si="45"/>
        <v>#DIV/0!</v>
      </c>
      <c r="P316" s="133" t="e">
        <f>N316/#REF!</f>
        <v>#REF!</v>
      </c>
      <c r="Q316" s="5" t="e">
        <f>IF(#REF!="1A1 Energy Industries",#REF!)</f>
        <v>#REF!</v>
      </c>
      <c r="R316" s="5" t="e">
        <f>IF(#REF!="1B2 Oil &amp; Natural Gas",#REF!)</f>
        <v>#REF!</v>
      </c>
      <c r="S316" s="5" t="e">
        <f>IF(#REF!="3A2 Manure Management",#REF!)</f>
        <v>#REF!</v>
      </c>
      <c r="T316" s="5" t="e">
        <f>IF(#REF!="3B2 Cropland",#REF!)</f>
        <v>#REF!</v>
      </c>
      <c r="U316" s="5" t="e">
        <f>IF(#REF!="3B6 Other Land",#REF!)</f>
        <v>#REF!</v>
      </c>
      <c r="V316" s="5" t="e">
        <f>IF(#REF!="4A1 Managed Waste Disposal Sites",#REF!)</f>
        <v>#REF!</v>
      </c>
      <c r="W316" s="5" t="e">
        <f>IF(#REF!="4D1 Domestic Wastewater Treatment &amp; Discharge",#REF!)</f>
        <v>#REF!</v>
      </c>
      <c r="X316" s="5" t="e">
        <f>IF(#REF!="unknown",#REF!)</f>
        <v>#REF!</v>
      </c>
    </row>
    <row r="317" spans="1:24" x14ac:dyDescent="0.3">
      <c r="A317" s="4" t="s">
        <v>1170</v>
      </c>
      <c r="B317" s="3" t="s">
        <v>1032</v>
      </c>
      <c r="C317" s="3" t="s">
        <v>1130</v>
      </c>
      <c r="D317" s="3" t="s">
        <v>384</v>
      </c>
      <c r="E317" s="128" t="s">
        <v>337</v>
      </c>
      <c r="F317" s="29">
        <v>0.112284467788</v>
      </c>
      <c r="G317" s="129">
        <v>79.369074581999996</v>
      </c>
      <c r="H317" s="26">
        <f t="shared" si="43"/>
        <v>1.4147130778499066</v>
      </c>
      <c r="I317" s="109">
        <f t="shared" si="46"/>
        <v>10.185934160519327</v>
      </c>
      <c r="J317" s="109">
        <f t="shared" si="49"/>
        <v>65066.655177378845</v>
      </c>
      <c r="K317" s="110">
        <f t="shared" si="47"/>
        <v>0.98973856152707884</v>
      </c>
      <c r="L317" s="111">
        <f t="shared" si="50"/>
        <v>2706.0498652494994</v>
      </c>
      <c r="M317" s="111">
        <f t="shared" si="48"/>
        <v>0.99946379693565068</v>
      </c>
      <c r="N317" s="131">
        <f t="shared" si="44"/>
        <v>279.65167995403874</v>
      </c>
      <c r="O317" s="132" t="e">
        <f t="shared" si="45"/>
        <v>#DIV/0!</v>
      </c>
      <c r="P317" s="5"/>
      <c r="Q317" s="5"/>
      <c r="R317" s="5"/>
      <c r="S317" s="5"/>
      <c r="T317" s="5"/>
      <c r="U317" s="5"/>
    </row>
    <row r="318" spans="1:24" x14ac:dyDescent="0.3">
      <c r="A318" s="4" t="s">
        <v>1167</v>
      </c>
      <c r="B318" s="3" t="s">
        <v>1032</v>
      </c>
      <c r="C318" s="3" t="s">
        <v>1107</v>
      </c>
      <c r="D318" s="3" t="s">
        <v>384</v>
      </c>
      <c r="E318" s="128" t="s">
        <v>337</v>
      </c>
      <c r="F318" s="29">
        <v>0.111745657399</v>
      </c>
      <c r="G318" s="129">
        <v>15.2970585408</v>
      </c>
      <c r="H318" s="26">
        <f t="shared" si="43"/>
        <v>7.3050421491788287</v>
      </c>
      <c r="I318" s="109">
        <f t="shared" si="46"/>
        <v>52.59630347408757</v>
      </c>
      <c r="J318" s="109">
        <f t="shared" si="49"/>
        <v>65119.25148085293</v>
      </c>
      <c r="K318" s="110">
        <f t="shared" si="47"/>
        <v>0.99053861171561508</v>
      </c>
      <c r="L318" s="111">
        <f t="shared" si="50"/>
        <v>2706.1616109068982</v>
      </c>
      <c r="M318" s="111">
        <f t="shared" si="48"/>
        <v>0.9995050695450246</v>
      </c>
      <c r="N318" s="131">
        <f t="shared" si="44"/>
        <v>286.95672210321754</v>
      </c>
      <c r="O318" s="132" t="e">
        <f t="shared" si="45"/>
        <v>#DIV/0!</v>
      </c>
      <c r="P318" s="133" t="e">
        <f>N318/#REF!</f>
        <v>#REF!</v>
      </c>
      <c r="Q318" s="5" t="e">
        <f>IF(#REF!="1A1 Energy Industries",#REF!)</f>
        <v>#REF!</v>
      </c>
      <c r="R318" s="5" t="e">
        <f>IF(#REF!="1B2 Oil &amp; Natural Gas",#REF!)</f>
        <v>#REF!</v>
      </c>
      <c r="S318" s="5" t="e">
        <f>IF(#REF!="3A2 Manure Management",#REF!)</f>
        <v>#REF!</v>
      </c>
      <c r="T318" s="5" t="e">
        <f>IF(#REF!="3B2 Cropland",#REF!)</f>
        <v>#REF!</v>
      </c>
      <c r="U318" s="5" t="e">
        <f>IF(#REF!="3B6 Other Land",#REF!)</f>
        <v>#REF!</v>
      </c>
      <c r="V318" s="5" t="e">
        <f>IF(#REF!="4A1 Managed Waste Disposal Sites",#REF!)</f>
        <v>#REF!</v>
      </c>
      <c r="W318" s="5" t="e">
        <f>IF(#REF!="4D1 Domestic Wastewater Treatment &amp; Discharge",#REF!)</f>
        <v>#REF!</v>
      </c>
      <c r="X318" s="5" t="e">
        <f>IF(#REF!="unknown",#REF!)</f>
        <v>#REF!</v>
      </c>
    </row>
    <row r="319" spans="1:24" x14ac:dyDescent="0.3">
      <c r="A319" s="4" t="s">
        <v>1167</v>
      </c>
      <c r="B319" s="3" t="s">
        <v>1032</v>
      </c>
      <c r="C319" s="3" t="s">
        <v>1063</v>
      </c>
      <c r="D319" s="3" t="s">
        <v>384</v>
      </c>
      <c r="E319" s="128" t="s">
        <v>337</v>
      </c>
      <c r="F319" s="29">
        <v>0.109697645064</v>
      </c>
      <c r="G319" s="129">
        <v>25.632011236</v>
      </c>
      <c r="H319" s="26">
        <f t="shared" si="43"/>
        <v>4.2797127409935873</v>
      </c>
      <c r="I319" s="109">
        <f t="shared" si="46"/>
        <v>30.81393173515383</v>
      </c>
      <c r="J319" s="109">
        <f t="shared" si="49"/>
        <v>65150.065412588083</v>
      </c>
      <c r="K319" s="110">
        <f t="shared" si="47"/>
        <v>0.99100732701052918</v>
      </c>
      <c r="L319" s="111">
        <f t="shared" si="50"/>
        <v>2706.2713085519622</v>
      </c>
      <c r="M319" s="111">
        <f t="shared" si="48"/>
        <v>0.99954558573294061</v>
      </c>
      <c r="N319" s="131">
        <f t="shared" si="44"/>
        <v>291.23643484421115</v>
      </c>
      <c r="O319" s="132" t="e">
        <f t="shared" si="45"/>
        <v>#DIV/0!</v>
      </c>
      <c r="P319" s="5"/>
      <c r="Q319" s="5"/>
      <c r="R319" s="5"/>
      <c r="S319" s="5"/>
      <c r="T319" s="5"/>
      <c r="U319" s="5"/>
    </row>
    <row r="320" spans="1:24" x14ac:dyDescent="0.3">
      <c r="A320" s="4" t="s">
        <v>1199</v>
      </c>
      <c r="B320" s="3" t="s">
        <v>427</v>
      </c>
      <c r="C320" s="3" t="s">
        <v>1279</v>
      </c>
      <c r="D320" s="3" t="s">
        <v>368</v>
      </c>
      <c r="E320" s="134" t="s">
        <v>337</v>
      </c>
      <c r="F320" s="29">
        <v>0.104919828475</v>
      </c>
      <c r="G320" s="129">
        <v>15</v>
      </c>
      <c r="H320" s="26">
        <f t="shared" si="43"/>
        <v>6.994655231666667</v>
      </c>
      <c r="I320" s="109">
        <f t="shared" si="46"/>
        <v>50.361517667999998</v>
      </c>
      <c r="J320" s="109">
        <f t="shared" si="49"/>
        <v>65200.426930256086</v>
      </c>
      <c r="K320" s="110">
        <f t="shared" si="47"/>
        <v>0.99177338354005529</v>
      </c>
      <c r="L320" s="111">
        <f t="shared" si="50"/>
        <v>2706.3762283804372</v>
      </c>
      <c r="M320" s="111">
        <f t="shared" si="48"/>
        <v>0.9995843372620562</v>
      </c>
      <c r="N320" s="131">
        <f t="shared" si="44"/>
        <v>298.23109007587783</v>
      </c>
      <c r="O320" s="132" t="e">
        <f t="shared" si="45"/>
        <v>#DIV/0!</v>
      </c>
      <c r="P320" s="133" t="e">
        <f>N320/#REF!</f>
        <v>#REF!</v>
      </c>
      <c r="Q320" s="5" t="e">
        <f>IF(#REF!="1A1 Energy Industries",#REF!)</f>
        <v>#REF!</v>
      </c>
      <c r="R320" s="5" t="e">
        <f>IF(#REF!="1B2 Oil &amp; Natural Gas",#REF!)</f>
        <v>#REF!</v>
      </c>
      <c r="S320" s="5" t="e">
        <f>IF(#REF!="3A2 Manure Management",#REF!)</f>
        <v>#REF!</v>
      </c>
      <c r="T320" s="5" t="e">
        <f>IF(#REF!="3B2 Cropland",#REF!)</f>
        <v>#REF!</v>
      </c>
      <c r="U320" s="5" t="e">
        <f>IF(#REF!="3B6 Other Land",#REF!)</f>
        <v>#REF!</v>
      </c>
      <c r="V320" s="5" t="e">
        <f>IF(#REF!="4A1 Managed Waste Disposal Sites",#REF!)</f>
        <v>#REF!</v>
      </c>
      <c r="W320" s="5" t="e">
        <f>IF(#REF!="4D1 Domestic Wastewater Treatment &amp; Discharge",#REF!)</f>
        <v>#REF!</v>
      </c>
      <c r="X320" s="5" t="e">
        <f>IF(#REF!="unknown",#REF!)</f>
        <v>#REF!</v>
      </c>
    </row>
    <row r="321" spans="1:36" x14ac:dyDescent="0.3">
      <c r="A321" s="4" t="s">
        <v>1199</v>
      </c>
      <c r="B321" s="3" t="s">
        <v>1198</v>
      </c>
      <c r="C321" s="3" t="s">
        <v>422</v>
      </c>
      <c r="D321" s="3" t="s">
        <v>368</v>
      </c>
      <c r="E321" s="134" t="s">
        <v>337</v>
      </c>
      <c r="F321" s="29">
        <v>9.5587735529999995E-2</v>
      </c>
      <c r="G321" s="129">
        <v>16.970562748500001</v>
      </c>
      <c r="H321" s="26">
        <f t="shared" si="43"/>
        <v>5.6325613326198525</v>
      </c>
      <c r="I321" s="109">
        <f t="shared" si="46"/>
        <v>40.554441594862944</v>
      </c>
      <c r="J321" s="109">
        <f t="shared" si="49"/>
        <v>65240.981371850947</v>
      </c>
      <c r="K321" s="110">
        <f t="shared" si="47"/>
        <v>0.99239026317799284</v>
      </c>
      <c r="L321" s="111">
        <f t="shared" si="50"/>
        <v>2706.4718161159672</v>
      </c>
      <c r="M321" s="111">
        <f t="shared" si="48"/>
        <v>0.99961964203685738</v>
      </c>
      <c r="N321" s="131">
        <f t="shared" si="44"/>
        <v>303.86365140849767</v>
      </c>
      <c r="O321" s="132" t="e">
        <f t="shared" si="45"/>
        <v>#DIV/0!</v>
      </c>
      <c r="P321" s="133" t="e">
        <f>N321/#REF!</f>
        <v>#REF!</v>
      </c>
      <c r="Q321" s="5" t="e">
        <f>IF(#REF!="1A1 Energy Industries",#REF!)</f>
        <v>#REF!</v>
      </c>
      <c r="R321" s="5" t="e">
        <f>IF(#REF!="1B2 Oil &amp; Natural Gas",#REF!)</f>
        <v>#REF!</v>
      </c>
      <c r="S321" s="5" t="e">
        <f>IF(#REF!="3A2 Manure Management",#REF!)</f>
        <v>#REF!</v>
      </c>
      <c r="T321" s="5" t="e">
        <f>IF(#REF!="3B2 Cropland",#REF!)</f>
        <v>#REF!</v>
      </c>
      <c r="U321" s="5" t="e">
        <f>IF(#REF!="3B6 Other Land",#REF!)</f>
        <v>#REF!</v>
      </c>
      <c r="V321" s="5" t="e">
        <f>IF(#REF!="4A1 Managed Waste Disposal Sites",#REF!)</f>
        <v>#REF!</v>
      </c>
      <c r="W321" s="5" t="e">
        <f>IF(#REF!="4D1 Domestic Wastewater Treatment &amp; Discharge",#REF!)</f>
        <v>#REF!</v>
      </c>
      <c r="X321" s="5" t="e">
        <f>IF(#REF!="unknown",#REF!)</f>
        <v>#REF!</v>
      </c>
    </row>
    <row r="322" spans="1:36" x14ac:dyDescent="0.3">
      <c r="A322" s="4" t="s">
        <v>1170</v>
      </c>
      <c r="B322" s="3" t="s">
        <v>1032</v>
      </c>
      <c r="C322" s="3" t="s">
        <v>1190</v>
      </c>
      <c r="D322" s="3" t="s">
        <v>384</v>
      </c>
      <c r="E322" s="128" t="s">
        <v>337</v>
      </c>
      <c r="F322" s="29">
        <v>8.9860467240199998E-2</v>
      </c>
      <c r="G322" s="129">
        <v>9.48683298051</v>
      </c>
      <c r="H322" s="26">
        <f t="shared" si="43"/>
        <v>9.4721249361943762</v>
      </c>
      <c r="I322" s="109">
        <f t="shared" si="46"/>
        <v>68.199299540599512</v>
      </c>
      <c r="J322" s="109">
        <f t="shared" si="49"/>
        <v>65309.180671391543</v>
      </c>
      <c r="K322" s="110">
        <f t="shared" si="47"/>
        <v>0.99342765285847445</v>
      </c>
      <c r="L322" s="111">
        <f t="shared" si="50"/>
        <v>2706.5616765832074</v>
      </c>
      <c r="M322" s="111">
        <f t="shared" si="48"/>
        <v>0.99965283147838824</v>
      </c>
      <c r="N322" s="131">
        <f t="shared" si="44"/>
        <v>313.33577634469202</v>
      </c>
      <c r="O322" s="132" t="e">
        <f t="shared" si="45"/>
        <v>#DIV/0!</v>
      </c>
      <c r="P322" s="133" t="e">
        <f>N322/#REF!</f>
        <v>#REF!</v>
      </c>
      <c r="Q322" s="5" t="e">
        <f>IF(#REF!="1A1 Energy Industries",#REF!)</f>
        <v>#REF!</v>
      </c>
      <c r="R322" s="5" t="e">
        <f>IF(#REF!="1B2 Oil &amp; Natural Gas",#REF!)</f>
        <v>#REF!</v>
      </c>
      <c r="S322" s="5" t="e">
        <f>IF(#REF!="3A2 Manure Management",#REF!)</f>
        <v>#REF!</v>
      </c>
      <c r="T322" s="5" t="e">
        <f>IF(#REF!="3B2 Cropland",#REF!)</f>
        <v>#REF!</v>
      </c>
      <c r="U322" s="5" t="e">
        <f>IF(#REF!="3B6 Other Land",#REF!)</f>
        <v>#REF!</v>
      </c>
      <c r="V322" s="5" t="e">
        <f>IF(#REF!="4A1 Managed Waste Disposal Sites",#REF!)</f>
        <v>#REF!</v>
      </c>
      <c r="W322" s="5" t="e">
        <f>IF(#REF!="4D1 Domestic Wastewater Treatment &amp; Discharge",#REF!)</f>
        <v>#REF!</v>
      </c>
      <c r="X322" s="5" t="e">
        <f>IF(#REF!="unknown",#REF!)</f>
        <v>#REF!</v>
      </c>
    </row>
    <row r="323" spans="1:36" x14ac:dyDescent="0.3">
      <c r="A323" s="4" t="s">
        <v>1167</v>
      </c>
      <c r="B323" s="3" t="s">
        <v>1032</v>
      </c>
      <c r="C323" s="3" t="s">
        <v>1081</v>
      </c>
      <c r="D323" s="3" t="s">
        <v>384</v>
      </c>
      <c r="E323" s="128" t="s">
        <v>337</v>
      </c>
      <c r="F323" s="29">
        <v>8.9162169024300006E-2</v>
      </c>
      <c r="G323" s="129">
        <v>10.8166538264</v>
      </c>
      <c r="H323" s="26">
        <f t="shared" si="43"/>
        <v>8.2430454422682544</v>
      </c>
      <c r="I323" s="109">
        <f t="shared" si="46"/>
        <v>59.349927184331442</v>
      </c>
      <c r="J323" s="109">
        <f t="shared" si="49"/>
        <v>65368.530598575875</v>
      </c>
      <c r="K323" s="110">
        <f t="shared" si="47"/>
        <v>0.9943304334209303</v>
      </c>
      <c r="L323" s="111">
        <f t="shared" si="50"/>
        <v>2706.6508387522317</v>
      </c>
      <c r="M323" s="111">
        <f t="shared" si="48"/>
        <v>0.99968576300752987</v>
      </c>
      <c r="N323" s="131">
        <f t="shared" si="44"/>
        <v>321.57882178696025</v>
      </c>
      <c r="O323" s="132" t="e">
        <f t="shared" si="45"/>
        <v>#DIV/0!</v>
      </c>
      <c r="P323" s="133" t="e">
        <f>N323/#REF!</f>
        <v>#REF!</v>
      </c>
      <c r="Q323" s="5" t="e">
        <f>IF(#REF!="1A1 Energy Industries",#REF!)</f>
        <v>#REF!</v>
      </c>
      <c r="R323" s="5" t="e">
        <f>IF(#REF!="1B2 Oil &amp; Natural Gas",#REF!)</f>
        <v>#REF!</v>
      </c>
      <c r="S323" s="5" t="e">
        <f>IF(#REF!="3A2 Manure Management",#REF!)</f>
        <v>#REF!</v>
      </c>
      <c r="T323" s="5" t="e">
        <f>IF(#REF!="3B2 Cropland",#REF!)</f>
        <v>#REF!</v>
      </c>
      <c r="U323" s="5" t="e">
        <f>IF(#REF!="3B6 Other Land",#REF!)</f>
        <v>#REF!</v>
      </c>
      <c r="V323" s="5" t="e">
        <f>IF(#REF!="4A1 Managed Waste Disposal Sites",#REF!)</f>
        <v>#REF!</v>
      </c>
      <c r="W323" s="5" t="e">
        <f>IF(#REF!="4D1 Domestic Wastewater Treatment &amp; Discharge",#REF!)</f>
        <v>#REF!</v>
      </c>
      <c r="X323" s="5" t="e">
        <f>IF(#REF!="unknown",#REF!)</f>
        <v>#REF!</v>
      </c>
    </row>
    <row r="324" spans="1:36" x14ac:dyDescent="0.3">
      <c r="A324" s="4" t="s">
        <v>1167</v>
      </c>
      <c r="B324" s="3" t="s">
        <v>1032</v>
      </c>
      <c r="C324" s="3" t="s">
        <v>1145</v>
      </c>
      <c r="D324" s="3" t="s">
        <v>384</v>
      </c>
      <c r="E324" s="130" t="s">
        <v>337</v>
      </c>
      <c r="F324" s="29">
        <v>8.8731837924600002E-2</v>
      </c>
      <c r="G324" s="129">
        <v>21.213203435600001</v>
      </c>
      <c r="H324" s="26">
        <f t="shared" si="43"/>
        <v>4.1828589535746508</v>
      </c>
      <c r="I324" s="109">
        <f t="shared" si="46"/>
        <v>30.116584465737485</v>
      </c>
      <c r="J324" s="109">
        <f t="shared" si="49"/>
        <v>65398.647183041612</v>
      </c>
      <c r="K324" s="110">
        <f t="shared" si="47"/>
        <v>0.99478854126289584</v>
      </c>
      <c r="L324" s="111">
        <f t="shared" si="50"/>
        <v>2706.7395705901563</v>
      </c>
      <c r="M324" s="111">
        <f t="shared" si="48"/>
        <v>0.9997185355963798</v>
      </c>
      <c r="N324" s="131">
        <f t="shared" si="44"/>
        <v>325.76168074053487</v>
      </c>
      <c r="O324" s="132" t="e">
        <f t="shared" si="45"/>
        <v>#DIV/0!</v>
      </c>
      <c r="P324" s="5"/>
      <c r="Q324" s="5"/>
      <c r="R324" s="5"/>
      <c r="S324" s="5"/>
      <c r="T324" s="5"/>
      <c r="U324" s="5"/>
    </row>
    <row r="325" spans="1:36" x14ac:dyDescent="0.3">
      <c r="A325" s="4" t="s">
        <v>184</v>
      </c>
      <c r="B325" s="3" t="s">
        <v>340</v>
      </c>
      <c r="C325" s="3" t="s">
        <v>1033</v>
      </c>
      <c r="D325" s="3" t="s">
        <v>362</v>
      </c>
      <c r="E325" s="128" t="s">
        <v>337</v>
      </c>
      <c r="F325" s="29">
        <v>8.6696936516099998E-2</v>
      </c>
      <c r="G325" s="129">
        <v>23.469128658700001</v>
      </c>
      <c r="H325" s="26">
        <f t="shared" si="43"/>
        <v>3.6940841637919721</v>
      </c>
      <c r="I325" s="109">
        <f t="shared" si="46"/>
        <v>26.597405979302199</v>
      </c>
      <c r="J325" s="109">
        <f t="shared" si="49"/>
        <v>65425.244589020913</v>
      </c>
      <c r="K325" s="110">
        <f t="shared" si="47"/>
        <v>0.99519311835791546</v>
      </c>
      <c r="L325" s="111">
        <f t="shared" si="50"/>
        <v>2706.8262675266724</v>
      </c>
      <c r="M325" s="111">
        <f t="shared" si="48"/>
        <v>0.99975055660621615</v>
      </c>
      <c r="N325" s="131">
        <f t="shared" si="44"/>
        <v>329.45576490432683</v>
      </c>
      <c r="O325" s="132" t="e">
        <f t="shared" si="45"/>
        <v>#DIV/0!</v>
      </c>
      <c r="P325" s="5"/>
      <c r="Q325" s="5"/>
      <c r="R325" s="5"/>
      <c r="S325" s="5"/>
      <c r="T325" s="5"/>
      <c r="U325" s="5"/>
    </row>
    <row r="326" spans="1:36" x14ac:dyDescent="0.3">
      <c r="A326" s="4" t="s">
        <v>1167</v>
      </c>
      <c r="B326" s="3" t="s">
        <v>1032</v>
      </c>
      <c r="C326" s="3" t="s">
        <v>1108</v>
      </c>
      <c r="D326" s="3" t="s">
        <v>384</v>
      </c>
      <c r="E326" s="128" t="s">
        <v>337</v>
      </c>
      <c r="F326" s="29">
        <v>8.5643400438099995E-2</v>
      </c>
      <c r="G326" s="129">
        <v>21.213203435600001</v>
      </c>
      <c r="H326" s="26">
        <f t="shared" si="43"/>
        <v>4.0372686142430165</v>
      </c>
      <c r="I326" s="109">
        <f t="shared" si="46"/>
        <v>29.068334022549713</v>
      </c>
      <c r="J326" s="109">
        <f t="shared" si="49"/>
        <v>65454.312923043464</v>
      </c>
      <c r="K326" s="110">
        <f t="shared" si="47"/>
        <v>0.99563528110660815</v>
      </c>
      <c r="L326" s="111">
        <f t="shared" si="50"/>
        <v>2706.9119109271105</v>
      </c>
      <c r="M326" s="111">
        <f t="shared" si="48"/>
        <v>0.99978218849862277</v>
      </c>
      <c r="N326" s="131">
        <f t="shared" si="44"/>
        <v>333.49303351856986</v>
      </c>
      <c r="O326" s="132" t="e">
        <f t="shared" si="45"/>
        <v>#DIV/0!</v>
      </c>
      <c r="P326" s="5"/>
      <c r="Q326" s="5"/>
      <c r="R326" s="5"/>
      <c r="S326" s="5"/>
      <c r="T326" s="5"/>
      <c r="U326" s="5"/>
    </row>
    <row r="327" spans="1:36" x14ac:dyDescent="0.3">
      <c r="A327" s="4" t="s">
        <v>1166</v>
      </c>
      <c r="B327" s="3" t="s">
        <v>1032</v>
      </c>
      <c r="C327" s="3" t="s">
        <v>1060</v>
      </c>
      <c r="D327" s="3" t="s">
        <v>384</v>
      </c>
      <c r="E327" s="128" t="s">
        <v>337</v>
      </c>
      <c r="F327" s="29">
        <v>8.38409587741E-2</v>
      </c>
      <c r="G327" s="129">
        <v>10.4560986988</v>
      </c>
      <c r="H327" s="26">
        <f t="shared" si="43"/>
        <v>8.0183786696391888</v>
      </c>
      <c r="I327" s="109">
        <f t="shared" si="46"/>
        <v>57.732326421402163</v>
      </c>
      <c r="J327" s="109">
        <f t="shared" si="49"/>
        <v>65512.045249464863</v>
      </c>
      <c r="K327" s="110">
        <f t="shared" si="47"/>
        <v>0.99651345610346576</v>
      </c>
      <c r="L327" s="111">
        <f t="shared" si="50"/>
        <v>2706.9957518858846</v>
      </c>
      <c r="M327" s="111">
        <f t="shared" si="48"/>
        <v>0.99981315466967202</v>
      </c>
      <c r="N327" s="131">
        <f t="shared" si="44"/>
        <v>341.51141218820902</v>
      </c>
      <c r="O327" s="132" t="e">
        <f t="shared" si="45"/>
        <v>#DIV/0!</v>
      </c>
      <c r="P327" s="133" t="e">
        <f>N327/#REF!</f>
        <v>#REF!</v>
      </c>
      <c r="Q327" s="5" t="e">
        <f>IF(#REF!="1A1 Energy Industries",#REF!)</f>
        <v>#REF!</v>
      </c>
      <c r="R327" s="5" t="e">
        <f>IF(#REF!="1B2 Oil &amp; Natural Gas",#REF!)</f>
        <v>#REF!</v>
      </c>
      <c r="S327" s="5" t="e">
        <f>IF(#REF!="3A2 Manure Management",#REF!)</f>
        <v>#REF!</v>
      </c>
      <c r="T327" s="5" t="e">
        <f>IF(#REF!="3B2 Cropland",#REF!)</f>
        <v>#REF!</v>
      </c>
      <c r="U327" s="5" t="e">
        <f>IF(#REF!="3B6 Other Land",#REF!)</f>
        <v>#REF!</v>
      </c>
      <c r="V327" s="5" t="e">
        <f>IF(#REF!="4A1 Managed Waste Disposal Sites",#REF!)</f>
        <v>#REF!</v>
      </c>
      <c r="W327" s="5" t="e">
        <f>IF(#REF!="4D1 Domestic Wastewater Treatment &amp; Discharge",#REF!)</f>
        <v>#REF!</v>
      </c>
      <c r="X327" s="5" t="e">
        <f>IF(#REF!="unknown",#REF!)</f>
        <v>#REF!</v>
      </c>
    </row>
    <row r="328" spans="1:36" x14ac:dyDescent="0.3">
      <c r="A328" s="4" t="s">
        <v>1167</v>
      </c>
      <c r="B328" s="3" t="s">
        <v>1032</v>
      </c>
      <c r="C328" s="3" t="s">
        <v>1102</v>
      </c>
      <c r="D328" s="3" t="s">
        <v>384</v>
      </c>
      <c r="E328" s="130" t="s">
        <v>337</v>
      </c>
      <c r="F328" s="29">
        <v>8.3069050218900001E-2</v>
      </c>
      <c r="G328" s="129">
        <v>15.2970585408</v>
      </c>
      <c r="H328" s="26">
        <f t="shared" si="43"/>
        <v>5.4303936928357786</v>
      </c>
      <c r="I328" s="109">
        <f t="shared" si="46"/>
        <v>39.09883458841761</v>
      </c>
      <c r="J328" s="109">
        <f t="shared" si="49"/>
        <v>65551.144084053274</v>
      </c>
      <c r="K328" s="110">
        <f t="shared" si="47"/>
        <v>0.99710819428690889</v>
      </c>
      <c r="L328" s="111">
        <f t="shared" si="50"/>
        <v>2707.0788209361035</v>
      </c>
      <c r="M328" s="111">
        <f t="shared" si="48"/>
        <v>0.99984383574078073</v>
      </c>
      <c r="N328" s="131">
        <f t="shared" si="44"/>
        <v>346.94180588104479</v>
      </c>
      <c r="O328" s="132" t="e">
        <f t="shared" si="45"/>
        <v>#DIV/0!</v>
      </c>
      <c r="P328" s="133" t="e">
        <f>N328/#REF!</f>
        <v>#REF!</v>
      </c>
      <c r="Q328" s="5" t="e">
        <f>IF(#REF!="1A1 Energy Industries",#REF!)</f>
        <v>#REF!</v>
      </c>
      <c r="R328" s="5" t="e">
        <f>IF(#REF!="1B2 Oil &amp; Natural Gas",#REF!)</f>
        <v>#REF!</v>
      </c>
      <c r="S328" s="5" t="e">
        <f>IF(#REF!="3A2 Manure Management",#REF!)</f>
        <v>#REF!</v>
      </c>
      <c r="T328" s="5" t="e">
        <f>IF(#REF!="3B2 Cropland",#REF!)</f>
        <v>#REF!</v>
      </c>
      <c r="U328" s="5" t="e">
        <f>IF(#REF!="3B6 Other Land",#REF!)</f>
        <v>#REF!</v>
      </c>
      <c r="V328" s="5" t="e">
        <f>IF(#REF!="4A1 Managed Waste Disposal Sites",#REF!)</f>
        <v>#REF!</v>
      </c>
      <c r="W328" s="5" t="e">
        <f>IF(#REF!="4D1 Domestic Wastewater Treatment &amp; Discharge",#REF!)</f>
        <v>#REF!</v>
      </c>
      <c r="X328" s="5" t="e">
        <f>IF(#REF!="unknown",#REF!)</f>
        <v>#REF!</v>
      </c>
    </row>
    <row r="329" spans="1:36" x14ac:dyDescent="0.3">
      <c r="A329" s="4" t="s">
        <v>1199</v>
      </c>
      <c r="B329" s="3" t="s">
        <v>427</v>
      </c>
      <c r="C329" s="3" t="s">
        <v>1279</v>
      </c>
      <c r="D329" s="3" t="s">
        <v>368</v>
      </c>
      <c r="E329" s="134" t="s">
        <v>505</v>
      </c>
      <c r="F329" s="29">
        <v>8.1628579355349992E-2</v>
      </c>
      <c r="G329" s="129">
        <v>24.084631600374998</v>
      </c>
      <c r="H329" s="26">
        <f t="shared" si="43"/>
        <v>3.3892392754755294</v>
      </c>
      <c r="I329" s="109">
        <f t="shared" si="46"/>
        <v>24.402522783423809</v>
      </c>
      <c r="J329" s="109">
        <f t="shared" si="49"/>
        <v>65575.546606836695</v>
      </c>
      <c r="K329" s="110">
        <f t="shared" si="47"/>
        <v>0.99747938468745201</v>
      </c>
      <c r="L329" s="111">
        <f t="shared" si="50"/>
        <v>2707.1604495154588</v>
      </c>
      <c r="M329" s="111">
        <f t="shared" si="48"/>
        <v>0.99987398478234446</v>
      </c>
      <c r="N329" s="131">
        <f t="shared" si="44"/>
        <v>350.3310451565203</v>
      </c>
      <c r="O329" s="132" t="e">
        <f t="shared" si="45"/>
        <v>#DIV/0!</v>
      </c>
      <c r="P329" s="5"/>
      <c r="Q329" s="5"/>
      <c r="R329" s="5"/>
      <c r="S329" s="5"/>
      <c r="T329" s="5"/>
      <c r="U329" s="5"/>
    </row>
    <row r="330" spans="1:36" x14ac:dyDescent="0.3">
      <c r="A330" s="4" t="s">
        <v>1167</v>
      </c>
      <c r="B330" s="3" t="s">
        <v>1032</v>
      </c>
      <c r="C330" s="3" t="s">
        <v>1137</v>
      </c>
      <c r="D330" s="3" t="s">
        <v>384</v>
      </c>
      <c r="E330" s="130" t="s">
        <v>337</v>
      </c>
      <c r="F330" s="29">
        <v>7.5000999495399998E-2</v>
      </c>
      <c r="G330" s="129">
        <v>10.4560986988</v>
      </c>
      <c r="H330" s="26">
        <f t="shared" si="43"/>
        <v>7.1729429547186205</v>
      </c>
      <c r="I330" s="109">
        <f t="shared" si="46"/>
        <v>51.645189273974069</v>
      </c>
      <c r="J330" s="109">
        <f t="shared" si="49"/>
        <v>65627.191796110666</v>
      </c>
      <c r="K330" s="110">
        <f t="shared" si="47"/>
        <v>0.99826496733654424</v>
      </c>
      <c r="L330" s="111">
        <f t="shared" si="50"/>
        <v>2707.2354505149542</v>
      </c>
      <c r="M330" s="111">
        <f t="shared" si="48"/>
        <v>0.99990168596578988</v>
      </c>
      <c r="N330" s="131">
        <f t="shared" si="44"/>
        <v>357.50398811123893</v>
      </c>
      <c r="O330" s="132" t="e">
        <f t="shared" si="45"/>
        <v>#DIV/0!</v>
      </c>
      <c r="P330" s="5"/>
      <c r="Q330" s="5"/>
      <c r="R330" s="5"/>
      <c r="S330" s="5"/>
      <c r="T330" s="5"/>
      <c r="U330" s="5"/>
    </row>
    <row r="331" spans="1:36" x14ac:dyDescent="0.3">
      <c r="A331" s="4" t="s">
        <v>424</v>
      </c>
      <c r="B331" s="3" t="s">
        <v>426</v>
      </c>
      <c r="C331" s="3" t="s">
        <v>423</v>
      </c>
      <c r="D331" s="3" t="s">
        <v>368</v>
      </c>
      <c r="E331" s="128" t="s">
        <v>337</v>
      </c>
      <c r="F331" s="29">
        <v>7.4559358879900006E-2</v>
      </c>
      <c r="G331" s="129">
        <v>11.544695751700001</v>
      </c>
      <c r="H331" s="26">
        <f t="shared" si="43"/>
        <v>6.4583216815324782</v>
      </c>
      <c r="I331" s="109">
        <f t="shared" si="46"/>
        <v>46.499916107033847</v>
      </c>
      <c r="J331" s="109">
        <f t="shared" si="49"/>
        <v>65673.691712217696</v>
      </c>
      <c r="K331" s="110">
        <f t="shared" si="47"/>
        <v>0.99897228447084963</v>
      </c>
      <c r="L331" s="111">
        <f t="shared" si="50"/>
        <v>2707.3100098738341</v>
      </c>
      <c r="M331" s="111">
        <f t="shared" si="48"/>
        <v>0.9999292240318397</v>
      </c>
      <c r="N331" s="131">
        <f t="shared" si="44"/>
        <v>363.96230979277141</v>
      </c>
      <c r="O331" s="132" t="e">
        <f t="shared" si="45"/>
        <v>#DIV/0!</v>
      </c>
      <c r="P331" s="133" t="e">
        <f>N331/#REF!</f>
        <v>#REF!</v>
      </c>
      <c r="Q331" s="5" t="e">
        <f>IF(#REF!="1A1 Energy Industries",#REF!)</f>
        <v>#REF!</v>
      </c>
      <c r="R331" s="5" t="e">
        <f>IF(#REF!="1B2 Oil &amp; Natural Gas",#REF!)</f>
        <v>#REF!</v>
      </c>
      <c r="S331" s="5" t="e">
        <f>IF(#REF!="3A2 Manure Management",#REF!)</f>
        <v>#REF!</v>
      </c>
      <c r="T331" s="5" t="e">
        <f>IF(#REF!="3B2 Cropland",#REF!)</f>
        <v>#REF!</v>
      </c>
      <c r="U331" s="5" t="e">
        <f>IF(#REF!="3B6 Other Land",#REF!)</f>
        <v>#REF!</v>
      </c>
      <c r="V331" s="5" t="e">
        <f>IF(#REF!="4A1 Managed Waste Disposal Sites",#REF!)</f>
        <v>#REF!</v>
      </c>
      <c r="W331" s="5" t="e">
        <f>IF(#REF!="4D1 Domestic Wastewater Treatment &amp; Discharge",#REF!)</f>
        <v>#REF!</v>
      </c>
      <c r="X331" s="5" t="e">
        <f>IF(#REF!="unknown",#REF!)</f>
        <v>#REF!</v>
      </c>
    </row>
    <row r="332" spans="1:36" x14ac:dyDescent="0.3">
      <c r="A332" s="3" t="s">
        <v>425</v>
      </c>
      <c r="B332" s="3" t="s">
        <v>426</v>
      </c>
      <c r="C332" s="3" t="s">
        <v>422</v>
      </c>
      <c r="D332" s="3" t="s">
        <v>368</v>
      </c>
      <c r="E332" s="130" t="s">
        <v>337</v>
      </c>
      <c r="F332" s="29">
        <v>6.7341992631599998E-2</v>
      </c>
      <c r="G332" s="129">
        <v>13.4350288425</v>
      </c>
      <c r="H332" s="26">
        <f t="shared" si="43"/>
        <v>5.0124189103764474</v>
      </c>
      <c r="I332" s="109">
        <f t="shared" si="46"/>
        <v>36.089416154710428</v>
      </c>
      <c r="J332" s="109">
        <f t="shared" si="49"/>
        <v>65709.7811283724</v>
      </c>
      <c r="K332" s="110">
        <f t="shared" si="47"/>
        <v>0.99952124594326486</v>
      </c>
      <c r="L332" s="111">
        <f t="shared" si="50"/>
        <v>2707.3773518664657</v>
      </c>
      <c r="M332" s="111">
        <f t="shared" si="48"/>
        <v>0.99995409640559485</v>
      </c>
      <c r="N332" s="131">
        <f t="shared" si="44"/>
        <v>368.97472870314783</v>
      </c>
      <c r="O332" s="132" t="e">
        <f t="shared" si="45"/>
        <v>#DIV/0!</v>
      </c>
      <c r="P332" s="133" t="e">
        <f>N332/#REF!</f>
        <v>#REF!</v>
      </c>
      <c r="Q332" s="5" t="e">
        <f>IF(#REF!="1A1 Energy Industries",#REF!)</f>
        <v>#REF!</v>
      </c>
      <c r="R332" s="5" t="e">
        <f>IF(#REF!="1B2 Oil &amp; Natural Gas",#REF!)</f>
        <v>#REF!</v>
      </c>
      <c r="S332" s="5" t="e">
        <f>IF(#REF!="3A2 Manure Management",#REF!)</f>
        <v>#REF!</v>
      </c>
      <c r="T332" s="5" t="e">
        <f>IF(#REF!="3B2 Cropland",#REF!)</f>
        <v>#REF!</v>
      </c>
      <c r="U332" s="5" t="e">
        <f>IF(#REF!="3B6 Other Land",#REF!)</f>
        <v>#REF!</v>
      </c>
      <c r="V332" s="5" t="e">
        <f>IF(#REF!="4A1 Managed Waste Disposal Sites",#REF!)</f>
        <v>#REF!</v>
      </c>
      <c r="W332" s="5" t="e">
        <f>IF(#REF!="4D1 Domestic Wastewater Treatment &amp; Discharge",#REF!)</f>
        <v>#REF!</v>
      </c>
      <c r="X332" s="5" t="e">
        <f>IF(#REF!="unknown",#REF!)</f>
        <v>#REF!</v>
      </c>
    </row>
    <row r="333" spans="1:36" x14ac:dyDescent="0.3">
      <c r="A333" s="4" t="s">
        <v>1171</v>
      </c>
      <c r="B333" s="3" t="s">
        <v>1032</v>
      </c>
      <c r="C333" s="3" t="s">
        <v>1190</v>
      </c>
      <c r="D333" s="3" t="s">
        <v>384</v>
      </c>
      <c r="E333" s="130" t="s">
        <v>337</v>
      </c>
      <c r="F333" s="29">
        <v>4.4992437586200001E-2</v>
      </c>
      <c r="G333" s="29" t="s">
        <v>1189</v>
      </c>
      <c r="H333" s="94"/>
      <c r="I333" s="94"/>
      <c r="J333" s="109">
        <f t="shared" si="49"/>
        <v>65709.7811283724</v>
      </c>
      <c r="K333" s="110">
        <f t="shared" si="47"/>
        <v>0.99952124594326486</v>
      </c>
      <c r="L333" s="111">
        <f t="shared" si="50"/>
        <v>2707.4223443040519</v>
      </c>
      <c r="M333" s="111">
        <f t="shared" si="48"/>
        <v>0.99997071410103378</v>
      </c>
      <c r="N333" s="131">
        <f t="shared" si="44"/>
        <v>368.97472870314783</v>
      </c>
      <c r="O333" s="132" t="e">
        <f t="shared" si="45"/>
        <v>#DIV/0!</v>
      </c>
      <c r="P333" s="133" t="e">
        <f>N333/#REF!</f>
        <v>#REF!</v>
      </c>
      <c r="Q333" s="5" t="e">
        <f>IF(#REF!="1A1 Energy Industries",#REF!)</f>
        <v>#REF!</v>
      </c>
      <c r="R333" s="5" t="e">
        <f>IF(#REF!="1B2 Oil &amp; Natural Gas",#REF!)</f>
        <v>#REF!</v>
      </c>
      <c r="S333" s="5" t="e">
        <f>IF(#REF!="3A2 Manure Management",#REF!)</f>
        <v>#REF!</v>
      </c>
      <c r="T333" s="5" t="e">
        <f>IF(#REF!="3B2 Cropland",#REF!)</f>
        <v>#REF!</v>
      </c>
      <c r="U333" s="5" t="e">
        <f>IF(#REF!="3B6 Other Land",#REF!)</f>
        <v>#REF!</v>
      </c>
      <c r="V333" s="5" t="e">
        <f>IF(#REF!="4A1 Managed Waste Disposal Sites",#REF!)</f>
        <v>#REF!</v>
      </c>
      <c r="W333" s="5" t="e">
        <f>IF(#REF!="4D1 Domestic Wastewater Treatment &amp; Discharge",#REF!)</f>
        <v>#REF!</v>
      </c>
      <c r="X333" s="5" t="e">
        <f>IF(#REF!="unknown",#REF!)</f>
        <v>#REF!</v>
      </c>
    </row>
    <row r="334" spans="1:36" x14ac:dyDescent="0.3">
      <c r="A334" s="4" t="s">
        <v>1199</v>
      </c>
      <c r="B334" s="3" t="s">
        <v>427</v>
      </c>
      <c r="C334" s="3" t="s">
        <v>1279</v>
      </c>
      <c r="D334" s="3" t="s">
        <v>368</v>
      </c>
      <c r="E334" s="134" t="s">
        <v>505</v>
      </c>
      <c r="F334" s="29">
        <v>4.4053898192900003E-2</v>
      </c>
      <c r="G334" s="29" t="s">
        <v>1189</v>
      </c>
      <c r="H334" s="94"/>
      <c r="I334" s="94"/>
      <c r="J334" s="109">
        <f t="shared" si="49"/>
        <v>65709.7811283724</v>
      </c>
      <c r="K334" s="110">
        <f t="shared" si="47"/>
        <v>0.99952124594326486</v>
      </c>
      <c r="L334" s="111">
        <f t="shared" si="50"/>
        <v>2707.4663982022448</v>
      </c>
      <c r="M334" s="111">
        <f t="shared" si="48"/>
        <v>0.99998698515240025</v>
      </c>
      <c r="N334" s="131">
        <f t="shared" si="44"/>
        <v>368.97472870314783</v>
      </c>
      <c r="O334" s="132" t="e">
        <f t="shared" si="45"/>
        <v>#DIV/0!</v>
      </c>
      <c r="P334" s="133" t="e">
        <f>N334/#REF!</f>
        <v>#REF!</v>
      </c>
      <c r="Q334" s="5" t="e">
        <f>IF(#REF!="1A1 Energy Industries",#REF!)</f>
        <v>#REF!</v>
      </c>
      <c r="R334" s="5" t="e">
        <f>IF(#REF!="1B2 Oil &amp; Natural Gas",#REF!)</f>
        <v>#REF!</v>
      </c>
      <c r="S334" s="5" t="e">
        <f>IF(#REF!="3A2 Manure Management",#REF!)</f>
        <v>#REF!</v>
      </c>
      <c r="T334" s="5" t="e">
        <f>IF(#REF!="3B2 Cropland",#REF!)</f>
        <v>#REF!</v>
      </c>
      <c r="U334" s="5" t="e">
        <f>IF(#REF!="3B6 Other Land",#REF!)</f>
        <v>#REF!</v>
      </c>
      <c r="V334" s="5" t="e">
        <f>IF(#REF!="4A1 Managed Waste Disposal Sites",#REF!)</f>
        <v>#REF!</v>
      </c>
      <c r="W334" s="5" t="e">
        <f>IF(#REF!="4D1 Domestic Wastewater Treatment &amp; Discharge",#REF!)</f>
        <v>#REF!</v>
      </c>
      <c r="X334" s="5" t="e">
        <f>IF(#REF!="unknown",#REF!)</f>
        <v>#REF!</v>
      </c>
    </row>
    <row r="335" spans="1:36" x14ac:dyDescent="0.3">
      <c r="A335" s="4" t="s">
        <v>1180</v>
      </c>
      <c r="B335" s="3" t="s">
        <v>1032</v>
      </c>
      <c r="C335" s="3" t="s">
        <v>1071</v>
      </c>
      <c r="D335" s="3" t="s">
        <v>384</v>
      </c>
      <c r="E335" s="128" t="s">
        <v>337</v>
      </c>
      <c r="F335" s="29">
        <v>3.52377211675E-2</v>
      </c>
      <c r="G335" s="129">
        <v>8.0610173055299992</v>
      </c>
      <c r="H335" s="26">
        <f t="shared" si="43"/>
        <v>4.3713739633490558</v>
      </c>
      <c r="I335" s="109">
        <f t="shared" si="46"/>
        <v>31.473892536113201</v>
      </c>
      <c r="J335" s="109">
        <f t="shared" si="49"/>
        <v>65741.255020908517</v>
      </c>
      <c r="K335" s="110">
        <f t="shared" si="47"/>
        <v>1</v>
      </c>
      <c r="L335" s="111">
        <f t="shared" si="50"/>
        <v>2707.5016359234123</v>
      </c>
      <c r="M335" s="111">
        <f t="shared" si="48"/>
        <v>1</v>
      </c>
      <c r="N335" s="131">
        <f t="shared" si="44"/>
        <v>373.3461026664969</v>
      </c>
      <c r="O335" s="132" t="e">
        <f t="shared" si="45"/>
        <v>#DIV/0!</v>
      </c>
      <c r="P335" s="133" t="e">
        <f>N335/#REF!</f>
        <v>#REF!</v>
      </c>
      <c r="Q335" s="5" t="e">
        <f>IF(#REF!="1A1 Energy Industries",#REF!)</f>
        <v>#REF!</v>
      </c>
      <c r="R335" s="5" t="e">
        <f>IF(#REF!="1B2 Oil &amp; Natural Gas",#REF!)</f>
        <v>#REF!</v>
      </c>
      <c r="S335" s="5" t="e">
        <f>IF(#REF!="3A2 Manure Management",#REF!)</f>
        <v>#REF!</v>
      </c>
      <c r="T335" s="5" t="e">
        <f>IF(#REF!="3B2 Cropland",#REF!)</f>
        <v>#REF!</v>
      </c>
      <c r="U335" s="5" t="e">
        <f>IF(#REF!="3B6 Other Land",#REF!)</f>
        <v>#REF!</v>
      </c>
      <c r="V335" s="5" t="e">
        <f>IF(#REF!="4A1 Managed Waste Disposal Sites",#REF!)</f>
        <v>#REF!</v>
      </c>
      <c r="W335" s="5" t="e">
        <f>IF(#REF!="4D1 Domestic Wastewater Treatment &amp; Discharge",#REF!)</f>
        <v>#REF!</v>
      </c>
      <c r="X335" s="5" t="e">
        <f>IF(#REF!="unknown",#REF!)</f>
        <v>#REF!</v>
      </c>
    </row>
    <row r="336" spans="1:36" x14ac:dyDescent="0.3">
      <c r="A336" s="3" t="s">
        <v>422</v>
      </c>
      <c r="B336" s="3" t="s">
        <v>427</v>
      </c>
      <c r="C336" s="3" t="s">
        <v>1279</v>
      </c>
      <c r="D336" s="3" t="s">
        <v>368</v>
      </c>
      <c r="E336" s="134" t="s">
        <v>337</v>
      </c>
      <c r="F336" s="29">
        <v>2.9802502365799999E-2</v>
      </c>
      <c r="G336" s="129">
        <v>6.0083275543200001</v>
      </c>
      <c r="H336" s="94"/>
      <c r="I336" s="117" t="s">
        <v>1837</v>
      </c>
      <c r="J336" s="117">
        <f>J335</f>
        <v>65741.255020908517</v>
      </c>
      <c r="K336" s="117"/>
      <c r="L336" s="98"/>
      <c r="M336" s="98"/>
      <c r="N336" s="125"/>
      <c r="O336" s="98"/>
      <c r="P336" s="98"/>
      <c r="Q336" s="98" t="e">
        <f>IF(#REF!="1A1 Energy Industries",#REF!)</f>
        <v>#REF!</v>
      </c>
      <c r="R336" s="98" t="e">
        <f>IF(#REF!="1B2 Oil &amp; Natural Gas",#REF!)</f>
        <v>#REF!</v>
      </c>
      <c r="S336" s="98" t="e">
        <f>IF(#REF!="3A2 Manure Management",#REF!)</f>
        <v>#REF!</v>
      </c>
      <c r="T336" s="98" t="e">
        <f>IF(#REF!="3B2 Cropland",#REF!)</f>
        <v>#REF!</v>
      </c>
      <c r="U336" s="98" t="e">
        <f>IF(#REF!="3B6 Other Land",#REF!)</f>
        <v>#REF!</v>
      </c>
      <c r="V336" s="98" t="e">
        <f>IF(#REF!="4A1 Managed Waste Disposal Sites",#REF!)</f>
        <v>#REF!</v>
      </c>
      <c r="W336" s="98" t="e">
        <f>IF(#REF!="4D1 Domestic Wastewater Treatment &amp; Discharge",#REF!)</f>
        <v>#REF!</v>
      </c>
      <c r="X336" s="98" t="e">
        <f>IF(#REF!="unknown",#REF!)</f>
        <v>#REF!</v>
      </c>
      <c r="Y336" s="112" t="s">
        <v>1838</v>
      </c>
      <c r="Z336" s="113">
        <v>832.04223204993878</v>
      </c>
      <c r="AA336" s="135" t="e">
        <f>Z336/#REF!</f>
        <v>#REF!</v>
      </c>
      <c r="AB336" s="135">
        <f>Z336/40000</f>
        <v>2.0801055801248469E-2</v>
      </c>
      <c r="AC336" s="135" t="e">
        <f>Z336/#REF!</f>
        <v>#REF!</v>
      </c>
      <c r="AD336" s="98"/>
      <c r="AE336" s="98"/>
      <c r="AF336" s="98"/>
      <c r="AG336" s="98"/>
      <c r="AH336" s="98"/>
      <c r="AI336" s="98"/>
      <c r="AJ336" s="98"/>
    </row>
    <row r="337" spans="1:21" x14ac:dyDescent="0.3">
      <c r="E337" s="141" t="s">
        <v>1839</v>
      </c>
      <c r="F337" s="118">
        <f>SUM(F2:F336)</f>
        <v>3835.3324598489794</v>
      </c>
      <c r="G337" s="118">
        <f>SUM(G2:G336)</f>
        <v>81631.561712515992</v>
      </c>
      <c r="J337" s="119">
        <f>J336</f>
        <v>65741.255020908517</v>
      </c>
      <c r="K337" s="119"/>
      <c r="L337" s="119"/>
      <c r="M337" s="119"/>
      <c r="N337" s="137"/>
      <c r="O337" s="5"/>
      <c r="P337" s="5"/>
      <c r="Q337" s="5"/>
      <c r="R337" s="5"/>
      <c r="S337" s="5"/>
      <c r="T337" s="5"/>
      <c r="U337" s="5"/>
    </row>
    <row r="338" spans="1:21" x14ac:dyDescent="0.3">
      <c r="A338" s="11"/>
      <c r="B338" s="11"/>
      <c r="C338" s="11"/>
      <c r="D338" s="11"/>
      <c r="E338" s="108" t="s">
        <v>1840</v>
      </c>
      <c r="F338" s="114">
        <v>3592.4409105494956</v>
      </c>
      <c r="G338" s="114">
        <v>80854.744431873653</v>
      </c>
      <c r="H338" s="26"/>
      <c r="I338" s="120"/>
      <c r="J338" s="12">
        <v>63863</v>
      </c>
      <c r="K338" s="12"/>
      <c r="L338" s="12"/>
      <c r="M338" s="12"/>
      <c r="N338" s="138"/>
      <c r="O338" s="5"/>
      <c r="P338" s="5"/>
      <c r="Q338" s="5"/>
      <c r="R338" s="5"/>
      <c r="S338" s="5"/>
      <c r="T338" s="5"/>
      <c r="U338" s="5"/>
    </row>
    <row r="339" spans="1:21" x14ac:dyDescent="0.3">
      <c r="F339" s="133">
        <f>(F337-F338)/F338</f>
        <v>6.7611842573725559E-2</v>
      </c>
      <c r="G339" s="133">
        <f>(G337-G338)/G338</f>
        <v>9.6075658404543886E-3</v>
      </c>
      <c r="J339" s="133">
        <f>(J337-J338)/J338</f>
        <v>2.9410691964181397E-2</v>
      </c>
      <c r="K339" s="119"/>
      <c r="L339" s="119"/>
      <c r="M339" s="119"/>
      <c r="N339" s="138"/>
      <c r="O339" s="5"/>
      <c r="P339" s="5"/>
      <c r="Q339" s="5"/>
      <c r="R339" s="5"/>
      <c r="S339" s="5"/>
      <c r="T339" s="5"/>
      <c r="U339" s="5"/>
    </row>
    <row r="340" spans="1:21" x14ac:dyDescent="0.3">
      <c r="J340" s="119"/>
      <c r="K340" s="119"/>
      <c r="L340" s="119"/>
      <c r="M340" s="119"/>
      <c r="N340" s="139"/>
      <c r="O340" s="11"/>
      <c r="P340" s="11"/>
      <c r="Q340" s="5"/>
      <c r="R340" s="5"/>
      <c r="S340" s="5"/>
      <c r="T340" s="5"/>
      <c r="U340" s="5"/>
    </row>
    <row r="341" spans="1:21" x14ac:dyDescent="0.3">
      <c r="J341" s="119"/>
      <c r="K341" s="119"/>
      <c r="L341" s="119"/>
      <c r="M341" s="119"/>
      <c r="N341" s="139"/>
      <c r="O341" s="11"/>
      <c r="P341" s="11"/>
      <c r="Q341" s="5"/>
      <c r="R341" s="5"/>
      <c r="S341" s="5"/>
      <c r="T341" s="5"/>
      <c r="U341" s="5"/>
    </row>
    <row r="342" spans="1:21" x14ac:dyDescent="0.3">
      <c r="J342" s="119"/>
      <c r="K342" s="119"/>
      <c r="L342" s="119"/>
      <c r="M342" s="119"/>
      <c r="N342" s="139"/>
      <c r="O342" s="11"/>
      <c r="P342" s="11"/>
      <c r="Q342" s="5"/>
      <c r="R342" s="5"/>
      <c r="S342" s="5"/>
      <c r="T342" s="5"/>
      <c r="U342" s="5"/>
    </row>
    <row r="343" spans="1:21" x14ac:dyDescent="0.3">
      <c r="J343" s="119"/>
      <c r="K343" s="119"/>
      <c r="L343" s="119"/>
      <c r="M343" s="119"/>
      <c r="N343" s="139"/>
      <c r="O343" s="11"/>
      <c r="P343" s="11"/>
      <c r="Q343" s="5"/>
      <c r="R343" s="5"/>
      <c r="S343" s="5"/>
      <c r="T343" s="5"/>
      <c r="U343" s="5"/>
    </row>
    <row r="344" spans="1:21" x14ac:dyDescent="0.3">
      <c r="J344" s="119"/>
      <c r="K344" s="119"/>
      <c r="L344" s="119"/>
      <c r="M344" s="119"/>
      <c r="N344" s="139"/>
      <c r="O344" s="11"/>
      <c r="P344" s="11"/>
      <c r="Q344" s="5"/>
      <c r="R344" s="5"/>
      <c r="S344" s="5"/>
      <c r="T344" s="5"/>
      <c r="U344" s="5"/>
    </row>
    <row r="345" spans="1:21" x14ac:dyDescent="0.3">
      <c r="J345" s="119"/>
      <c r="K345" s="119"/>
      <c r="L345" s="119"/>
      <c r="M345" s="119"/>
      <c r="N345" s="139"/>
      <c r="O345" s="11"/>
      <c r="P345" s="11"/>
      <c r="Q345" s="5"/>
      <c r="R345" s="5"/>
      <c r="S345" s="5"/>
      <c r="T345" s="5"/>
      <c r="U345" s="5"/>
    </row>
    <row r="346" spans="1:21" x14ac:dyDescent="0.3">
      <c r="J346" s="119"/>
      <c r="K346" s="119"/>
      <c r="L346" s="119"/>
      <c r="M346" s="119"/>
      <c r="N346" s="139"/>
      <c r="O346" s="11"/>
      <c r="P346" s="11"/>
      <c r="Q346" s="5"/>
      <c r="R346" s="5"/>
      <c r="S346" s="5"/>
      <c r="T346" s="5"/>
      <c r="U346" s="5"/>
    </row>
    <row r="347" spans="1:21" x14ac:dyDescent="0.3">
      <c r="J347" s="119"/>
      <c r="K347" s="119"/>
      <c r="L347" s="119"/>
      <c r="M347" s="119"/>
      <c r="N347" s="139"/>
      <c r="O347" s="11"/>
      <c r="P347" s="11"/>
      <c r="Q347" s="5"/>
      <c r="R347" s="5"/>
      <c r="S347" s="5"/>
      <c r="T347" s="5"/>
      <c r="U347" s="5"/>
    </row>
    <row r="348" spans="1:21" x14ac:dyDescent="0.3">
      <c r="J348" s="119"/>
      <c r="K348" s="119"/>
      <c r="L348" s="119"/>
      <c r="M348" s="119"/>
      <c r="N348" s="139"/>
      <c r="O348" s="11"/>
      <c r="P348" s="11"/>
      <c r="Q348" s="5"/>
      <c r="R348" s="5"/>
      <c r="S348" s="5"/>
      <c r="T348" s="5"/>
      <c r="U348" s="5"/>
    </row>
    <row r="349" spans="1:21" x14ac:dyDescent="0.3">
      <c r="J349" s="119"/>
      <c r="K349" s="119"/>
      <c r="L349" s="119"/>
      <c r="M349" s="119"/>
      <c r="N349" s="139"/>
      <c r="O349" s="11"/>
      <c r="P349" s="11"/>
      <c r="Q349" s="5"/>
      <c r="R349" s="5"/>
      <c r="S349" s="5"/>
      <c r="T349" s="5"/>
      <c r="U349" s="5"/>
    </row>
    <row r="350" spans="1:21" x14ac:dyDescent="0.3">
      <c r="J350" s="119"/>
      <c r="K350" s="119"/>
      <c r="L350" s="119"/>
      <c r="M350" s="119"/>
      <c r="N350" s="139"/>
      <c r="O350" s="11"/>
      <c r="P350" s="11"/>
      <c r="Q350" s="5"/>
      <c r="R350" s="5"/>
      <c r="S350" s="5"/>
      <c r="T350" s="5"/>
      <c r="U350" s="5"/>
    </row>
    <row r="351" spans="1:21" x14ac:dyDescent="0.3">
      <c r="J351" s="119"/>
      <c r="K351" s="119"/>
      <c r="L351" s="119"/>
      <c r="M351" s="119"/>
      <c r="N351" s="139"/>
      <c r="O351" s="11"/>
      <c r="P351" s="11"/>
      <c r="Q351" s="5"/>
      <c r="R351" s="5"/>
      <c r="S351" s="5"/>
      <c r="T351" s="5"/>
      <c r="U351" s="5"/>
    </row>
    <row r="352" spans="1:21" x14ac:dyDescent="0.3">
      <c r="J352" s="119"/>
      <c r="K352" s="119"/>
      <c r="L352" s="119"/>
      <c r="M352" s="119"/>
      <c r="N352" s="139"/>
      <c r="O352" s="11"/>
      <c r="P352" s="11"/>
      <c r="Q352" s="5"/>
      <c r="R352" s="5"/>
      <c r="S352" s="5"/>
      <c r="T352" s="5"/>
      <c r="U352" s="5"/>
    </row>
    <row r="353" spans="10:21" x14ac:dyDescent="0.3">
      <c r="J353" s="119"/>
      <c r="K353" s="119"/>
      <c r="L353" s="119"/>
      <c r="M353" s="119"/>
      <c r="N353" s="139"/>
      <c r="O353" s="11"/>
      <c r="P353" s="11"/>
      <c r="Q353" s="5"/>
      <c r="R353" s="5"/>
      <c r="S353" s="5"/>
      <c r="T353" s="5"/>
      <c r="U353" s="5"/>
    </row>
    <row r="354" spans="10:21" x14ac:dyDescent="0.3">
      <c r="J354" s="119"/>
      <c r="K354" s="119"/>
      <c r="L354" s="119"/>
      <c r="M354" s="119"/>
      <c r="N354" s="139"/>
      <c r="O354" s="11"/>
      <c r="P354" s="11"/>
      <c r="Q354" s="5"/>
      <c r="R354" s="5"/>
      <c r="S354" s="5"/>
      <c r="T354" s="5"/>
      <c r="U354" s="5"/>
    </row>
    <row r="355" spans="10:21" x14ac:dyDescent="0.3">
      <c r="J355" s="119"/>
      <c r="K355" s="119"/>
      <c r="L355" s="119"/>
      <c r="M355" s="119"/>
      <c r="N355" s="139"/>
      <c r="O355" s="11"/>
      <c r="P355" s="11"/>
      <c r="Q355" s="5"/>
      <c r="R355" s="5"/>
      <c r="S355" s="5"/>
      <c r="T355" s="5"/>
      <c r="U355" s="5"/>
    </row>
    <row r="356" spans="10:21" x14ac:dyDescent="0.3">
      <c r="J356" s="119"/>
      <c r="K356" s="119"/>
      <c r="L356" s="119"/>
      <c r="M356" s="119"/>
      <c r="N356" s="139"/>
      <c r="O356" s="11"/>
      <c r="P356" s="11"/>
      <c r="Q356" s="5"/>
      <c r="R356" s="5"/>
      <c r="S356" s="5"/>
      <c r="T356" s="5"/>
      <c r="U356" s="5"/>
    </row>
    <row r="357" spans="10:21" x14ac:dyDescent="0.3">
      <c r="J357" s="119"/>
      <c r="K357" s="119"/>
      <c r="L357" s="119"/>
      <c r="M357" s="119"/>
      <c r="N357" s="139"/>
      <c r="O357" s="11"/>
      <c r="P357" s="11"/>
      <c r="Q357" s="5"/>
      <c r="R357" s="5"/>
      <c r="S357" s="5"/>
      <c r="T357" s="5"/>
      <c r="U357" s="5"/>
    </row>
    <row r="358" spans="10:21" x14ac:dyDescent="0.3">
      <c r="J358" s="119"/>
      <c r="K358" s="119"/>
      <c r="L358" s="119"/>
      <c r="M358" s="119"/>
      <c r="N358" s="139"/>
      <c r="O358" s="11"/>
      <c r="P358" s="11"/>
      <c r="Q358" s="5"/>
      <c r="R358" s="5"/>
      <c r="S358" s="5"/>
      <c r="T358" s="5"/>
      <c r="U358" s="5"/>
    </row>
    <row r="359" spans="10:21" x14ac:dyDescent="0.3">
      <c r="J359" s="119"/>
      <c r="K359" s="119"/>
      <c r="L359" s="119"/>
      <c r="M359" s="119"/>
      <c r="N359" s="139"/>
      <c r="O359" s="11"/>
      <c r="P359" s="11"/>
      <c r="Q359" s="5"/>
      <c r="R359" s="5"/>
      <c r="S359" s="5"/>
      <c r="T359" s="5"/>
      <c r="U359" s="5"/>
    </row>
    <row r="360" spans="10:21" x14ac:dyDescent="0.3">
      <c r="J360" s="119"/>
      <c r="K360" s="119"/>
      <c r="L360" s="119"/>
      <c r="M360" s="119"/>
      <c r="N360" s="139"/>
      <c r="O360" s="11"/>
      <c r="P360" s="11"/>
      <c r="Q360" s="5"/>
      <c r="R360" s="5"/>
      <c r="S360" s="5"/>
      <c r="T360" s="5"/>
      <c r="U360" s="5"/>
    </row>
    <row r="361" spans="10:21" x14ac:dyDescent="0.3">
      <c r="J361" s="119"/>
      <c r="K361" s="119"/>
      <c r="L361" s="119"/>
      <c r="M361" s="119"/>
      <c r="N361" s="139"/>
      <c r="O361" s="11"/>
      <c r="P361" s="11"/>
      <c r="Q361" s="5"/>
      <c r="R361" s="5"/>
      <c r="S361" s="5"/>
      <c r="T361" s="5"/>
      <c r="U361" s="5"/>
    </row>
    <row r="362" spans="10:21" x14ac:dyDescent="0.3">
      <c r="J362" s="119"/>
      <c r="K362" s="119"/>
      <c r="L362" s="119"/>
      <c r="M362" s="119"/>
      <c r="N362" s="139"/>
      <c r="O362" s="11"/>
      <c r="P362" s="11"/>
      <c r="Q362" s="5"/>
      <c r="R362" s="5"/>
      <c r="S362" s="5"/>
      <c r="T362" s="5"/>
      <c r="U362" s="5"/>
    </row>
    <row r="363" spans="10:21" x14ac:dyDescent="0.3">
      <c r="J363" s="119"/>
      <c r="K363" s="119"/>
      <c r="L363" s="119"/>
      <c r="M363" s="119"/>
      <c r="N363" s="139"/>
      <c r="O363" s="11"/>
      <c r="P363" s="11"/>
      <c r="Q363" s="5"/>
      <c r="R363" s="5"/>
      <c r="S363" s="5"/>
      <c r="T363" s="5"/>
      <c r="U363" s="5"/>
    </row>
    <row r="364" spans="10:21" x14ac:dyDescent="0.3">
      <c r="J364" s="119"/>
      <c r="K364" s="119"/>
      <c r="L364" s="119"/>
      <c r="M364" s="119"/>
      <c r="N364" s="139"/>
      <c r="O364" s="11"/>
      <c r="P364" s="11"/>
      <c r="Q364" s="5"/>
      <c r="R364" s="5"/>
      <c r="S364" s="5"/>
      <c r="T364" s="5"/>
      <c r="U364" s="5"/>
    </row>
    <row r="365" spans="10:21" x14ac:dyDescent="0.3">
      <c r="N365" s="139"/>
      <c r="O365" s="11"/>
      <c r="P365" s="11"/>
      <c r="Q365" s="5"/>
      <c r="R365" s="5"/>
      <c r="S365" s="5"/>
      <c r="T365" s="5"/>
      <c r="U365" s="5"/>
    </row>
    <row r="366" spans="10:21" x14ac:dyDescent="0.3">
      <c r="N366" s="139"/>
      <c r="O366" s="11"/>
      <c r="P366" s="11"/>
      <c r="Q366" s="5"/>
      <c r="R366" s="5"/>
      <c r="S366" s="5"/>
      <c r="T366" s="5"/>
      <c r="U366" s="5"/>
    </row>
    <row r="367" spans="10:21" x14ac:dyDescent="0.3">
      <c r="N367" s="139"/>
      <c r="O367" s="11"/>
      <c r="P367" s="11"/>
      <c r="Q367" s="5"/>
      <c r="R367" s="5"/>
      <c r="S367" s="5"/>
      <c r="T367" s="5"/>
      <c r="U367" s="5"/>
    </row>
    <row r="368" spans="10:21" x14ac:dyDescent="0.3">
      <c r="N368" s="139"/>
      <c r="O368" s="11"/>
      <c r="P368" s="11"/>
      <c r="Q368" s="5"/>
      <c r="R368" s="5"/>
      <c r="S368" s="5"/>
      <c r="T368" s="5"/>
      <c r="U368" s="5"/>
    </row>
    <row r="369" spans="14:23" x14ac:dyDescent="0.3">
      <c r="N369" s="139"/>
      <c r="O369" s="11"/>
      <c r="P369" s="11"/>
      <c r="Q369" s="5"/>
      <c r="R369" s="5"/>
      <c r="S369" s="5"/>
      <c r="T369" s="5"/>
      <c r="U369" s="5"/>
    </row>
    <row r="370" spans="14:23" x14ac:dyDescent="0.3">
      <c r="N370" s="138"/>
      <c r="O370" s="11"/>
      <c r="P370" s="11"/>
      <c r="Q370" s="11"/>
      <c r="R370" s="11"/>
      <c r="S370" s="11"/>
      <c r="T370" s="11"/>
      <c r="U370" s="140"/>
      <c r="V370" s="11"/>
      <c r="W370" s="11"/>
    </row>
    <row r="371" spans="14:23" x14ac:dyDescent="0.3">
      <c r="N371" s="138"/>
      <c r="O371" s="11"/>
      <c r="P371" s="11"/>
      <c r="Q371" s="11"/>
      <c r="R371" s="11"/>
      <c r="S371" s="11"/>
      <c r="T371" s="11"/>
      <c r="U371" s="140"/>
      <c r="V371" s="11"/>
      <c r="W371" s="11"/>
    </row>
    <row r="372" spans="14:23" x14ac:dyDescent="0.3">
      <c r="N372" s="138"/>
      <c r="O372" s="11"/>
      <c r="P372" s="11"/>
      <c r="Q372" s="11"/>
      <c r="R372" s="11"/>
      <c r="S372" s="11"/>
      <c r="T372" s="11"/>
      <c r="U372" s="140"/>
      <c r="V372" s="11"/>
      <c r="W372" s="11"/>
    </row>
    <row r="373" spans="14:23" x14ac:dyDescent="0.3">
      <c r="N373" s="138"/>
      <c r="O373" s="11"/>
      <c r="P373" s="11"/>
      <c r="Q373" s="11"/>
      <c r="R373" s="11"/>
      <c r="S373" s="11"/>
      <c r="T373" s="11"/>
      <c r="U373" s="140"/>
      <c r="V373" s="11"/>
      <c r="W373" s="11"/>
    </row>
    <row r="374" spans="14:23" x14ac:dyDescent="0.3">
      <c r="N374" s="138"/>
      <c r="O374" s="11"/>
      <c r="P374" s="11"/>
      <c r="Q374" s="11"/>
      <c r="R374" s="11"/>
      <c r="S374" s="11"/>
      <c r="T374" s="11"/>
      <c r="U374" s="140"/>
      <c r="V374" s="11"/>
      <c r="W374" s="11"/>
    </row>
    <row r="375" spans="14:23" x14ac:dyDescent="0.3">
      <c r="N375" s="138"/>
      <c r="O375" s="11"/>
      <c r="P375" s="11"/>
      <c r="Q375" s="11"/>
      <c r="R375" s="11"/>
      <c r="S375" s="11"/>
      <c r="T375" s="11"/>
      <c r="U375" s="140"/>
      <c r="V375" s="11"/>
      <c r="W375" s="11"/>
    </row>
    <row r="376" spans="14:23" x14ac:dyDescent="0.3">
      <c r="N376" s="138"/>
      <c r="O376" s="11"/>
      <c r="P376" s="11"/>
      <c r="Q376" s="11"/>
      <c r="R376" s="11"/>
      <c r="S376" s="11"/>
      <c r="T376" s="11"/>
      <c r="U376" s="140"/>
      <c r="V376" s="11"/>
      <c r="W376" s="11"/>
    </row>
    <row r="377" spans="14:23" x14ac:dyDescent="0.3">
      <c r="N377" s="138"/>
      <c r="O377" s="11"/>
      <c r="P377" s="11"/>
      <c r="Q377" s="11"/>
      <c r="R377" s="11"/>
      <c r="S377" s="11"/>
      <c r="T377" s="11"/>
      <c r="U377" s="140"/>
      <c r="V377" s="11"/>
      <c r="W377" s="11"/>
    </row>
    <row r="378" spans="14:23" x14ac:dyDescent="0.3">
      <c r="N378" s="138"/>
      <c r="O378" s="11"/>
      <c r="P378" s="11"/>
      <c r="Q378" s="11"/>
      <c r="R378" s="11"/>
      <c r="S378" s="11"/>
      <c r="T378" s="11"/>
      <c r="U378" s="140"/>
      <c r="V378" s="11"/>
      <c r="W378" s="11"/>
    </row>
    <row r="379" spans="14:23" x14ac:dyDescent="0.3">
      <c r="N379" s="138"/>
      <c r="O379" s="11"/>
      <c r="P379" s="11"/>
      <c r="Q379" s="11"/>
      <c r="R379" s="11"/>
      <c r="S379" s="11"/>
      <c r="T379" s="11"/>
      <c r="U379" s="140"/>
      <c r="V379" s="11"/>
      <c r="W379" s="11"/>
    </row>
    <row r="380" spans="14:23" x14ac:dyDescent="0.3">
      <c r="N380" s="138"/>
      <c r="O380" s="11"/>
      <c r="P380" s="11"/>
      <c r="Q380" s="11"/>
      <c r="R380" s="11"/>
      <c r="S380" s="11"/>
      <c r="T380" s="11"/>
      <c r="U380" s="140"/>
      <c r="V380" s="11"/>
      <c r="W380" s="11"/>
    </row>
    <row r="381" spans="14:23" x14ac:dyDescent="0.3">
      <c r="N381" s="138"/>
      <c r="O381" s="11"/>
      <c r="P381" s="11"/>
      <c r="Q381" s="11"/>
      <c r="R381" s="11"/>
      <c r="S381" s="11"/>
      <c r="T381" s="11"/>
      <c r="U381" s="140"/>
      <c r="V381" s="11"/>
      <c r="W381" s="11"/>
    </row>
    <row r="382" spans="14:23" x14ac:dyDescent="0.3">
      <c r="N382" s="138"/>
      <c r="O382" s="11"/>
      <c r="P382" s="11"/>
      <c r="Q382" s="11"/>
      <c r="R382" s="11"/>
      <c r="S382" s="11"/>
      <c r="T382" s="11"/>
      <c r="U382" s="140"/>
      <c r="V382" s="11"/>
      <c r="W382" s="11"/>
    </row>
    <row r="383" spans="14:23" x14ac:dyDescent="0.3">
      <c r="N383" s="138"/>
    </row>
    <row r="384" spans="14:23" x14ac:dyDescent="0.3">
      <c r="N384" s="138"/>
    </row>
    <row r="385" spans="14:31" x14ac:dyDescent="0.3">
      <c r="N385" s="138"/>
    </row>
    <row r="386" spans="14:31" x14ac:dyDescent="0.3">
      <c r="N386" s="138"/>
    </row>
    <row r="387" spans="14:31" x14ac:dyDescent="0.3">
      <c r="N387" s="138"/>
    </row>
    <row r="388" spans="14:31" x14ac:dyDescent="0.3">
      <c r="N388" s="138"/>
    </row>
    <row r="389" spans="14:31" x14ac:dyDescent="0.3">
      <c r="N389" s="138"/>
    </row>
    <row r="390" spans="14:31" x14ac:dyDescent="0.3">
      <c r="N390" s="138"/>
    </row>
    <row r="391" spans="14:31" x14ac:dyDescent="0.3">
      <c r="N391" s="138"/>
    </row>
    <row r="392" spans="14:31" x14ac:dyDescent="0.3">
      <c r="N392" s="138"/>
    </row>
    <row r="393" spans="14:31" x14ac:dyDescent="0.3">
      <c r="N393" s="138"/>
    </row>
    <row r="394" spans="14:31" x14ac:dyDescent="0.3">
      <c r="N394" s="138"/>
    </row>
    <row r="395" spans="14:31" x14ac:dyDescent="0.3">
      <c r="N395" s="138"/>
    </row>
    <row r="396" spans="14:31" x14ac:dyDescent="0.3">
      <c r="N396" s="138"/>
      <c r="X396" s="11"/>
      <c r="Y396" s="11"/>
      <c r="Z396" s="11"/>
      <c r="AA396" s="11"/>
      <c r="AB396" s="11"/>
      <c r="AC396" s="11"/>
      <c r="AD396" s="11"/>
      <c r="AE396" s="11"/>
    </row>
    <row r="397" spans="14:31" x14ac:dyDescent="0.3">
      <c r="N397" s="138"/>
      <c r="X397" s="11"/>
      <c r="Y397" s="11"/>
      <c r="Z397" s="11"/>
      <c r="AA397" s="11"/>
      <c r="AB397" s="11"/>
      <c r="AC397" s="11"/>
      <c r="AD397" s="11"/>
      <c r="AE397" s="11"/>
    </row>
    <row r="398" spans="14:31" x14ac:dyDescent="0.3">
      <c r="N398" s="138"/>
      <c r="X398" s="11"/>
      <c r="Y398" s="11"/>
      <c r="Z398" s="11"/>
      <c r="AA398" s="11"/>
      <c r="AB398" s="11"/>
      <c r="AC398" s="11"/>
      <c r="AD398" s="11"/>
      <c r="AE398" s="11"/>
    </row>
    <row r="399" spans="14:31" x14ac:dyDescent="0.3">
      <c r="N399" s="138"/>
      <c r="X399" s="11"/>
      <c r="Y399" s="11"/>
      <c r="Z399" s="11"/>
      <c r="AA399" s="11"/>
      <c r="AB399" s="11"/>
      <c r="AC399" s="11"/>
      <c r="AD399" s="11"/>
      <c r="AE399" s="11"/>
    </row>
    <row r="400" spans="14:31" x14ac:dyDescent="0.3">
      <c r="N400" s="138"/>
      <c r="X400" s="11"/>
      <c r="Y400" s="11"/>
      <c r="Z400" s="11"/>
      <c r="AA400" s="11"/>
      <c r="AB400" s="11"/>
      <c r="AC400" s="11"/>
      <c r="AD400" s="11"/>
      <c r="AE400" s="11"/>
    </row>
    <row r="401" spans="1:36" x14ac:dyDescent="0.3">
      <c r="N401" s="138"/>
      <c r="X401" s="11"/>
      <c r="Y401" s="11"/>
      <c r="Z401" s="11"/>
      <c r="AA401" s="11"/>
      <c r="AB401" s="11"/>
      <c r="AC401" s="11"/>
      <c r="AD401" s="11"/>
      <c r="AE401" s="11"/>
    </row>
    <row r="402" spans="1:36" x14ac:dyDescent="0.3">
      <c r="N402" s="138"/>
      <c r="X402" s="11"/>
      <c r="Y402" s="11"/>
      <c r="Z402" s="11"/>
      <c r="AA402" s="11"/>
      <c r="AB402" s="11"/>
      <c r="AC402" s="11"/>
      <c r="AD402" s="11"/>
      <c r="AE402" s="11"/>
    </row>
    <row r="403" spans="1:36" s="11" customFormat="1" x14ac:dyDescent="0.3">
      <c r="A403" s="5"/>
      <c r="B403" s="5"/>
      <c r="C403" s="5"/>
      <c r="D403" s="5"/>
      <c r="E403" s="5"/>
      <c r="F403" s="118"/>
      <c r="G403" s="118"/>
      <c r="H403" s="118"/>
      <c r="I403" s="114"/>
      <c r="J403" s="5"/>
      <c r="K403" s="5"/>
      <c r="L403" s="5"/>
      <c r="M403" s="5"/>
      <c r="N403" s="139"/>
      <c r="O403" s="91"/>
      <c r="P403" s="91"/>
      <c r="Q403" s="91"/>
      <c r="R403" s="91"/>
      <c r="S403" s="91"/>
      <c r="T403" s="91"/>
      <c r="U403" s="121"/>
      <c r="V403" s="5"/>
      <c r="W403" s="5"/>
      <c r="AF403" s="5"/>
      <c r="AG403" s="5"/>
      <c r="AH403" s="5"/>
      <c r="AI403" s="5"/>
      <c r="AJ403" s="5"/>
    </row>
    <row r="404" spans="1:36" s="11" customFormat="1" x14ac:dyDescent="0.3">
      <c r="A404" s="5"/>
      <c r="B404" s="5"/>
      <c r="C404" s="5"/>
      <c r="D404" s="5"/>
      <c r="E404" s="5"/>
      <c r="F404" s="118"/>
      <c r="G404" s="118"/>
      <c r="H404" s="118"/>
      <c r="I404" s="114"/>
      <c r="J404" s="5"/>
      <c r="K404" s="5"/>
      <c r="L404" s="5"/>
      <c r="M404" s="5"/>
      <c r="N404" s="139"/>
      <c r="O404" s="91"/>
      <c r="P404" s="91"/>
      <c r="Q404" s="91"/>
      <c r="R404" s="91"/>
      <c r="S404" s="91"/>
      <c r="T404" s="91"/>
      <c r="U404" s="121"/>
      <c r="V404" s="5"/>
      <c r="W404" s="5"/>
      <c r="AF404" s="5"/>
      <c r="AG404" s="5"/>
      <c r="AH404" s="5"/>
      <c r="AI404" s="5"/>
      <c r="AJ404" s="5"/>
    </row>
    <row r="405" spans="1:36" s="11" customFormat="1" x14ac:dyDescent="0.3">
      <c r="A405" s="5"/>
      <c r="B405" s="5"/>
      <c r="C405" s="5"/>
      <c r="D405" s="5"/>
      <c r="E405" s="5"/>
      <c r="F405" s="118"/>
      <c r="G405" s="118"/>
      <c r="H405" s="118"/>
      <c r="I405" s="114"/>
      <c r="J405" s="5"/>
      <c r="K405" s="5"/>
      <c r="L405" s="5"/>
      <c r="M405" s="5"/>
      <c r="N405" s="139"/>
      <c r="O405" s="91"/>
      <c r="P405" s="91"/>
      <c r="Q405" s="91"/>
      <c r="R405" s="91"/>
      <c r="S405" s="91"/>
      <c r="T405" s="91"/>
      <c r="U405" s="121"/>
      <c r="V405" s="5"/>
      <c r="W405" s="5"/>
    </row>
    <row r="406" spans="1:36" s="11" customFormat="1" x14ac:dyDescent="0.3">
      <c r="A406" s="5"/>
      <c r="B406" s="5"/>
      <c r="C406" s="5"/>
      <c r="D406" s="5"/>
      <c r="E406" s="5"/>
      <c r="F406" s="118"/>
      <c r="G406" s="118"/>
      <c r="H406" s="118"/>
      <c r="I406" s="114"/>
      <c r="J406" s="5"/>
      <c r="K406" s="5"/>
      <c r="L406" s="5"/>
      <c r="M406" s="5"/>
      <c r="N406" s="139"/>
      <c r="O406" s="91"/>
      <c r="P406" s="91"/>
      <c r="Q406" s="91"/>
      <c r="R406" s="91"/>
      <c r="S406" s="91"/>
      <c r="T406" s="91"/>
      <c r="U406" s="121"/>
      <c r="V406" s="5"/>
      <c r="W406" s="5"/>
    </row>
    <row r="407" spans="1:36" s="11" customFormat="1" x14ac:dyDescent="0.3">
      <c r="A407" s="5"/>
      <c r="B407" s="5"/>
      <c r="C407" s="5"/>
      <c r="D407" s="5"/>
      <c r="E407" s="5"/>
      <c r="F407" s="118"/>
      <c r="G407" s="118"/>
      <c r="H407" s="118"/>
      <c r="I407" s="114"/>
      <c r="J407" s="5"/>
      <c r="K407" s="5"/>
      <c r="L407" s="5"/>
      <c r="M407" s="5"/>
      <c r="N407" s="139"/>
      <c r="O407" s="91"/>
      <c r="P407" s="91"/>
      <c r="Q407" s="91"/>
      <c r="R407" s="91"/>
      <c r="S407" s="91"/>
      <c r="T407" s="91"/>
      <c r="U407" s="121"/>
      <c r="V407" s="5"/>
      <c r="W407" s="5"/>
    </row>
    <row r="408" spans="1:36" s="11" customFormat="1" x14ac:dyDescent="0.3">
      <c r="A408" s="5"/>
      <c r="B408" s="5"/>
      <c r="C408" s="5"/>
      <c r="D408" s="5"/>
      <c r="E408" s="5"/>
      <c r="F408" s="118"/>
      <c r="G408" s="118"/>
      <c r="H408" s="118"/>
      <c r="I408" s="114"/>
      <c r="J408" s="5"/>
      <c r="K408" s="5"/>
      <c r="L408" s="5"/>
      <c r="M408" s="5"/>
      <c r="N408" s="139"/>
      <c r="O408" s="91"/>
      <c r="P408" s="91"/>
      <c r="Q408" s="91"/>
      <c r="R408" s="91"/>
      <c r="S408" s="91"/>
      <c r="T408" s="91"/>
      <c r="U408" s="121"/>
      <c r="V408" s="5"/>
      <c r="W408" s="5"/>
    </row>
    <row r="409" spans="1:36" s="11" customFormat="1" x14ac:dyDescent="0.3">
      <c r="A409" s="5"/>
      <c r="B409" s="5"/>
      <c r="C409" s="5"/>
      <c r="D409" s="5"/>
      <c r="E409" s="5"/>
      <c r="F409" s="118"/>
      <c r="G409" s="118"/>
      <c r="H409" s="118"/>
      <c r="I409" s="114"/>
      <c r="J409" s="5"/>
      <c r="K409" s="5"/>
      <c r="L409" s="5"/>
      <c r="M409" s="5"/>
      <c r="N409" s="139"/>
      <c r="O409" s="91"/>
      <c r="P409" s="91"/>
      <c r="Q409" s="91"/>
      <c r="R409" s="91"/>
      <c r="S409" s="91"/>
      <c r="T409" s="91"/>
      <c r="U409" s="121"/>
      <c r="V409" s="5"/>
      <c r="W409" s="5"/>
    </row>
    <row r="410" spans="1:36" s="11" customFormat="1" x14ac:dyDescent="0.3">
      <c r="A410" s="5"/>
      <c r="B410" s="5"/>
      <c r="C410" s="5"/>
      <c r="D410" s="5"/>
      <c r="E410" s="5"/>
      <c r="F410" s="118"/>
      <c r="G410" s="118"/>
      <c r="H410" s="118"/>
      <c r="I410" s="114"/>
      <c r="J410" s="5"/>
      <c r="K410" s="5"/>
      <c r="L410" s="5"/>
      <c r="M410" s="5"/>
      <c r="N410" s="139"/>
      <c r="O410" s="91"/>
      <c r="P410" s="91"/>
      <c r="Q410" s="91"/>
      <c r="R410" s="91"/>
      <c r="S410" s="91"/>
      <c r="T410" s="91"/>
      <c r="U410" s="121"/>
      <c r="V410" s="5"/>
      <c r="W410" s="5"/>
    </row>
    <row r="411" spans="1:36" s="11" customFormat="1" x14ac:dyDescent="0.3">
      <c r="A411" s="5"/>
      <c r="B411" s="5"/>
      <c r="C411" s="5"/>
      <c r="D411" s="5"/>
      <c r="E411" s="5"/>
      <c r="F411" s="118"/>
      <c r="G411" s="118"/>
      <c r="H411" s="118"/>
      <c r="I411" s="114"/>
      <c r="J411" s="5"/>
      <c r="K411" s="5"/>
      <c r="L411" s="5"/>
      <c r="M411" s="5"/>
      <c r="N411" s="139"/>
      <c r="O411" s="91"/>
      <c r="P411" s="91"/>
      <c r="Q411" s="91"/>
      <c r="R411" s="91"/>
      <c r="S411" s="91"/>
      <c r="T411" s="91"/>
      <c r="U411" s="121"/>
      <c r="V411" s="5"/>
      <c r="W411" s="5"/>
    </row>
    <row r="412" spans="1:36" s="11" customFormat="1" x14ac:dyDescent="0.3">
      <c r="A412" s="5"/>
      <c r="B412" s="5"/>
      <c r="C412" s="5"/>
      <c r="D412" s="5"/>
      <c r="E412" s="5"/>
      <c r="F412" s="118"/>
      <c r="G412" s="118"/>
      <c r="H412" s="118"/>
      <c r="I412" s="114"/>
      <c r="J412" s="5"/>
      <c r="K412" s="5"/>
      <c r="L412" s="5"/>
      <c r="M412" s="5"/>
      <c r="N412" s="139"/>
      <c r="O412" s="91"/>
      <c r="P412" s="91"/>
      <c r="Q412" s="91"/>
      <c r="R412" s="91"/>
      <c r="S412" s="91"/>
      <c r="T412" s="91"/>
      <c r="U412" s="121"/>
      <c r="V412" s="5"/>
      <c r="W412" s="5"/>
    </row>
    <row r="413" spans="1:36" s="11" customFormat="1" x14ac:dyDescent="0.3">
      <c r="A413" s="5"/>
      <c r="B413" s="5"/>
      <c r="C413" s="5"/>
      <c r="D413" s="5"/>
      <c r="E413" s="5"/>
      <c r="F413" s="118"/>
      <c r="G413" s="118"/>
      <c r="H413" s="118"/>
      <c r="I413" s="114"/>
      <c r="J413" s="5"/>
      <c r="K413" s="5"/>
      <c r="L413" s="5"/>
      <c r="M413" s="5"/>
      <c r="N413" s="139"/>
      <c r="O413" s="91"/>
      <c r="P413" s="91"/>
      <c r="Q413" s="91"/>
      <c r="R413" s="91"/>
      <c r="S413" s="91"/>
      <c r="T413" s="91"/>
      <c r="U413" s="121"/>
      <c r="V413" s="5"/>
      <c r="W413" s="5"/>
    </row>
    <row r="414" spans="1:36" s="11" customFormat="1" x14ac:dyDescent="0.3">
      <c r="A414" s="5"/>
      <c r="B414" s="5"/>
      <c r="C414" s="5"/>
      <c r="D414" s="5"/>
      <c r="E414" s="5"/>
      <c r="F414" s="118"/>
      <c r="G414" s="118"/>
      <c r="H414" s="118"/>
      <c r="I414" s="114"/>
      <c r="J414" s="5"/>
      <c r="K414" s="5"/>
      <c r="L414" s="5"/>
      <c r="M414" s="5"/>
      <c r="N414" s="139"/>
      <c r="O414" s="91"/>
      <c r="P414" s="91"/>
      <c r="Q414" s="91"/>
      <c r="R414" s="91"/>
      <c r="S414" s="91"/>
      <c r="T414" s="91"/>
      <c r="U414" s="121"/>
      <c r="V414" s="5"/>
      <c r="W414" s="5"/>
    </row>
    <row r="415" spans="1:36" s="11" customFormat="1" x14ac:dyDescent="0.3">
      <c r="A415" s="5"/>
      <c r="B415" s="5"/>
      <c r="C415" s="5"/>
      <c r="D415" s="5"/>
      <c r="E415" s="5"/>
      <c r="F415" s="118"/>
      <c r="G415" s="118"/>
      <c r="H415" s="118"/>
      <c r="I415" s="114"/>
      <c r="J415" s="5"/>
      <c r="K415" s="5"/>
      <c r="L415" s="5"/>
      <c r="M415" s="5"/>
      <c r="N415" s="139"/>
      <c r="O415" s="91"/>
      <c r="P415" s="91"/>
      <c r="Q415" s="91"/>
      <c r="R415" s="91"/>
      <c r="S415" s="91"/>
      <c r="T415" s="91"/>
      <c r="U415" s="121"/>
      <c r="V415" s="5"/>
      <c r="W415" s="5"/>
    </row>
    <row r="416" spans="1:36" s="11" customFormat="1" x14ac:dyDescent="0.3">
      <c r="A416" s="5"/>
      <c r="B416" s="5"/>
      <c r="C416" s="5"/>
      <c r="D416" s="5"/>
      <c r="E416" s="5"/>
      <c r="F416" s="118"/>
      <c r="G416" s="118"/>
      <c r="H416" s="118"/>
      <c r="I416" s="114"/>
      <c r="J416" s="5"/>
      <c r="K416" s="5"/>
      <c r="L416" s="5"/>
      <c r="M416" s="5"/>
      <c r="N416" s="139"/>
      <c r="O416" s="91"/>
      <c r="P416" s="91"/>
      <c r="Q416" s="91"/>
      <c r="R416" s="91"/>
      <c r="S416" s="91"/>
      <c r="T416" s="91"/>
      <c r="U416" s="121"/>
      <c r="V416" s="5"/>
      <c r="W416" s="5"/>
    </row>
    <row r="417" spans="1:23" s="11" customFormat="1" x14ac:dyDescent="0.3">
      <c r="A417" s="5"/>
      <c r="B417" s="5"/>
      <c r="C417" s="5"/>
      <c r="D417" s="5"/>
      <c r="E417" s="5"/>
      <c r="F417" s="118"/>
      <c r="G417" s="118"/>
      <c r="H417" s="118"/>
      <c r="I417" s="114"/>
      <c r="J417" s="5"/>
      <c r="K417" s="5"/>
      <c r="L417" s="5"/>
      <c r="M417" s="5"/>
      <c r="N417" s="139"/>
      <c r="O417" s="91"/>
      <c r="P417" s="91"/>
      <c r="Q417" s="91"/>
      <c r="R417" s="91"/>
      <c r="S417" s="91"/>
      <c r="T417" s="91"/>
      <c r="U417" s="121"/>
      <c r="V417" s="5"/>
      <c r="W417" s="5"/>
    </row>
    <row r="418" spans="1:23" s="11" customFormat="1" x14ac:dyDescent="0.3">
      <c r="A418" s="5"/>
      <c r="B418" s="5"/>
      <c r="C418" s="5"/>
      <c r="D418" s="5"/>
      <c r="E418" s="5"/>
      <c r="F418" s="118"/>
      <c r="G418" s="118"/>
      <c r="H418" s="118"/>
      <c r="I418" s="114"/>
      <c r="J418" s="5"/>
      <c r="K418" s="5"/>
      <c r="L418" s="5"/>
      <c r="M418" s="5"/>
      <c r="N418" s="139"/>
      <c r="O418" s="91"/>
      <c r="P418" s="91"/>
      <c r="Q418" s="91"/>
      <c r="R418" s="91"/>
      <c r="S418" s="91"/>
      <c r="T418" s="91"/>
      <c r="U418" s="121"/>
      <c r="V418" s="5"/>
      <c r="W418" s="5"/>
    </row>
    <row r="419" spans="1:23" s="11" customFormat="1" x14ac:dyDescent="0.3">
      <c r="A419" s="5"/>
      <c r="B419" s="5"/>
      <c r="C419" s="5"/>
      <c r="D419" s="5"/>
      <c r="E419" s="5"/>
      <c r="F419" s="118"/>
      <c r="G419" s="118"/>
      <c r="H419" s="118"/>
      <c r="I419" s="114"/>
      <c r="J419" s="5"/>
      <c r="K419" s="5"/>
      <c r="L419" s="5"/>
      <c r="M419" s="5"/>
      <c r="N419" s="139"/>
      <c r="O419" s="91"/>
      <c r="P419" s="91"/>
      <c r="Q419" s="91"/>
      <c r="R419" s="91"/>
      <c r="S419" s="91"/>
      <c r="T419" s="91"/>
      <c r="U419" s="121"/>
      <c r="V419" s="5"/>
      <c r="W419" s="5"/>
    </row>
    <row r="420" spans="1:23" s="11" customFormat="1" x14ac:dyDescent="0.3">
      <c r="A420" s="5"/>
      <c r="B420" s="5"/>
      <c r="C420" s="5"/>
      <c r="D420" s="5"/>
      <c r="E420" s="5"/>
      <c r="F420" s="118"/>
      <c r="G420" s="118"/>
      <c r="H420" s="118"/>
      <c r="I420" s="114"/>
      <c r="J420" s="5"/>
      <c r="K420" s="5"/>
      <c r="L420" s="5"/>
      <c r="M420" s="5"/>
      <c r="N420" s="139"/>
      <c r="O420" s="91"/>
      <c r="P420" s="91"/>
      <c r="Q420" s="91"/>
      <c r="R420" s="91"/>
      <c r="S420" s="91"/>
      <c r="T420" s="91"/>
      <c r="U420" s="121"/>
      <c r="V420" s="5"/>
      <c r="W420" s="5"/>
    </row>
    <row r="421" spans="1:23" s="11" customFormat="1" x14ac:dyDescent="0.3">
      <c r="A421" s="5"/>
      <c r="B421" s="5"/>
      <c r="C421" s="5"/>
      <c r="D421" s="5"/>
      <c r="E421" s="5"/>
      <c r="F421" s="118"/>
      <c r="G421" s="118"/>
      <c r="H421" s="118"/>
      <c r="I421" s="114"/>
      <c r="J421" s="5"/>
      <c r="K421" s="5"/>
      <c r="L421" s="5"/>
      <c r="M421" s="5"/>
      <c r="N421" s="139"/>
      <c r="O421" s="91"/>
      <c r="P421" s="91"/>
      <c r="Q421" s="91"/>
      <c r="R421" s="91"/>
      <c r="S421" s="91"/>
      <c r="T421" s="91"/>
      <c r="U421" s="121"/>
      <c r="V421" s="5"/>
      <c r="W421" s="5"/>
    </row>
    <row r="422" spans="1:23" s="11" customFormat="1" x14ac:dyDescent="0.3">
      <c r="A422" s="5"/>
      <c r="B422" s="5"/>
      <c r="C422" s="5"/>
      <c r="D422" s="5"/>
      <c r="E422" s="5"/>
      <c r="F422" s="118"/>
      <c r="G422" s="118"/>
      <c r="H422" s="118"/>
      <c r="I422" s="114"/>
      <c r="J422" s="5"/>
      <c r="K422" s="5"/>
      <c r="L422" s="5"/>
      <c r="M422" s="5"/>
      <c r="N422" s="139"/>
      <c r="O422" s="91"/>
      <c r="P422" s="91"/>
      <c r="Q422" s="91"/>
      <c r="R422" s="91"/>
      <c r="S422" s="91"/>
      <c r="T422" s="91"/>
      <c r="U422" s="121"/>
      <c r="V422" s="5"/>
      <c r="W422" s="5"/>
    </row>
    <row r="423" spans="1:23" s="11" customFormat="1" x14ac:dyDescent="0.3">
      <c r="A423" s="5"/>
      <c r="B423" s="5"/>
      <c r="C423" s="5"/>
      <c r="D423" s="5"/>
      <c r="E423" s="5"/>
      <c r="F423" s="118"/>
      <c r="G423" s="118"/>
      <c r="H423" s="118"/>
      <c r="I423" s="114"/>
      <c r="J423" s="5"/>
      <c r="K423" s="5"/>
      <c r="L423" s="5"/>
      <c r="M423" s="5"/>
      <c r="N423" s="139"/>
      <c r="O423" s="91"/>
      <c r="P423" s="91"/>
      <c r="Q423" s="91"/>
      <c r="R423" s="91"/>
      <c r="S423" s="91"/>
      <c r="T423" s="91"/>
      <c r="U423" s="121"/>
      <c r="V423" s="5"/>
      <c r="W423" s="5"/>
    </row>
    <row r="424" spans="1:23" s="11" customFormat="1" x14ac:dyDescent="0.3">
      <c r="A424" s="5"/>
      <c r="B424" s="5"/>
      <c r="C424" s="5"/>
      <c r="D424" s="5"/>
      <c r="E424" s="5"/>
      <c r="F424" s="118"/>
      <c r="G424" s="118"/>
      <c r="H424" s="118"/>
      <c r="I424" s="114"/>
      <c r="J424" s="5"/>
      <c r="K424" s="5"/>
      <c r="L424" s="5"/>
      <c r="M424" s="5"/>
      <c r="N424" s="139"/>
      <c r="O424" s="91"/>
      <c r="P424" s="91"/>
      <c r="Q424" s="91"/>
      <c r="R424" s="91"/>
      <c r="S424" s="91"/>
      <c r="T424" s="91"/>
      <c r="U424" s="121"/>
      <c r="V424" s="5"/>
      <c r="W424" s="5"/>
    </row>
    <row r="425" spans="1:23" s="11" customFormat="1" x14ac:dyDescent="0.3">
      <c r="A425" s="5"/>
      <c r="B425" s="5"/>
      <c r="C425" s="5"/>
      <c r="D425" s="5"/>
      <c r="E425" s="5"/>
      <c r="F425" s="118"/>
      <c r="G425" s="118"/>
      <c r="H425" s="118"/>
      <c r="I425" s="114"/>
      <c r="J425" s="5"/>
      <c r="K425" s="5"/>
      <c r="L425" s="5"/>
      <c r="M425" s="5"/>
      <c r="N425" s="139"/>
      <c r="O425" s="91"/>
      <c r="P425" s="91"/>
      <c r="Q425" s="91"/>
      <c r="R425" s="91"/>
      <c r="S425" s="91"/>
      <c r="T425" s="91"/>
      <c r="U425" s="121"/>
      <c r="V425" s="5"/>
      <c r="W425" s="5"/>
    </row>
    <row r="426" spans="1:23" s="11" customFormat="1" x14ac:dyDescent="0.3">
      <c r="A426" s="5"/>
      <c r="B426" s="5"/>
      <c r="C426" s="5"/>
      <c r="D426" s="5"/>
      <c r="E426" s="5"/>
      <c r="F426" s="118"/>
      <c r="G426" s="118"/>
      <c r="H426" s="118"/>
      <c r="I426" s="114"/>
      <c r="J426" s="5"/>
      <c r="K426" s="5"/>
      <c r="L426" s="5"/>
      <c r="M426" s="5"/>
      <c r="N426" s="139"/>
      <c r="O426" s="91"/>
      <c r="P426" s="91"/>
      <c r="Q426" s="91"/>
      <c r="R426" s="91"/>
      <c r="S426" s="91"/>
      <c r="T426" s="91"/>
      <c r="U426" s="121"/>
      <c r="V426" s="5"/>
      <c r="W426" s="5"/>
    </row>
    <row r="427" spans="1:23" s="11" customFormat="1" x14ac:dyDescent="0.3">
      <c r="A427" s="5"/>
      <c r="B427" s="5"/>
      <c r="C427" s="5"/>
      <c r="D427" s="5"/>
      <c r="E427" s="5"/>
      <c r="F427" s="118"/>
      <c r="G427" s="118"/>
      <c r="H427" s="118"/>
      <c r="I427" s="114"/>
      <c r="J427" s="5"/>
      <c r="K427" s="5"/>
      <c r="L427" s="5"/>
      <c r="M427" s="5"/>
      <c r="N427" s="139"/>
      <c r="O427" s="91"/>
      <c r="P427" s="91"/>
      <c r="Q427" s="91"/>
      <c r="R427" s="91"/>
      <c r="S427" s="91"/>
      <c r="T427" s="91"/>
      <c r="U427" s="121"/>
      <c r="V427" s="5"/>
      <c r="W427" s="5"/>
    </row>
    <row r="428" spans="1:23" s="11" customFormat="1" x14ac:dyDescent="0.3">
      <c r="A428" s="5"/>
      <c r="B428" s="5"/>
      <c r="C428" s="5"/>
      <c r="D428" s="5"/>
      <c r="E428" s="5"/>
      <c r="F428" s="118"/>
      <c r="G428" s="118"/>
      <c r="H428" s="118"/>
      <c r="I428" s="114"/>
      <c r="J428" s="5"/>
      <c r="K428" s="5"/>
      <c r="L428" s="5"/>
      <c r="M428" s="5"/>
      <c r="N428" s="139"/>
      <c r="O428" s="91"/>
      <c r="P428" s="91"/>
      <c r="Q428" s="91"/>
      <c r="R428" s="91"/>
      <c r="S428" s="91"/>
      <c r="T428" s="91"/>
      <c r="U428" s="121"/>
      <c r="V428" s="5"/>
      <c r="W428" s="5"/>
    </row>
    <row r="429" spans="1:23" s="11" customFormat="1" x14ac:dyDescent="0.3">
      <c r="A429" s="5"/>
      <c r="B429" s="5"/>
      <c r="C429" s="5"/>
      <c r="D429" s="5"/>
      <c r="E429" s="5"/>
      <c r="F429" s="118"/>
      <c r="G429" s="118"/>
      <c r="H429" s="118"/>
      <c r="I429" s="114"/>
      <c r="J429" s="5"/>
      <c r="K429" s="5"/>
      <c r="L429" s="5"/>
      <c r="M429" s="5"/>
      <c r="N429" s="139"/>
      <c r="O429" s="91"/>
      <c r="P429" s="91"/>
      <c r="Q429" s="91"/>
      <c r="R429" s="91"/>
      <c r="S429" s="91"/>
      <c r="T429" s="91"/>
      <c r="U429" s="121"/>
      <c r="V429" s="5"/>
      <c r="W429" s="5"/>
    </row>
    <row r="430" spans="1:23" s="11" customFormat="1" x14ac:dyDescent="0.3">
      <c r="A430" s="5"/>
      <c r="B430" s="5"/>
      <c r="C430" s="5"/>
      <c r="D430" s="5"/>
      <c r="E430" s="5"/>
      <c r="F430" s="118"/>
      <c r="G430" s="118"/>
      <c r="H430" s="118"/>
      <c r="I430" s="114"/>
      <c r="J430" s="5"/>
      <c r="K430" s="5"/>
      <c r="L430" s="5"/>
      <c r="M430" s="5"/>
      <c r="N430" s="139"/>
      <c r="O430" s="91"/>
      <c r="P430" s="91"/>
      <c r="Q430" s="91"/>
      <c r="R430" s="91"/>
      <c r="S430" s="91"/>
      <c r="T430" s="91"/>
      <c r="U430" s="121"/>
      <c r="V430" s="5"/>
      <c r="W430" s="5"/>
    </row>
    <row r="431" spans="1:23" s="11" customFormat="1" x14ac:dyDescent="0.3">
      <c r="A431" s="5"/>
      <c r="B431" s="5"/>
      <c r="C431" s="5"/>
      <c r="D431" s="5"/>
      <c r="E431" s="5"/>
      <c r="F431" s="118"/>
      <c r="G431" s="118"/>
      <c r="H431" s="118"/>
      <c r="I431" s="114"/>
      <c r="J431" s="5"/>
      <c r="K431" s="5"/>
      <c r="L431" s="5"/>
      <c r="M431" s="5"/>
      <c r="N431" s="139"/>
      <c r="O431" s="91"/>
      <c r="P431" s="91"/>
      <c r="Q431" s="91"/>
      <c r="R431" s="91"/>
      <c r="S431" s="91"/>
      <c r="T431" s="91"/>
      <c r="U431" s="121"/>
      <c r="V431" s="5"/>
      <c r="W431" s="5"/>
    </row>
    <row r="432" spans="1:23" s="11" customFormat="1" x14ac:dyDescent="0.3">
      <c r="A432" s="5"/>
      <c r="B432" s="5"/>
      <c r="C432" s="5"/>
      <c r="D432" s="5"/>
      <c r="E432" s="5"/>
      <c r="F432" s="118"/>
      <c r="G432" s="118"/>
      <c r="H432" s="118"/>
      <c r="I432" s="114"/>
      <c r="J432" s="5"/>
      <c r="K432" s="5"/>
      <c r="L432" s="5"/>
      <c r="M432" s="5"/>
      <c r="N432" s="139"/>
      <c r="O432" s="91"/>
      <c r="P432" s="91"/>
      <c r="Q432" s="91"/>
      <c r="R432" s="91"/>
      <c r="S432" s="91"/>
      <c r="T432" s="91"/>
      <c r="U432" s="121"/>
      <c r="V432" s="5"/>
      <c r="W432" s="5"/>
    </row>
    <row r="433" spans="1:36" s="11" customFormat="1" x14ac:dyDescent="0.3">
      <c r="A433" s="5"/>
      <c r="B433" s="5"/>
      <c r="C433" s="5"/>
      <c r="D433" s="5"/>
      <c r="E433" s="5"/>
      <c r="F433" s="118"/>
      <c r="G433" s="118"/>
      <c r="H433" s="118"/>
      <c r="I433" s="114"/>
      <c r="J433" s="5"/>
      <c r="K433" s="5"/>
      <c r="L433" s="5"/>
      <c r="M433" s="5"/>
      <c r="N433" s="139"/>
      <c r="O433" s="91"/>
      <c r="P433" s="91"/>
      <c r="Q433" s="91"/>
      <c r="R433" s="91"/>
      <c r="S433" s="91"/>
      <c r="T433" s="91"/>
      <c r="U433" s="121"/>
      <c r="V433" s="5"/>
      <c r="W433" s="5"/>
    </row>
    <row r="434" spans="1:36" s="11" customFormat="1" x14ac:dyDescent="0.3">
      <c r="A434" s="5"/>
      <c r="B434" s="5"/>
      <c r="C434" s="5"/>
      <c r="D434" s="5"/>
      <c r="E434" s="5"/>
      <c r="F434" s="118"/>
      <c r="G434" s="118"/>
      <c r="H434" s="118"/>
      <c r="I434" s="114"/>
      <c r="J434" s="5"/>
      <c r="K434" s="5"/>
      <c r="L434" s="5"/>
      <c r="M434" s="5"/>
      <c r="N434" s="139"/>
      <c r="O434" s="91"/>
      <c r="P434" s="91"/>
      <c r="Q434" s="91"/>
      <c r="R434" s="91"/>
      <c r="S434" s="91"/>
      <c r="T434" s="91"/>
      <c r="U434" s="121"/>
      <c r="V434" s="5"/>
      <c r="W434" s="5"/>
    </row>
    <row r="435" spans="1:36" s="11" customFormat="1" x14ac:dyDescent="0.3">
      <c r="A435" s="5"/>
      <c r="B435" s="5"/>
      <c r="C435" s="5"/>
      <c r="D435" s="5"/>
      <c r="E435" s="5"/>
      <c r="F435" s="118"/>
      <c r="G435" s="118"/>
      <c r="H435" s="118"/>
      <c r="I435" s="114"/>
      <c r="J435" s="5"/>
      <c r="K435" s="5"/>
      <c r="L435" s="5"/>
      <c r="M435" s="5"/>
      <c r="N435" s="139"/>
      <c r="O435" s="91"/>
      <c r="P435" s="91"/>
      <c r="Q435" s="91"/>
      <c r="R435" s="91"/>
      <c r="S435" s="91"/>
      <c r="T435" s="91"/>
      <c r="U435" s="121"/>
      <c r="V435" s="5"/>
      <c r="W435" s="5"/>
    </row>
    <row r="436" spans="1:36" s="11" customFormat="1" x14ac:dyDescent="0.3">
      <c r="A436" s="5"/>
      <c r="B436" s="5"/>
      <c r="C436" s="5"/>
      <c r="D436" s="5"/>
      <c r="E436" s="5"/>
      <c r="F436" s="118"/>
      <c r="G436" s="118"/>
      <c r="H436" s="118"/>
      <c r="I436" s="114"/>
      <c r="J436" s="5"/>
      <c r="K436" s="5"/>
      <c r="L436" s="5"/>
      <c r="M436" s="5"/>
      <c r="N436" s="139"/>
      <c r="O436" s="91"/>
      <c r="P436" s="91"/>
      <c r="Q436" s="91"/>
      <c r="R436" s="91"/>
      <c r="S436" s="91"/>
      <c r="T436" s="91"/>
      <c r="U436" s="121"/>
      <c r="V436" s="5"/>
      <c r="W436" s="5"/>
    </row>
    <row r="437" spans="1:36" s="11" customFormat="1" x14ac:dyDescent="0.3">
      <c r="A437" s="5"/>
      <c r="B437" s="5"/>
      <c r="C437" s="5"/>
      <c r="D437" s="5"/>
      <c r="E437" s="5"/>
      <c r="F437" s="118"/>
      <c r="G437" s="118"/>
      <c r="H437" s="118"/>
      <c r="I437" s="114"/>
      <c r="J437" s="5"/>
      <c r="K437" s="5"/>
      <c r="L437" s="5"/>
      <c r="M437" s="5"/>
      <c r="N437" s="139"/>
      <c r="O437" s="91"/>
      <c r="P437" s="91"/>
      <c r="Q437" s="91"/>
      <c r="R437" s="91"/>
      <c r="S437" s="91"/>
      <c r="T437" s="91"/>
      <c r="U437" s="121"/>
      <c r="V437" s="5"/>
      <c r="W437" s="5"/>
    </row>
    <row r="438" spans="1:36" s="11" customFormat="1" x14ac:dyDescent="0.3">
      <c r="A438" s="5"/>
      <c r="B438" s="5"/>
      <c r="C438" s="5"/>
      <c r="D438" s="5"/>
      <c r="E438" s="5"/>
      <c r="F438" s="118"/>
      <c r="G438" s="118"/>
      <c r="H438" s="118"/>
      <c r="I438" s="114"/>
      <c r="J438" s="5"/>
      <c r="K438" s="5"/>
      <c r="L438" s="5"/>
      <c r="M438" s="5"/>
      <c r="N438" s="139"/>
      <c r="O438" s="91"/>
      <c r="P438" s="91"/>
      <c r="Q438" s="91"/>
      <c r="R438" s="91"/>
      <c r="S438" s="91"/>
      <c r="T438" s="91"/>
      <c r="U438" s="121"/>
      <c r="V438" s="5"/>
      <c r="W438" s="5"/>
    </row>
    <row r="439" spans="1:36" s="11" customFormat="1" x14ac:dyDescent="0.3">
      <c r="A439" s="5"/>
      <c r="B439" s="5"/>
      <c r="C439" s="5"/>
      <c r="D439" s="5"/>
      <c r="E439" s="5"/>
      <c r="F439" s="118"/>
      <c r="G439" s="118"/>
      <c r="H439" s="118"/>
      <c r="I439" s="114"/>
      <c r="J439" s="5"/>
      <c r="K439" s="5"/>
      <c r="L439" s="5"/>
      <c r="M439" s="5"/>
      <c r="N439" s="139"/>
      <c r="O439" s="91"/>
      <c r="P439" s="91"/>
      <c r="Q439" s="91"/>
      <c r="R439" s="91"/>
      <c r="S439" s="91"/>
      <c r="T439" s="91"/>
      <c r="U439" s="121"/>
      <c r="V439" s="5"/>
      <c r="W439" s="5"/>
      <c r="X439" s="5"/>
      <c r="Y439" s="5"/>
      <c r="Z439" s="5"/>
      <c r="AA439" s="5"/>
      <c r="AB439" s="5"/>
      <c r="AC439" s="5"/>
      <c r="AD439" s="5"/>
      <c r="AE439" s="5"/>
    </row>
    <row r="440" spans="1:36" s="11" customFormat="1" x14ac:dyDescent="0.3">
      <c r="A440" s="5"/>
      <c r="B440" s="5"/>
      <c r="C440" s="5"/>
      <c r="D440" s="5"/>
      <c r="E440" s="5"/>
      <c r="F440" s="118"/>
      <c r="G440" s="118"/>
      <c r="H440" s="118"/>
      <c r="I440" s="114"/>
      <c r="J440" s="5"/>
      <c r="K440" s="5"/>
      <c r="L440" s="5"/>
      <c r="M440" s="5"/>
      <c r="N440" s="139"/>
      <c r="O440" s="91"/>
      <c r="P440" s="91"/>
      <c r="Q440" s="91"/>
      <c r="R440" s="91"/>
      <c r="S440" s="91"/>
      <c r="T440" s="91"/>
      <c r="U440" s="121"/>
      <c r="V440" s="5"/>
      <c r="W440" s="5"/>
      <c r="X440" s="5"/>
      <c r="Y440" s="5"/>
      <c r="Z440" s="5"/>
      <c r="AA440" s="5"/>
      <c r="AB440" s="5"/>
      <c r="AC440" s="5"/>
      <c r="AD440" s="5"/>
      <c r="AE440" s="5"/>
    </row>
    <row r="441" spans="1:36" s="11" customFormat="1" x14ac:dyDescent="0.3">
      <c r="A441" s="5"/>
      <c r="B441" s="5"/>
      <c r="C441" s="5"/>
      <c r="D441" s="5"/>
      <c r="E441" s="5"/>
      <c r="F441" s="118"/>
      <c r="G441" s="118"/>
      <c r="H441" s="118"/>
      <c r="I441" s="114"/>
      <c r="J441" s="5"/>
      <c r="K441" s="5"/>
      <c r="L441" s="5"/>
      <c r="M441" s="5"/>
      <c r="N441" s="139"/>
      <c r="O441" s="91"/>
      <c r="P441" s="91"/>
      <c r="Q441" s="91"/>
      <c r="R441" s="91"/>
      <c r="S441" s="91"/>
      <c r="T441" s="91"/>
      <c r="U441" s="121"/>
      <c r="V441" s="5"/>
      <c r="W441" s="5"/>
      <c r="X441" s="5"/>
      <c r="Y441" s="5"/>
      <c r="Z441" s="5"/>
      <c r="AA441" s="5"/>
      <c r="AB441" s="5"/>
      <c r="AC441" s="5"/>
      <c r="AD441" s="5"/>
      <c r="AE441" s="5"/>
    </row>
    <row r="442" spans="1:36" s="11" customFormat="1" x14ac:dyDescent="0.3">
      <c r="A442" s="5"/>
      <c r="B442" s="5"/>
      <c r="C442" s="5"/>
      <c r="D442" s="5"/>
      <c r="E442" s="5"/>
      <c r="F442" s="118"/>
      <c r="G442" s="118"/>
      <c r="H442" s="118"/>
      <c r="I442" s="114"/>
      <c r="J442" s="5"/>
      <c r="K442" s="5"/>
      <c r="L442" s="5"/>
      <c r="M442" s="5"/>
      <c r="N442" s="139"/>
      <c r="O442" s="91"/>
      <c r="P442" s="91"/>
      <c r="Q442" s="91"/>
      <c r="R442" s="91"/>
      <c r="S442" s="91"/>
      <c r="T442" s="91"/>
      <c r="U442" s="121"/>
      <c r="V442" s="5"/>
      <c r="W442" s="5"/>
      <c r="X442" s="5"/>
      <c r="Y442" s="5"/>
      <c r="Z442" s="5"/>
      <c r="AA442" s="5"/>
      <c r="AB442" s="5"/>
      <c r="AC442" s="5"/>
      <c r="AD442" s="5"/>
      <c r="AE442" s="5"/>
    </row>
    <row r="443" spans="1:36" s="11" customFormat="1" x14ac:dyDescent="0.3">
      <c r="A443" s="5"/>
      <c r="B443" s="5"/>
      <c r="C443" s="5"/>
      <c r="D443" s="5"/>
      <c r="E443" s="5"/>
      <c r="F443" s="118"/>
      <c r="G443" s="118"/>
      <c r="H443" s="118"/>
      <c r="I443" s="114"/>
      <c r="J443" s="5"/>
      <c r="K443" s="5"/>
      <c r="L443" s="5"/>
      <c r="M443" s="5"/>
      <c r="N443" s="139"/>
      <c r="O443" s="91"/>
      <c r="P443" s="91"/>
      <c r="Q443" s="91"/>
      <c r="R443" s="91"/>
      <c r="S443" s="91"/>
      <c r="T443" s="91"/>
      <c r="U443" s="121"/>
      <c r="V443" s="5"/>
      <c r="W443" s="5"/>
      <c r="X443" s="5"/>
      <c r="Y443" s="5"/>
      <c r="Z443" s="5"/>
      <c r="AA443" s="5"/>
      <c r="AB443" s="5"/>
      <c r="AC443" s="5"/>
      <c r="AD443" s="5"/>
      <c r="AE443" s="5"/>
    </row>
    <row r="444" spans="1:36" s="11" customFormat="1" x14ac:dyDescent="0.3">
      <c r="A444" s="5"/>
      <c r="B444" s="5"/>
      <c r="C444" s="5"/>
      <c r="D444" s="5"/>
      <c r="E444" s="5"/>
      <c r="F444" s="118"/>
      <c r="G444" s="118"/>
      <c r="H444" s="118"/>
      <c r="I444" s="114"/>
      <c r="J444" s="5"/>
      <c r="K444" s="5"/>
      <c r="L444" s="5"/>
      <c r="M444" s="5"/>
      <c r="N444" s="139"/>
      <c r="O444" s="91"/>
      <c r="P444" s="91"/>
      <c r="Q444" s="91"/>
      <c r="R444" s="91"/>
      <c r="S444" s="91"/>
      <c r="T444" s="91"/>
      <c r="U444" s="121"/>
      <c r="V444" s="5"/>
      <c r="W444" s="5"/>
      <c r="X444" s="5"/>
      <c r="Y444" s="5"/>
      <c r="Z444" s="5"/>
      <c r="AA444" s="5"/>
      <c r="AB444" s="5"/>
      <c r="AC444" s="5"/>
      <c r="AD444" s="5"/>
      <c r="AE444" s="5"/>
    </row>
    <row r="445" spans="1:36" s="11" customFormat="1" x14ac:dyDescent="0.3">
      <c r="A445" s="5"/>
      <c r="B445" s="5"/>
      <c r="C445" s="5"/>
      <c r="D445" s="5"/>
      <c r="E445" s="5"/>
      <c r="F445" s="118"/>
      <c r="G445" s="118"/>
      <c r="H445" s="118"/>
      <c r="I445" s="114"/>
      <c r="J445" s="5"/>
      <c r="K445" s="5"/>
      <c r="L445" s="5"/>
      <c r="M445" s="5"/>
      <c r="N445" s="139"/>
      <c r="O445" s="91"/>
      <c r="P445" s="91"/>
      <c r="Q445" s="91"/>
      <c r="R445" s="91"/>
      <c r="S445" s="91"/>
      <c r="T445" s="91"/>
      <c r="U445" s="121"/>
      <c r="V445" s="5"/>
      <c r="W445" s="5"/>
      <c r="X445" s="5"/>
      <c r="Y445" s="5"/>
      <c r="Z445" s="5"/>
      <c r="AA445" s="5"/>
      <c r="AB445" s="5"/>
      <c r="AC445" s="5"/>
      <c r="AD445" s="5"/>
      <c r="AE445" s="5"/>
    </row>
    <row r="446" spans="1:36" x14ac:dyDescent="0.3">
      <c r="AF446" s="11"/>
      <c r="AG446" s="11"/>
      <c r="AH446" s="11"/>
      <c r="AI446" s="11"/>
      <c r="AJ446" s="11"/>
    </row>
    <row r="447" spans="1:36" x14ac:dyDescent="0.3">
      <c r="AF447" s="11"/>
      <c r="AG447" s="11"/>
      <c r="AH447" s="11"/>
      <c r="AI447" s="11"/>
      <c r="AJ447" s="11"/>
    </row>
    <row r="449" spans="1:21" s="91" customFormat="1" x14ac:dyDescent="0.3">
      <c r="A449" s="5"/>
      <c r="B449" s="5"/>
      <c r="C449" s="5"/>
      <c r="D449" s="5"/>
      <c r="E449" s="5"/>
      <c r="F449" s="118"/>
      <c r="G449" s="118"/>
      <c r="H449" s="118"/>
      <c r="I449" s="114"/>
      <c r="J449" s="5"/>
      <c r="K449" s="5"/>
      <c r="L449" s="5"/>
      <c r="M449" s="5"/>
      <c r="N449" s="90"/>
      <c r="U449" s="121"/>
    </row>
    <row r="450" spans="1:21" s="91" customFormat="1" x14ac:dyDescent="0.3">
      <c r="A450" s="5"/>
      <c r="B450" s="5"/>
      <c r="C450" s="5"/>
      <c r="D450" s="5"/>
      <c r="E450" s="5"/>
      <c r="F450" s="118"/>
      <c r="G450" s="118"/>
      <c r="H450" s="118"/>
      <c r="I450" s="114"/>
      <c r="J450" s="5"/>
      <c r="K450" s="5"/>
      <c r="L450" s="5"/>
      <c r="M450" s="5"/>
      <c r="N450" s="90"/>
      <c r="U450" s="121"/>
    </row>
    <row r="451" spans="1:21" s="91" customFormat="1" x14ac:dyDescent="0.3">
      <c r="A451" s="5"/>
      <c r="B451" s="5"/>
      <c r="C451" s="5"/>
      <c r="D451" s="5"/>
      <c r="E451" s="5"/>
      <c r="F451" s="118"/>
      <c r="G451" s="118"/>
      <c r="H451" s="118"/>
      <c r="I451" s="114"/>
      <c r="J451" s="5"/>
      <c r="K451" s="5"/>
      <c r="L451" s="5"/>
      <c r="M451" s="5"/>
      <c r="N451" s="90"/>
      <c r="U451" s="121"/>
    </row>
    <row r="452" spans="1:21" s="91" customFormat="1" x14ac:dyDescent="0.3">
      <c r="A452" s="5"/>
      <c r="B452" s="5"/>
      <c r="C452" s="5"/>
      <c r="D452" s="5"/>
      <c r="E452" s="5"/>
      <c r="F452" s="118"/>
      <c r="G452" s="118"/>
      <c r="H452" s="118"/>
      <c r="I452" s="114"/>
      <c r="J452" s="5"/>
      <c r="K452" s="5"/>
      <c r="L452" s="5"/>
      <c r="M452" s="5"/>
      <c r="N452" s="90"/>
      <c r="U452" s="121"/>
    </row>
    <row r="453" spans="1:21" s="91" customFormat="1" x14ac:dyDescent="0.3">
      <c r="A453" s="5"/>
      <c r="B453" s="5"/>
      <c r="C453" s="5"/>
      <c r="D453" s="5"/>
      <c r="E453" s="5"/>
      <c r="F453" s="118"/>
      <c r="G453" s="118"/>
      <c r="H453" s="118"/>
      <c r="I453" s="114"/>
      <c r="J453" s="5"/>
      <c r="K453" s="5"/>
      <c r="L453" s="5"/>
      <c r="M453" s="5"/>
      <c r="N453" s="90"/>
      <c r="U453" s="121"/>
    </row>
    <row r="454" spans="1:21" s="91" customFormat="1" x14ac:dyDescent="0.3">
      <c r="A454" s="5"/>
      <c r="B454" s="5"/>
      <c r="C454" s="5"/>
      <c r="D454" s="5"/>
      <c r="E454" s="5"/>
      <c r="F454" s="118"/>
      <c r="G454" s="118"/>
      <c r="H454" s="118"/>
      <c r="I454" s="114"/>
      <c r="J454" s="5"/>
      <c r="K454" s="5"/>
      <c r="L454" s="5"/>
      <c r="M454" s="5"/>
      <c r="N454" s="90"/>
      <c r="U454" s="121"/>
    </row>
    <row r="455" spans="1:21" s="91" customFormat="1" x14ac:dyDescent="0.3">
      <c r="A455" s="5"/>
      <c r="B455" s="5"/>
      <c r="C455" s="5"/>
      <c r="D455" s="5"/>
      <c r="E455" s="5"/>
      <c r="F455" s="118"/>
      <c r="G455" s="118"/>
      <c r="H455" s="118"/>
      <c r="I455" s="114"/>
      <c r="J455" s="5"/>
      <c r="K455" s="5"/>
      <c r="L455" s="5"/>
      <c r="M455" s="5"/>
      <c r="N455" s="90"/>
      <c r="U455" s="121"/>
    </row>
    <row r="456" spans="1:21" s="91" customFormat="1" x14ac:dyDescent="0.3">
      <c r="A456" s="5"/>
      <c r="B456" s="5"/>
      <c r="C456" s="5"/>
      <c r="D456" s="5"/>
      <c r="E456" s="5"/>
      <c r="F456" s="118"/>
      <c r="G456" s="118"/>
      <c r="H456" s="118"/>
      <c r="I456" s="114"/>
      <c r="J456" s="5"/>
      <c r="K456" s="5"/>
      <c r="L456" s="5"/>
      <c r="M456" s="5"/>
      <c r="N456" s="90"/>
      <c r="U456" s="121"/>
    </row>
    <row r="457" spans="1:21" s="91" customFormat="1" x14ac:dyDescent="0.3">
      <c r="A457" s="5"/>
      <c r="B457" s="5"/>
      <c r="C457" s="5"/>
      <c r="D457" s="5"/>
      <c r="E457" s="5"/>
      <c r="F457" s="118"/>
      <c r="G457" s="118"/>
      <c r="H457" s="118"/>
      <c r="I457" s="114"/>
      <c r="J457" s="5"/>
      <c r="K457" s="5"/>
      <c r="L457" s="5"/>
      <c r="M457" s="5"/>
      <c r="N457" s="90"/>
      <c r="U457" s="121"/>
    </row>
    <row r="458" spans="1:21" s="91" customFormat="1" x14ac:dyDescent="0.3">
      <c r="A458" s="5"/>
      <c r="B458" s="5"/>
      <c r="C458" s="5"/>
      <c r="D458" s="5"/>
      <c r="E458" s="5"/>
      <c r="F458" s="118"/>
      <c r="G458" s="118"/>
      <c r="H458" s="118"/>
      <c r="I458" s="114"/>
      <c r="J458" s="5"/>
      <c r="K458" s="5"/>
      <c r="L458" s="5"/>
      <c r="M458" s="5"/>
      <c r="N458" s="90"/>
      <c r="U458" s="121"/>
    </row>
    <row r="459" spans="1:21" s="91" customFormat="1" x14ac:dyDescent="0.3">
      <c r="A459" s="5"/>
      <c r="B459" s="5"/>
      <c r="C459" s="5"/>
      <c r="D459" s="5"/>
      <c r="E459" s="5"/>
      <c r="F459" s="118"/>
      <c r="G459" s="118"/>
      <c r="H459" s="118"/>
      <c r="I459" s="114"/>
      <c r="J459" s="5"/>
      <c r="K459" s="5"/>
      <c r="L459" s="5"/>
      <c r="M459" s="5"/>
      <c r="N459" s="90"/>
      <c r="U459" s="121"/>
    </row>
    <row r="460" spans="1:21" s="91" customFormat="1" x14ac:dyDescent="0.3">
      <c r="A460" s="5"/>
      <c r="B460" s="5"/>
      <c r="C460" s="5"/>
      <c r="D460" s="5"/>
      <c r="E460" s="5"/>
      <c r="F460" s="118"/>
      <c r="G460" s="118"/>
      <c r="H460" s="118"/>
      <c r="I460" s="114"/>
      <c r="J460" s="5"/>
      <c r="K460" s="5"/>
      <c r="L460" s="5"/>
      <c r="M460" s="5"/>
      <c r="N460" s="90"/>
      <c r="U460" s="121"/>
    </row>
    <row r="461" spans="1:21" s="91" customFormat="1" x14ac:dyDescent="0.3">
      <c r="A461" s="5"/>
      <c r="B461" s="5"/>
      <c r="C461" s="5"/>
      <c r="D461" s="5"/>
      <c r="E461" s="5"/>
      <c r="F461" s="118"/>
      <c r="G461" s="118"/>
      <c r="H461" s="118"/>
      <c r="I461" s="114"/>
      <c r="J461" s="5"/>
      <c r="K461" s="5"/>
      <c r="L461" s="5"/>
      <c r="M461" s="5"/>
      <c r="N461" s="90"/>
      <c r="U461" s="121"/>
    </row>
    <row r="462" spans="1:21" s="91" customFormat="1" x14ac:dyDescent="0.3">
      <c r="A462" s="5"/>
      <c r="B462" s="5"/>
      <c r="C462" s="5"/>
      <c r="D462" s="5"/>
      <c r="E462" s="5"/>
      <c r="F462" s="118"/>
      <c r="G462" s="118"/>
      <c r="H462" s="118"/>
      <c r="I462" s="114"/>
      <c r="J462" s="5"/>
      <c r="K462" s="5"/>
      <c r="L462" s="5"/>
      <c r="M462" s="5"/>
      <c r="N462" s="90"/>
      <c r="U462" s="121"/>
    </row>
    <row r="463" spans="1:21" s="91" customFormat="1" x14ac:dyDescent="0.3">
      <c r="A463" s="5"/>
      <c r="B463" s="5"/>
      <c r="C463" s="5"/>
      <c r="D463" s="5"/>
      <c r="E463" s="5"/>
      <c r="F463" s="118"/>
      <c r="G463" s="118"/>
      <c r="H463" s="118"/>
      <c r="I463" s="114"/>
      <c r="J463" s="5"/>
      <c r="K463" s="5"/>
      <c r="L463" s="5"/>
      <c r="M463" s="5"/>
      <c r="N463" s="90"/>
      <c r="U463" s="121"/>
    </row>
    <row r="464" spans="1:21" s="91" customFormat="1" x14ac:dyDescent="0.3">
      <c r="A464" s="5"/>
      <c r="B464" s="5"/>
      <c r="C464" s="5"/>
      <c r="D464" s="5"/>
      <c r="E464" s="5"/>
      <c r="F464" s="118"/>
      <c r="G464" s="118"/>
      <c r="H464" s="118"/>
      <c r="I464" s="114"/>
      <c r="J464" s="5"/>
      <c r="K464" s="5"/>
      <c r="L464" s="5"/>
      <c r="M464" s="5"/>
      <c r="N464" s="90"/>
      <c r="U464" s="121"/>
    </row>
    <row r="465" spans="1:21" s="91" customFormat="1" x14ac:dyDescent="0.3">
      <c r="A465" s="5"/>
      <c r="B465" s="5"/>
      <c r="C465" s="5"/>
      <c r="D465" s="5"/>
      <c r="E465" s="5"/>
      <c r="F465" s="118"/>
      <c r="G465" s="118"/>
      <c r="H465" s="118"/>
      <c r="I465" s="114"/>
      <c r="J465" s="5"/>
      <c r="K465" s="5"/>
      <c r="L465" s="5"/>
      <c r="M465" s="5"/>
      <c r="N465" s="90"/>
      <c r="U465" s="121"/>
    </row>
    <row r="466" spans="1:21" s="91" customFormat="1" x14ac:dyDescent="0.3">
      <c r="A466" s="5"/>
      <c r="B466" s="5"/>
      <c r="C466" s="5"/>
      <c r="D466" s="5"/>
      <c r="E466" s="5"/>
      <c r="F466" s="118"/>
      <c r="G466" s="118"/>
      <c r="H466" s="118"/>
      <c r="I466" s="114"/>
      <c r="J466" s="5"/>
      <c r="K466" s="5"/>
      <c r="L466" s="5"/>
      <c r="M466" s="5"/>
      <c r="N466" s="90"/>
      <c r="U466" s="121"/>
    </row>
    <row r="467" spans="1:21" s="91" customFormat="1" x14ac:dyDescent="0.3">
      <c r="A467" s="5"/>
      <c r="B467" s="5"/>
      <c r="C467" s="5"/>
      <c r="D467" s="5"/>
      <c r="E467" s="5"/>
      <c r="F467" s="118"/>
      <c r="G467" s="118"/>
      <c r="H467" s="118"/>
      <c r="I467" s="114"/>
      <c r="J467" s="5"/>
      <c r="K467" s="5"/>
      <c r="L467" s="5"/>
      <c r="M467" s="5"/>
      <c r="N467" s="90"/>
      <c r="U467" s="121"/>
    </row>
    <row r="468" spans="1:21" s="91" customFormat="1" x14ac:dyDescent="0.3">
      <c r="A468" s="5"/>
      <c r="B468" s="5"/>
      <c r="C468" s="5"/>
      <c r="D468" s="5"/>
      <c r="E468" s="5"/>
      <c r="F468" s="118"/>
      <c r="G468" s="118"/>
      <c r="H468" s="118"/>
      <c r="I468" s="114"/>
      <c r="J468" s="5"/>
      <c r="K468" s="5"/>
      <c r="L468" s="5"/>
      <c r="M468" s="5"/>
      <c r="N468" s="90"/>
      <c r="U468" s="121"/>
    </row>
    <row r="469" spans="1:21" s="91" customFormat="1" x14ac:dyDescent="0.3">
      <c r="A469" s="5"/>
      <c r="B469" s="5"/>
      <c r="C469" s="5"/>
      <c r="D469" s="5"/>
      <c r="E469" s="5"/>
      <c r="F469" s="118"/>
      <c r="G469" s="118"/>
      <c r="H469" s="118"/>
      <c r="I469" s="114"/>
      <c r="J469" s="5"/>
      <c r="K469" s="5"/>
      <c r="L469" s="5"/>
      <c r="M469" s="5"/>
      <c r="N469" s="90"/>
      <c r="U469" s="121"/>
    </row>
    <row r="470" spans="1:21" s="91" customFormat="1" x14ac:dyDescent="0.3">
      <c r="A470" s="5"/>
      <c r="B470" s="5"/>
      <c r="C470" s="5"/>
      <c r="D470" s="5"/>
      <c r="E470" s="5"/>
      <c r="F470" s="118"/>
      <c r="G470" s="118"/>
      <c r="H470" s="118"/>
      <c r="I470" s="114"/>
      <c r="J470" s="5"/>
      <c r="K470" s="5"/>
      <c r="L470" s="5"/>
      <c r="M470" s="5"/>
      <c r="N470" s="90"/>
      <c r="U470" s="121"/>
    </row>
    <row r="471" spans="1:21" s="91" customFormat="1" x14ac:dyDescent="0.3">
      <c r="A471" s="5"/>
      <c r="B471" s="5"/>
      <c r="C471" s="5"/>
      <c r="D471" s="5"/>
      <c r="E471" s="5"/>
      <c r="F471" s="118"/>
      <c r="G471" s="118"/>
      <c r="H471" s="118"/>
      <c r="I471" s="114"/>
      <c r="J471" s="5"/>
      <c r="K471" s="5"/>
      <c r="L471" s="5"/>
      <c r="M471" s="5"/>
      <c r="N471" s="90"/>
      <c r="U471" s="121"/>
    </row>
    <row r="472" spans="1:21" s="91" customFormat="1" x14ac:dyDescent="0.3">
      <c r="A472" s="5"/>
      <c r="B472" s="5"/>
      <c r="C472" s="5"/>
      <c r="D472" s="5"/>
      <c r="E472" s="5"/>
      <c r="F472" s="118"/>
      <c r="G472" s="118"/>
      <c r="H472" s="118"/>
      <c r="I472" s="114"/>
      <c r="J472" s="5"/>
      <c r="K472" s="5"/>
      <c r="L472" s="5"/>
      <c r="M472" s="5"/>
      <c r="N472" s="90"/>
      <c r="U472" s="121"/>
    </row>
    <row r="473" spans="1:21" s="91" customFormat="1" x14ac:dyDescent="0.3">
      <c r="A473" s="5"/>
      <c r="B473" s="5"/>
      <c r="C473" s="5"/>
      <c r="D473" s="5"/>
      <c r="E473" s="5"/>
      <c r="F473" s="118"/>
      <c r="G473" s="118"/>
      <c r="H473" s="118"/>
      <c r="I473" s="114"/>
      <c r="J473" s="5"/>
      <c r="K473" s="5"/>
      <c r="L473" s="5"/>
      <c r="M473" s="5"/>
      <c r="N473" s="90"/>
      <c r="U473" s="121"/>
    </row>
    <row r="474" spans="1:21" s="91" customFormat="1" x14ac:dyDescent="0.3">
      <c r="A474" s="5"/>
      <c r="B474" s="5"/>
      <c r="C474" s="5"/>
      <c r="D474" s="5"/>
      <c r="E474" s="5"/>
      <c r="F474" s="118"/>
      <c r="G474" s="118"/>
      <c r="H474" s="118"/>
      <c r="I474" s="114"/>
      <c r="J474" s="5"/>
      <c r="K474" s="5"/>
      <c r="L474" s="5"/>
      <c r="M474" s="5"/>
      <c r="N474" s="90"/>
      <c r="U474" s="121"/>
    </row>
    <row r="475" spans="1:21" s="91" customFormat="1" x14ac:dyDescent="0.3">
      <c r="A475" s="5"/>
      <c r="B475" s="5"/>
      <c r="C475" s="5"/>
      <c r="D475" s="5"/>
      <c r="E475" s="5"/>
      <c r="F475" s="118"/>
      <c r="G475" s="118"/>
      <c r="H475" s="118"/>
      <c r="I475" s="114"/>
      <c r="J475" s="5"/>
      <c r="K475" s="5"/>
      <c r="L475" s="5"/>
      <c r="M475" s="5"/>
      <c r="N475" s="90"/>
      <c r="U475" s="121"/>
    </row>
    <row r="476" spans="1:21" s="91" customFormat="1" x14ac:dyDescent="0.3">
      <c r="A476" s="5"/>
      <c r="B476" s="5"/>
      <c r="C476" s="5"/>
      <c r="D476" s="5"/>
      <c r="E476" s="5"/>
      <c r="F476" s="118"/>
      <c r="G476" s="118"/>
      <c r="H476" s="118"/>
      <c r="I476" s="114"/>
      <c r="J476" s="5"/>
      <c r="K476" s="5"/>
      <c r="L476" s="5"/>
      <c r="M476" s="5"/>
      <c r="N476" s="90"/>
      <c r="U476" s="121"/>
    </row>
    <row r="477" spans="1:21" s="91" customFormat="1" x14ac:dyDescent="0.3">
      <c r="A477" s="5"/>
      <c r="B477" s="5"/>
      <c r="C477" s="5"/>
      <c r="D477" s="5"/>
      <c r="E477" s="5"/>
      <c r="F477" s="118"/>
      <c r="G477" s="118"/>
      <c r="H477" s="118"/>
      <c r="I477" s="114"/>
      <c r="J477" s="5"/>
      <c r="K477" s="5"/>
      <c r="L477" s="5"/>
      <c r="M477" s="5"/>
      <c r="N477" s="90"/>
      <c r="U477" s="121"/>
    </row>
    <row r="478" spans="1:21" s="91" customFormat="1" x14ac:dyDescent="0.3">
      <c r="A478" s="5"/>
      <c r="B478" s="5"/>
      <c r="C478" s="5"/>
      <c r="D478" s="5"/>
      <c r="E478" s="5"/>
      <c r="F478" s="118"/>
      <c r="G478" s="118"/>
      <c r="H478" s="118"/>
      <c r="I478" s="114"/>
      <c r="J478" s="5"/>
      <c r="K478" s="5"/>
      <c r="L478" s="5"/>
      <c r="M478" s="5"/>
      <c r="N478" s="90"/>
      <c r="U478" s="121"/>
    </row>
    <row r="479" spans="1:21" s="91" customFormat="1" x14ac:dyDescent="0.3">
      <c r="A479" s="5"/>
      <c r="B479" s="5"/>
      <c r="C479" s="5"/>
      <c r="D479" s="5"/>
      <c r="E479" s="5"/>
      <c r="F479" s="118"/>
      <c r="G479" s="118"/>
      <c r="H479" s="118"/>
      <c r="I479" s="114"/>
      <c r="J479" s="5"/>
      <c r="K479" s="5"/>
      <c r="L479" s="5"/>
      <c r="M479" s="5"/>
      <c r="N479" s="90"/>
      <c r="U479" s="121"/>
    </row>
    <row r="480" spans="1:21" s="91" customFormat="1" x14ac:dyDescent="0.3">
      <c r="A480" s="5"/>
      <c r="B480" s="5"/>
      <c r="C480" s="5"/>
      <c r="D480" s="5"/>
      <c r="E480" s="5"/>
      <c r="F480" s="118"/>
      <c r="G480" s="118"/>
      <c r="H480" s="118"/>
      <c r="I480" s="114"/>
      <c r="J480" s="5"/>
      <c r="K480" s="5"/>
      <c r="L480" s="5"/>
      <c r="M480" s="5"/>
      <c r="N480" s="90"/>
      <c r="U480" s="121"/>
    </row>
    <row r="481" spans="1:21" s="91" customFormat="1" x14ac:dyDescent="0.3">
      <c r="A481" s="5"/>
      <c r="B481" s="5"/>
      <c r="C481" s="5"/>
      <c r="D481" s="5"/>
      <c r="E481" s="5"/>
      <c r="F481" s="118"/>
      <c r="G481" s="118"/>
      <c r="H481" s="118"/>
      <c r="I481" s="114"/>
      <c r="J481" s="5"/>
      <c r="K481" s="5"/>
      <c r="L481" s="5"/>
      <c r="M481" s="5"/>
      <c r="N481" s="90"/>
      <c r="U481" s="121"/>
    </row>
    <row r="482" spans="1:21" s="91" customFormat="1" x14ac:dyDescent="0.3">
      <c r="A482" s="5"/>
      <c r="B482" s="5"/>
      <c r="C482" s="5"/>
      <c r="D482" s="5"/>
      <c r="E482" s="5"/>
      <c r="F482" s="118"/>
      <c r="G482" s="118"/>
      <c r="H482" s="118"/>
      <c r="I482" s="114"/>
      <c r="J482" s="5"/>
      <c r="K482" s="5"/>
      <c r="L482" s="5"/>
      <c r="M482" s="5"/>
      <c r="N482" s="90"/>
      <c r="U482" s="121"/>
    </row>
    <row r="483" spans="1:21" s="91" customFormat="1" x14ac:dyDescent="0.3">
      <c r="A483" s="5"/>
      <c r="B483" s="5"/>
      <c r="C483" s="5"/>
      <c r="D483" s="5"/>
      <c r="E483" s="5"/>
      <c r="F483" s="118"/>
      <c r="G483" s="118"/>
      <c r="H483" s="118"/>
      <c r="I483" s="114"/>
      <c r="J483" s="5"/>
      <c r="K483" s="5"/>
      <c r="L483" s="5"/>
      <c r="M483" s="5"/>
      <c r="N483" s="90"/>
      <c r="U483" s="121"/>
    </row>
    <row r="484" spans="1:21" s="91" customFormat="1" x14ac:dyDescent="0.3">
      <c r="A484" s="5"/>
      <c r="B484" s="5"/>
      <c r="C484" s="5"/>
      <c r="D484" s="5"/>
      <c r="E484" s="5"/>
      <c r="F484" s="118"/>
      <c r="G484" s="118"/>
      <c r="H484" s="118"/>
      <c r="I484" s="114"/>
      <c r="J484" s="5"/>
      <c r="K484" s="5"/>
      <c r="L484" s="5"/>
      <c r="M484" s="5"/>
      <c r="N484" s="90"/>
      <c r="U484" s="121"/>
    </row>
    <row r="485" spans="1:21" s="91" customFormat="1" x14ac:dyDescent="0.3">
      <c r="A485" s="5"/>
      <c r="B485" s="5"/>
      <c r="C485" s="5"/>
      <c r="D485" s="5"/>
      <c r="E485" s="5"/>
      <c r="F485" s="118"/>
      <c r="G485" s="118"/>
      <c r="H485" s="118"/>
      <c r="I485" s="114"/>
      <c r="J485" s="5"/>
      <c r="K485" s="5"/>
      <c r="L485" s="5"/>
      <c r="M485" s="5"/>
      <c r="N485" s="90"/>
      <c r="U485" s="121"/>
    </row>
    <row r="486" spans="1:21" s="91" customFormat="1" x14ac:dyDescent="0.3">
      <c r="A486" s="5"/>
      <c r="B486" s="5"/>
      <c r="C486" s="5"/>
      <c r="D486" s="5"/>
      <c r="E486" s="5"/>
      <c r="F486" s="118"/>
      <c r="G486" s="118"/>
      <c r="H486" s="118"/>
      <c r="I486" s="114"/>
      <c r="J486" s="5"/>
      <c r="K486" s="5"/>
      <c r="L486" s="5"/>
      <c r="M486" s="5"/>
      <c r="N486" s="90"/>
      <c r="U486" s="121"/>
    </row>
    <row r="487" spans="1:21" s="91" customFormat="1" x14ac:dyDescent="0.3">
      <c r="A487" s="5"/>
      <c r="B487" s="5"/>
      <c r="C487" s="5"/>
      <c r="D487" s="5"/>
      <c r="E487" s="5"/>
      <c r="F487" s="118"/>
      <c r="G487" s="118"/>
      <c r="H487" s="118"/>
      <c r="I487" s="114"/>
      <c r="J487" s="5"/>
      <c r="K487" s="5"/>
      <c r="L487" s="5"/>
      <c r="M487" s="5"/>
      <c r="N487" s="90"/>
      <c r="U487" s="121"/>
    </row>
    <row r="488" spans="1:21" s="91" customFormat="1" x14ac:dyDescent="0.3">
      <c r="A488" s="5"/>
      <c r="B488" s="5"/>
      <c r="C488" s="5"/>
      <c r="D488" s="5"/>
      <c r="E488" s="5"/>
      <c r="F488" s="118"/>
      <c r="G488" s="118"/>
      <c r="H488" s="118"/>
      <c r="I488" s="114"/>
      <c r="J488" s="5"/>
      <c r="K488" s="5"/>
      <c r="L488" s="5"/>
      <c r="M488" s="5"/>
      <c r="N488" s="90"/>
      <c r="U488" s="121"/>
    </row>
    <row r="489" spans="1:21" s="91" customFormat="1" x14ac:dyDescent="0.3">
      <c r="A489" s="5"/>
      <c r="B489" s="5"/>
      <c r="C489" s="5"/>
      <c r="D489" s="5"/>
      <c r="E489" s="5"/>
      <c r="F489" s="118"/>
      <c r="G489" s="118"/>
      <c r="H489" s="118"/>
      <c r="I489" s="114"/>
      <c r="J489" s="5"/>
      <c r="K489" s="5"/>
      <c r="L489" s="5"/>
      <c r="M489" s="5"/>
      <c r="N489" s="90"/>
      <c r="U489" s="121"/>
    </row>
    <row r="490" spans="1:21" s="91" customFormat="1" x14ac:dyDescent="0.3">
      <c r="A490" s="5"/>
      <c r="B490" s="5"/>
      <c r="C490" s="5"/>
      <c r="D490" s="5"/>
      <c r="E490" s="5"/>
      <c r="F490" s="118"/>
      <c r="G490" s="118"/>
      <c r="H490" s="118"/>
      <c r="I490" s="114"/>
      <c r="J490" s="5"/>
      <c r="K490" s="5"/>
      <c r="L490" s="5"/>
      <c r="M490" s="5"/>
      <c r="N490" s="90"/>
      <c r="U490" s="121"/>
    </row>
    <row r="491" spans="1:21" s="91" customFormat="1" x14ac:dyDescent="0.3">
      <c r="A491" s="5"/>
      <c r="B491" s="5"/>
      <c r="C491" s="5"/>
      <c r="D491" s="5"/>
      <c r="E491" s="5"/>
      <c r="F491" s="118"/>
      <c r="G491" s="118"/>
      <c r="H491" s="118"/>
      <c r="I491" s="114"/>
      <c r="J491" s="5"/>
      <c r="K491" s="5"/>
      <c r="L491" s="5"/>
      <c r="M491" s="5"/>
      <c r="N491" s="90"/>
      <c r="U491" s="121"/>
    </row>
    <row r="492" spans="1:21" s="91" customFormat="1" x14ac:dyDescent="0.3">
      <c r="A492" s="5"/>
      <c r="B492" s="5"/>
      <c r="C492" s="5"/>
      <c r="D492" s="5"/>
      <c r="E492" s="5"/>
      <c r="F492" s="118"/>
      <c r="G492" s="118"/>
      <c r="H492" s="118"/>
      <c r="I492" s="114"/>
      <c r="J492" s="5"/>
      <c r="K492" s="5"/>
      <c r="L492" s="5"/>
      <c r="M492" s="5"/>
      <c r="N492" s="90"/>
      <c r="U492" s="121"/>
    </row>
    <row r="493" spans="1:21" s="91" customFormat="1" x14ac:dyDescent="0.3">
      <c r="A493" s="5"/>
      <c r="B493" s="5"/>
      <c r="C493" s="5"/>
      <c r="D493" s="5"/>
      <c r="E493" s="5"/>
      <c r="F493" s="118"/>
      <c r="G493" s="118"/>
      <c r="H493" s="118"/>
      <c r="I493" s="114"/>
      <c r="J493" s="5"/>
      <c r="K493" s="5"/>
      <c r="L493" s="5"/>
      <c r="M493" s="5"/>
      <c r="N493" s="90"/>
      <c r="U493" s="121"/>
    </row>
    <row r="494" spans="1:21" s="91" customFormat="1" x14ac:dyDescent="0.3">
      <c r="A494" s="5"/>
      <c r="B494" s="5"/>
      <c r="C494" s="5"/>
      <c r="D494" s="5"/>
      <c r="E494" s="5"/>
      <c r="F494" s="118"/>
      <c r="G494" s="118"/>
      <c r="H494" s="118"/>
      <c r="I494" s="114"/>
      <c r="J494" s="5"/>
      <c r="K494" s="5"/>
      <c r="L494" s="5"/>
      <c r="M494" s="5"/>
      <c r="N494" s="90"/>
      <c r="U494" s="121"/>
    </row>
    <row r="495" spans="1:21" s="91" customFormat="1" x14ac:dyDescent="0.3">
      <c r="A495" s="5"/>
      <c r="B495" s="5"/>
      <c r="C495" s="5"/>
      <c r="D495" s="5"/>
      <c r="E495" s="5"/>
      <c r="F495" s="118"/>
      <c r="G495" s="118"/>
      <c r="H495" s="118"/>
      <c r="I495" s="114"/>
      <c r="J495" s="5"/>
      <c r="K495" s="5"/>
      <c r="L495" s="5"/>
      <c r="M495" s="5"/>
      <c r="N495" s="90"/>
      <c r="U495" s="121"/>
    </row>
    <row r="496" spans="1:21" s="91" customFormat="1" x14ac:dyDescent="0.3">
      <c r="A496" s="5"/>
      <c r="B496" s="5"/>
      <c r="C496" s="5"/>
      <c r="D496" s="5"/>
      <c r="E496" s="5"/>
      <c r="F496" s="118"/>
      <c r="G496" s="118"/>
      <c r="H496" s="118"/>
      <c r="I496" s="114"/>
      <c r="J496" s="5"/>
      <c r="K496" s="5"/>
      <c r="L496" s="5"/>
      <c r="M496" s="5"/>
      <c r="N496" s="90"/>
      <c r="U496" s="121"/>
    </row>
    <row r="497" spans="1:21" s="91" customFormat="1" x14ac:dyDescent="0.3">
      <c r="A497" s="5"/>
      <c r="B497" s="5"/>
      <c r="C497" s="5"/>
      <c r="D497" s="5"/>
      <c r="E497" s="5"/>
      <c r="F497" s="118"/>
      <c r="G497" s="118"/>
      <c r="H497" s="118"/>
      <c r="I497" s="114"/>
      <c r="J497" s="5"/>
      <c r="K497" s="5"/>
      <c r="L497" s="5"/>
      <c r="M497" s="5"/>
      <c r="N497" s="90"/>
      <c r="U497" s="121"/>
    </row>
    <row r="498" spans="1:21" s="91" customFormat="1" x14ac:dyDescent="0.3">
      <c r="A498" s="5"/>
      <c r="B498" s="5"/>
      <c r="C498" s="5"/>
      <c r="D498" s="5"/>
      <c r="E498" s="5"/>
      <c r="F498" s="118"/>
      <c r="G498" s="118"/>
      <c r="H498" s="118"/>
      <c r="I498" s="114"/>
      <c r="J498" s="5"/>
      <c r="K498" s="5"/>
      <c r="L498" s="5"/>
      <c r="M498" s="5"/>
      <c r="N498" s="90"/>
      <c r="U498" s="121"/>
    </row>
    <row r="499" spans="1:21" s="91" customFormat="1" x14ac:dyDescent="0.3">
      <c r="A499" s="5"/>
      <c r="B499" s="5"/>
      <c r="C499" s="5"/>
      <c r="D499" s="5"/>
      <c r="E499" s="5"/>
      <c r="F499" s="118"/>
      <c r="G499" s="118"/>
      <c r="H499" s="118"/>
      <c r="I499" s="114"/>
      <c r="J499" s="5"/>
      <c r="K499" s="5"/>
      <c r="L499" s="5"/>
      <c r="M499" s="5"/>
      <c r="N499" s="90"/>
      <c r="U499" s="121"/>
    </row>
    <row r="500" spans="1:21" s="91" customFormat="1" x14ac:dyDescent="0.3">
      <c r="A500" s="5"/>
      <c r="B500" s="5"/>
      <c r="C500" s="5"/>
      <c r="D500" s="5"/>
      <c r="E500" s="5"/>
      <c r="F500" s="118"/>
      <c r="G500" s="118"/>
      <c r="H500" s="118"/>
      <c r="I500" s="114"/>
      <c r="J500" s="5"/>
      <c r="K500" s="5"/>
      <c r="L500" s="5"/>
      <c r="M500" s="5"/>
      <c r="N500" s="90"/>
      <c r="U500" s="121"/>
    </row>
    <row r="501" spans="1:21" s="91" customFormat="1" x14ac:dyDescent="0.3">
      <c r="A501" s="5"/>
      <c r="B501" s="5"/>
      <c r="C501" s="5"/>
      <c r="D501" s="5"/>
      <c r="E501" s="5"/>
      <c r="F501" s="118"/>
      <c r="G501" s="118"/>
      <c r="H501" s="118"/>
      <c r="I501" s="114"/>
      <c r="J501" s="5"/>
      <c r="K501" s="5"/>
      <c r="L501" s="5"/>
      <c r="M501" s="5"/>
      <c r="N501" s="90"/>
      <c r="U501" s="121"/>
    </row>
    <row r="502" spans="1:21" s="91" customFormat="1" x14ac:dyDescent="0.3">
      <c r="A502" s="5"/>
      <c r="B502" s="5"/>
      <c r="C502" s="5"/>
      <c r="D502" s="5"/>
      <c r="E502" s="5"/>
      <c r="F502" s="118"/>
      <c r="G502" s="118"/>
      <c r="H502" s="118"/>
      <c r="I502" s="114"/>
      <c r="J502" s="5"/>
      <c r="K502" s="5"/>
      <c r="L502" s="5"/>
      <c r="M502" s="5"/>
      <c r="N502" s="90"/>
      <c r="U502" s="121"/>
    </row>
  </sheetData>
  <conditionalFormatting sqref="Q370:Q775 N503:N838 J63:M63 I62 I64:M71 I115:M123 I125:M138 I140:M171 I178:M210 I284:M315 L114:M114 L124:M124 L139:M139 L177:M177 L283:M283 I75:M109 I111:M113 J110:M110 I73:I74 J72:M74 I173:M176 J172:M172 I212:M225 J211:M211 I227:M282 J226:M226 I317:M332 J316:M316 I335:M720 J333:M334">
    <cfRule type="expression" dxfId="73" priority="121">
      <formula>MOD(ROW(),2)</formula>
    </cfRule>
  </conditionalFormatting>
  <conditionalFormatting sqref="R440:T775">
    <cfRule type="expression" dxfId="72" priority="120">
      <formula>MOD(ROW(),2)</formula>
    </cfRule>
  </conditionalFormatting>
  <conditionalFormatting sqref="A337:D720 J2:M2 J3:L3 J4:M30 I31:M57 J62:M62 K63:K113 K115:K123 K125:K138 K140:K176 K178:K282 K284:K335 E337:H337 H2:H57 H59:H71 I59:M61 J58:M58 H73:H109 H111:H113 H115:H123 H125:H138 H140:H171 H173:H176 H178:H210 H212:H225 H227:H282 H284:H315 H317:H332 H335:H336 E340:H652 E338:E339 H338:H339">
    <cfRule type="expression" dxfId="71" priority="119">
      <formula>MOD(ROW(),2)</formula>
    </cfRule>
  </conditionalFormatting>
  <conditionalFormatting sqref="I2:I30">
    <cfRule type="expression" dxfId="70" priority="78">
      <formula>MOD(ROW(),2)</formula>
    </cfRule>
  </conditionalFormatting>
  <conditionalFormatting sqref="B265 D265 A40:A292 C309:D309 C313:D313 A298:A315 A322:A325 A332 A327 A333:B333 C315:C317 E327:E336 B266:D291 B294:D300 C312 C310 D310:D312 B130:D264 A2:D38 B40:D128 C327:C328 E2:E322 F3:G336">
    <cfRule type="expression" dxfId="69" priority="72">
      <formula>MOD(ROW(),2)</formula>
    </cfRule>
  </conditionalFormatting>
  <conditionalFormatting sqref="B292:D292">
    <cfRule type="expression" dxfId="68" priority="71">
      <formula>MOD(ROW(),2)</formula>
    </cfRule>
  </conditionalFormatting>
  <conditionalFormatting sqref="A39:D39">
    <cfRule type="expression" dxfId="67" priority="70">
      <formula>MOD(ROW(),2)</formula>
    </cfRule>
  </conditionalFormatting>
  <conditionalFormatting sqref="B129:D129">
    <cfRule type="expression" dxfId="66" priority="69">
      <formula>MOD(ROW(),2)</formula>
    </cfRule>
  </conditionalFormatting>
  <conditionalFormatting sqref="C265">
    <cfRule type="expression" dxfId="65" priority="68">
      <formula>MOD(ROW(),2)</formula>
    </cfRule>
  </conditionalFormatting>
  <conditionalFormatting sqref="A294:A295 A328 A293:D293 A318:A319 B307 A334:B334 A335:A336 C319:D319">
    <cfRule type="expression" dxfId="64" priority="67">
      <formula>MOD(ROW(),2)</formula>
    </cfRule>
  </conditionalFormatting>
  <conditionalFormatting sqref="C301:C308 C314 A316:A317 C322:D322 B302:B306">
    <cfRule type="expression" dxfId="63" priority="66">
      <formula>MOD(ROW(),2)</formula>
    </cfRule>
  </conditionalFormatting>
  <conditionalFormatting sqref="D301:D308">
    <cfRule type="expression" dxfId="62" priority="65">
      <formula>MOD(ROW(),2)</formula>
    </cfRule>
  </conditionalFormatting>
  <conditionalFormatting sqref="C311">
    <cfRule type="expression" dxfId="61" priority="64">
      <formula>MOD(ROW(),2)</formula>
    </cfRule>
  </conditionalFormatting>
  <conditionalFormatting sqref="A296">
    <cfRule type="expression" dxfId="60" priority="63">
      <formula>MOD(ROW(),2)</formula>
    </cfRule>
  </conditionalFormatting>
  <conditionalFormatting sqref="A297">
    <cfRule type="expression" dxfId="59" priority="62">
      <formula>MOD(ROW(),2)</formula>
    </cfRule>
  </conditionalFormatting>
  <conditionalFormatting sqref="D314:D317">
    <cfRule type="expression" dxfId="58" priority="61">
      <formula>MOD(ROW(),2)</formula>
    </cfRule>
  </conditionalFormatting>
  <conditionalFormatting sqref="C318:D318">
    <cfRule type="expression" dxfId="57" priority="60">
      <formula>MOD(ROW(),2)</formula>
    </cfRule>
  </conditionalFormatting>
  <conditionalFormatting sqref="C323:D323 C324">
    <cfRule type="expression" dxfId="56" priority="57">
      <formula>MOD(ROW(),2)</formula>
    </cfRule>
  </conditionalFormatting>
  <conditionalFormatting sqref="A320:A321">
    <cfRule type="expression" dxfId="55" priority="59">
      <formula>MOD(ROW(),2)</formula>
    </cfRule>
  </conditionalFormatting>
  <conditionalFormatting sqref="C320:D321">
    <cfRule type="expression" dxfId="54" priority="58">
      <formula>MOD(ROW(),2)</formula>
    </cfRule>
  </conditionalFormatting>
  <conditionalFormatting sqref="C325">
    <cfRule type="expression" dxfId="53" priority="56">
      <formula>MOD(ROW(),2)</formula>
    </cfRule>
  </conditionalFormatting>
  <conditionalFormatting sqref="C326">
    <cfRule type="expression" dxfId="52" priority="54">
      <formula>MOD(ROW(),2)</formula>
    </cfRule>
  </conditionalFormatting>
  <conditionalFormatting sqref="A326">
    <cfRule type="expression" dxfId="51" priority="55">
      <formula>MOD(ROW(),2)</formula>
    </cfRule>
  </conditionalFormatting>
  <conditionalFormatting sqref="C329">
    <cfRule type="expression" dxfId="50" priority="53">
      <formula>MOD(ROW(),2)</formula>
    </cfRule>
  </conditionalFormatting>
  <conditionalFormatting sqref="A329">
    <cfRule type="expression" dxfId="49" priority="52">
      <formula>MOD(ROW(),2)</formula>
    </cfRule>
  </conditionalFormatting>
  <conditionalFormatting sqref="A330">
    <cfRule type="expression" dxfId="48" priority="51">
      <formula>MOD(ROW(),2)</formula>
    </cfRule>
  </conditionalFormatting>
  <conditionalFormatting sqref="C330:D330">
    <cfRule type="expression" dxfId="47" priority="50">
      <formula>MOD(ROW(),2)</formula>
    </cfRule>
  </conditionalFormatting>
  <conditionalFormatting sqref="A331">
    <cfRule type="expression" dxfId="46" priority="49">
      <formula>MOD(ROW(),2)</formula>
    </cfRule>
  </conditionalFormatting>
  <conditionalFormatting sqref="B301">
    <cfRule type="expression" dxfId="45" priority="48">
      <formula>MOD(ROW(),2)</formula>
    </cfRule>
  </conditionalFormatting>
  <conditionalFormatting sqref="B308:B317">
    <cfRule type="expression" dxfId="44" priority="47">
      <formula>MOD(ROW(),2)</formula>
    </cfRule>
  </conditionalFormatting>
  <conditionalFormatting sqref="B335:B336">
    <cfRule type="expression" dxfId="43" priority="46">
      <formula>MOD(ROW(),2)</formula>
    </cfRule>
  </conditionalFormatting>
  <conditionalFormatting sqref="E324:E326">
    <cfRule type="expression" dxfId="42" priority="45">
      <formula>MOD(ROW(),2)</formula>
    </cfRule>
  </conditionalFormatting>
  <conditionalFormatting sqref="E323">
    <cfRule type="expression" dxfId="41" priority="44">
      <formula>MOD(ROW(),2)</formula>
    </cfRule>
  </conditionalFormatting>
  <conditionalFormatting sqref="C331">
    <cfRule type="expression" dxfId="40" priority="43">
      <formula>MOD(ROW(),2)</formula>
    </cfRule>
  </conditionalFormatting>
  <conditionalFormatting sqref="C332:C334">
    <cfRule type="expression" dxfId="39" priority="42">
      <formula>MOD(ROW(),2)</formula>
    </cfRule>
  </conditionalFormatting>
  <conditionalFormatting sqref="C335">
    <cfRule type="expression" dxfId="38" priority="41">
      <formula>MOD(ROW(),2)</formula>
    </cfRule>
  </conditionalFormatting>
  <conditionalFormatting sqref="C336">
    <cfRule type="expression" dxfId="37" priority="40">
      <formula>MOD(ROW(),2)</formula>
    </cfRule>
  </conditionalFormatting>
  <conditionalFormatting sqref="D324:D329">
    <cfRule type="expression" dxfId="36" priority="39">
      <formula>MOD(ROW(),2)</formula>
    </cfRule>
  </conditionalFormatting>
  <conditionalFormatting sqref="D331 D335:D336 D333">
    <cfRule type="expression" dxfId="35" priority="38">
      <formula>MOD(ROW(),2)</formula>
    </cfRule>
  </conditionalFormatting>
  <conditionalFormatting sqref="D334">
    <cfRule type="expression" dxfId="34" priority="37">
      <formula>MOD(ROW(),2)</formula>
    </cfRule>
  </conditionalFormatting>
  <conditionalFormatting sqref="B318 B320 B322 B324 B326 B328 B330">
    <cfRule type="expression" dxfId="33" priority="36">
      <formula>MOD(ROW(),2)</formula>
    </cfRule>
  </conditionalFormatting>
  <conditionalFormatting sqref="B319 B321 B323 B325 B327 B329 B331">
    <cfRule type="expression" dxfId="32" priority="35">
      <formula>MOD(ROW(),2)</formula>
    </cfRule>
  </conditionalFormatting>
  <conditionalFormatting sqref="B332">
    <cfRule type="expression" dxfId="31" priority="34">
      <formula>MOD(ROW(),2)</formula>
    </cfRule>
  </conditionalFormatting>
  <conditionalFormatting sqref="D332">
    <cfRule type="expression" dxfId="30" priority="33">
      <formula>MOD(ROW(),2)</formula>
    </cfRule>
  </conditionalFormatting>
  <conditionalFormatting sqref="F2:G2">
    <cfRule type="expression" dxfId="29" priority="32">
      <formula>MOD(ROW(),2)</formula>
    </cfRule>
  </conditionalFormatting>
  <conditionalFormatting sqref="H72">
    <cfRule type="expression" dxfId="28" priority="29">
      <formula>MOD(ROW(),2)</formula>
    </cfRule>
  </conditionalFormatting>
  <conditionalFormatting sqref="I72">
    <cfRule type="expression" dxfId="27" priority="28">
      <formula>MOD(ROW(),2)</formula>
    </cfRule>
  </conditionalFormatting>
  <conditionalFormatting sqref="H110">
    <cfRule type="expression" dxfId="26" priority="27">
      <formula>MOD(ROW(),2)</formula>
    </cfRule>
  </conditionalFormatting>
  <conditionalFormatting sqref="I110">
    <cfRule type="expression" dxfId="25" priority="26">
      <formula>MOD(ROW(),2)</formula>
    </cfRule>
  </conditionalFormatting>
  <conditionalFormatting sqref="H114">
    <cfRule type="expression" dxfId="24" priority="25">
      <formula>MOD(ROW(),2)</formula>
    </cfRule>
  </conditionalFormatting>
  <conditionalFormatting sqref="I114">
    <cfRule type="expression" dxfId="23" priority="24">
      <formula>MOD(ROW(),2)</formula>
    </cfRule>
  </conditionalFormatting>
  <conditionalFormatting sqref="H124">
    <cfRule type="expression" dxfId="22" priority="23">
      <formula>MOD(ROW(),2)</formula>
    </cfRule>
  </conditionalFormatting>
  <conditionalFormatting sqref="I124">
    <cfRule type="expression" dxfId="21" priority="22">
      <formula>MOD(ROW(),2)</formula>
    </cfRule>
  </conditionalFormatting>
  <conditionalFormatting sqref="H139">
    <cfRule type="expression" dxfId="20" priority="21">
      <formula>MOD(ROW(),2)</formula>
    </cfRule>
  </conditionalFormatting>
  <conditionalFormatting sqref="I139">
    <cfRule type="expression" dxfId="19" priority="20">
      <formula>MOD(ROW(),2)</formula>
    </cfRule>
  </conditionalFormatting>
  <conditionalFormatting sqref="H172">
    <cfRule type="expression" dxfId="18" priority="19">
      <formula>MOD(ROW(),2)</formula>
    </cfRule>
  </conditionalFormatting>
  <conditionalFormatting sqref="I172">
    <cfRule type="expression" dxfId="17" priority="18">
      <formula>MOD(ROW(),2)</formula>
    </cfRule>
  </conditionalFormatting>
  <conditionalFormatting sqref="H177">
    <cfRule type="expression" dxfId="16" priority="17">
      <formula>MOD(ROW(),2)</formula>
    </cfRule>
  </conditionalFormatting>
  <conditionalFormatting sqref="I177">
    <cfRule type="expression" dxfId="15" priority="16">
      <formula>MOD(ROW(),2)</formula>
    </cfRule>
  </conditionalFormatting>
  <conditionalFormatting sqref="H211">
    <cfRule type="expression" dxfId="14" priority="15">
      <formula>MOD(ROW(),2)</formula>
    </cfRule>
  </conditionalFormatting>
  <conditionalFormatting sqref="I211">
    <cfRule type="expression" dxfId="13" priority="14">
      <formula>MOD(ROW(),2)</formula>
    </cfRule>
  </conditionalFormatting>
  <conditionalFormatting sqref="H226">
    <cfRule type="expression" dxfId="12" priority="13">
      <formula>MOD(ROW(),2)</formula>
    </cfRule>
  </conditionalFormatting>
  <conditionalFormatting sqref="I226">
    <cfRule type="expression" dxfId="11" priority="12">
      <formula>MOD(ROW(),2)</formula>
    </cfRule>
  </conditionalFormatting>
  <conditionalFormatting sqref="H283">
    <cfRule type="expression" dxfId="10" priority="11">
      <formula>MOD(ROW(),2)</formula>
    </cfRule>
  </conditionalFormatting>
  <conditionalFormatting sqref="I283">
    <cfRule type="expression" dxfId="9" priority="10">
      <formula>MOD(ROW(),2)</formula>
    </cfRule>
  </conditionalFormatting>
  <conditionalFormatting sqref="H316">
    <cfRule type="expression" dxfId="8" priority="9">
      <formula>MOD(ROW(),2)</formula>
    </cfRule>
  </conditionalFormatting>
  <conditionalFormatting sqref="I316">
    <cfRule type="expression" dxfId="7" priority="8">
      <formula>MOD(ROW(),2)</formula>
    </cfRule>
  </conditionalFormatting>
  <conditionalFormatting sqref="H333">
    <cfRule type="expression" dxfId="6" priority="7">
      <formula>MOD(ROW(),2)</formula>
    </cfRule>
  </conditionalFormatting>
  <conditionalFormatting sqref="I333">
    <cfRule type="expression" dxfId="5" priority="6">
      <formula>MOD(ROW(),2)</formula>
    </cfRule>
  </conditionalFormatting>
  <conditionalFormatting sqref="H334">
    <cfRule type="expression" dxfId="4" priority="5">
      <formula>MOD(ROW(),2)</formula>
    </cfRule>
  </conditionalFormatting>
  <conditionalFormatting sqref="I334">
    <cfRule type="expression" dxfId="3" priority="4">
      <formula>MOD(ROW(),2)</formula>
    </cfRule>
  </conditionalFormatting>
  <conditionalFormatting sqref="F338:G338">
    <cfRule type="expression" dxfId="2" priority="3">
      <formula>MOD(ROW(),2)</formula>
    </cfRule>
  </conditionalFormatting>
  <conditionalFormatting sqref="F339">
    <cfRule type="expression" dxfId="1" priority="2">
      <formula>MOD(ROW(),2)</formula>
    </cfRule>
  </conditionalFormatting>
  <conditionalFormatting sqref="G339">
    <cfRule type="expression" dxfId="0" priority="1">
      <formula>MOD(ROW(),2)</formula>
    </cfRule>
  </conditionalFormatting>
  <pageMargins left="0.7" right="0.7" top="0.75" bottom="0.75" header="0.3" footer="0.3"/>
  <pageSetup scale="45" orientation="landscape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4</vt:i4>
      </vt:variant>
    </vt:vector>
  </HeadingPairs>
  <TitlesOfParts>
    <vt:vector size="10" baseType="lpstr">
      <vt:lpstr>Fall 2016 plumes for report</vt:lpstr>
      <vt:lpstr>Guides</vt:lpstr>
      <vt:lpstr>Coverage stats</vt:lpstr>
      <vt:lpstr>Detection stats</vt:lpstr>
      <vt:lpstr>Fall 2016 sources for report</vt:lpstr>
      <vt:lpstr>IME plots</vt:lpstr>
      <vt:lpstr>'Fall 2016 plumes for report'!Names_GeoTIF</vt:lpstr>
      <vt:lpstr>'Fall 2016 plumes for report'!Names_GeoTIF_1</vt:lpstr>
      <vt:lpstr>'Fall 2016 sources for report'!Print_Area</vt:lpstr>
      <vt:lpstr>'Fall 2016 sources for report'!Print_Titles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Francesca Hopkins</dc:creator>
  <cp:lastModifiedBy>Thorpe, Andrew K (382B)</cp:lastModifiedBy>
  <cp:lastPrinted>2017-08-18T23:44:55Z</cp:lastPrinted>
  <dcterms:created xsi:type="dcterms:W3CDTF">2016-09-28T20:51:39Z</dcterms:created>
  <dcterms:modified xsi:type="dcterms:W3CDTF">2017-11-15T00:35:49Z</dcterms:modified>
</cp:coreProperties>
</file>