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Documents\CA_Methane_Survey\Source List\"/>
    </mc:Choice>
  </mc:AlternateContent>
  <bookViews>
    <workbookView xWindow="6300" yWindow="2664" windowWidth="36744" windowHeight="19464" tabRatio="890"/>
  </bookViews>
  <sheets>
    <sheet name="Fall 2016 plumes for report v5" sheetId="74" r:id="rId1"/>
    <sheet name="Guides" sheetId="2" r:id="rId2"/>
    <sheet name="Coverage stats" sheetId="66" r:id="rId3"/>
    <sheet name="Detection stats" sheetId="43" r:id="rId4"/>
    <sheet name="Flux plots" sheetId="67" r:id="rId5"/>
    <sheet name="IME plots" sheetId="62" r:id="rId6"/>
    <sheet name="Fall 2016 sources for repor v5" sheetId="73" r:id="rId7"/>
    <sheet name="Fall 2016 sources for report" sheetId="63" r:id="rId8"/>
    <sheet name="Fall 2016 plumes for report" sheetId="61" r:id="rId9"/>
    <sheet name="Kern county production " sheetId="65" r:id="rId10"/>
  </sheets>
  <definedNames>
    <definedName name="_xlnm._FilterDatabase" localSheetId="8" hidden="1">'Fall 2016 plumes for report'!$O$1:$O$614</definedName>
    <definedName name="_xlnm._FilterDatabase" localSheetId="0" hidden="1">'Fall 2016 plumes for report v5'!$O$1:$O$597</definedName>
    <definedName name="_xlnm._FilterDatabase" localSheetId="6" hidden="1">'Fall 2016 sources for repor v5'!$E$1:$E$364</definedName>
    <definedName name="_xlnm._FilterDatabase" localSheetId="7" hidden="1">'Fall 2016 sources for report'!$E$1:$E$364</definedName>
    <definedName name="Fall_2016_tr_2" localSheetId="3">#REF!</definedName>
    <definedName name="Fall_2016_tr_2" localSheetId="8">#REF!</definedName>
    <definedName name="Fall_2016_tr_2" localSheetId="0">#REF!</definedName>
    <definedName name="Fall_2016_tr_2" localSheetId="6">#REF!</definedName>
    <definedName name="Fall_2016_tr_2" localSheetId="7">#REF!</definedName>
    <definedName name="Fall_2016_tr_2" localSheetId="4">#REF!</definedName>
    <definedName name="Fall_2016_tr_2" localSheetId="5">#REF!</definedName>
    <definedName name="Fall_2016_tr_2">#REF!</definedName>
    <definedName name="ime_merge_20170615_akt_1" localSheetId="8">'Fall 2016 plumes for report'!$U$3:$V$433</definedName>
    <definedName name="ime_merge_20170615_akt_1" localSheetId="0">'Fall 2016 plumes for report v5'!$U$3:$V$416</definedName>
    <definedName name="Likely_Sources" localSheetId="3">#REF!</definedName>
    <definedName name="Likely_Sources" localSheetId="8">#REF!</definedName>
    <definedName name="Likely_Sources" localSheetId="0">#REF!</definedName>
    <definedName name="Likely_Sources" localSheetId="6">#REF!</definedName>
    <definedName name="Likely_Sources" localSheetId="7">#REF!</definedName>
    <definedName name="Likely_Sources" localSheetId="4">#REF!</definedName>
    <definedName name="Likely_Sources" localSheetId="5">#REF!</definedName>
    <definedName name="Likely_Sources">#REF!</definedName>
    <definedName name="_xlnm.Print_Area" localSheetId="6">'Fall 2016 sources for repor v5'!$A$1:$H$336</definedName>
    <definedName name="_xlnm.Print_Area" localSheetId="7">'Fall 2016 sources for report'!$A$1:$J$336</definedName>
    <definedName name="_xlnm.Print_Titles" localSheetId="6">'Fall 2016 sources for repor v5'!$1:$1</definedName>
    <definedName name="_xlnm.Print_Titles" localSheetId="7">'Fall 2016 sources for report'!$1:$1</definedName>
    <definedName name="test" localSheetId="8">#REF!</definedName>
    <definedName name="test" localSheetId="0">#REF!</definedName>
    <definedName name="test" localSheetId="6">#REF!</definedName>
    <definedName name="test" localSheetId="7">#REF!</definedName>
    <definedName name="test" localSheetId="4">#REF!</definedName>
    <definedName name="test" localSheetId="5">#REF!</definedName>
    <definedName name="test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74" l="1"/>
  <c r="G11" i="74" s="1"/>
  <c r="G12" i="74" s="1"/>
  <c r="G13" i="74" s="1"/>
  <c r="G14" i="74" s="1"/>
  <c r="G15" i="74" s="1"/>
  <c r="G16" i="74" s="1"/>
  <c r="G17" i="74" s="1"/>
  <c r="G18" i="74" s="1"/>
  <c r="G19" i="74" s="1"/>
  <c r="G20" i="74" s="1"/>
  <c r="G21" i="74" s="1"/>
  <c r="G22" i="74" s="1"/>
  <c r="G23" i="74" s="1"/>
  <c r="G24" i="74" s="1"/>
  <c r="G25" i="74" s="1"/>
  <c r="G26" i="74" s="1"/>
  <c r="G27" i="74" s="1"/>
  <c r="G28" i="74" s="1"/>
  <c r="G29" i="74" s="1"/>
  <c r="G30" i="74" s="1"/>
  <c r="G31" i="74" s="1"/>
  <c r="G32" i="74" s="1"/>
  <c r="G33" i="74" s="1"/>
  <c r="G34" i="74" s="1"/>
  <c r="G35" i="74" s="1"/>
  <c r="G36" i="74" s="1"/>
  <c r="G37" i="74" s="1"/>
  <c r="G38" i="74" s="1"/>
  <c r="G39" i="74" s="1"/>
  <c r="G40" i="74" s="1"/>
  <c r="G41" i="74" s="1"/>
  <c r="G42" i="74" s="1"/>
  <c r="G43" i="74" s="1"/>
  <c r="G44" i="74" s="1"/>
  <c r="G45" i="74" s="1"/>
  <c r="G46" i="74" s="1"/>
  <c r="G47" i="74" s="1"/>
  <c r="G48" i="74" s="1"/>
  <c r="G49" i="74" s="1"/>
  <c r="G50" i="74" s="1"/>
  <c r="G51" i="74" s="1"/>
  <c r="G52" i="74" s="1"/>
  <c r="G53" i="74" s="1"/>
  <c r="G54" i="74" s="1"/>
  <c r="G55" i="74" s="1"/>
  <c r="G56" i="74" s="1"/>
  <c r="G57" i="74" s="1"/>
  <c r="G58" i="74" s="1"/>
  <c r="G59" i="74" s="1"/>
  <c r="G60" i="74" s="1"/>
  <c r="G61" i="74" s="1"/>
  <c r="G62" i="74" s="1"/>
  <c r="G63" i="74" s="1"/>
  <c r="G64" i="74" s="1"/>
  <c r="G65" i="74" s="1"/>
  <c r="G66" i="74" s="1"/>
  <c r="G67" i="74" s="1"/>
  <c r="G68" i="74" s="1"/>
  <c r="G69" i="74" s="1"/>
  <c r="G70" i="74" s="1"/>
  <c r="G71" i="74" s="1"/>
  <c r="G72" i="74" s="1"/>
  <c r="G73" i="74" s="1"/>
  <c r="G74" i="74" s="1"/>
  <c r="G75" i="74" s="1"/>
  <c r="G76" i="74" s="1"/>
  <c r="G77" i="74" s="1"/>
  <c r="G78" i="74" s="1"/>
  <c r="G79" i="74" s="1"/>
  <c r="G80" i="74" s="1"/>
  <c r="G81" i="74" s="1"/>
  <c r="G82" i="74" s="1"/>
  <c r="G83" i="74" s="1"/>
  <c r="G84" i="74" s="1"/>
  <c r="G85" i="74" s="1"/>
  <c r="G86" i="74" s="1"/>
  <c r="G87" i="74" s="1"/>
  <c r="G88" i="74" s="1"/>
  <c r="G89" i="74" s="1"/>
  <c r="G90" i="74" s="1"/>
  <c r="G91" i="74" s="1"/>
  <c r="G92" i="74" s="1"/>
  <c r="G93" i="74" s="1"/>
  <c r="G94" i="74" s="1"/>
  <c r="G95" i="74" s="1"/>
  <c r="G96" i="74" s="1"/>
  <c r="G97" i="74" s="1"/>
  <c r="G98" i="74" s="1"/>
  <c r="G99" i="74" s="1"/>
  <c r="G100" i="74" s="1"/>
  <c r="G101" i="74" s="1"/>
  <c r="G102" i="74" s="1"/>
  <c r="G103" i="74" s="1"/>
  <c r="G104" i="74" s="1"/>
  <c r="G105" i="74" s="1"/>
  <c r="G106" i="74" s="1"/>
  <c r="G107" i="74" s="1"/>
  <c r="G108" i="74" s="1"/>
  <c r="G109" i="74" s="1"/>
  <c r="G110" i="74" s="1"/>
  <c r="G111" i="74" s="1"/>
  <c r="G112" i="74" s="1"/>
  <c r="G113" i="74" s="1"/>
  <c r="G114" i="74" s="1"/>
  <c r="G115" i="74" s="1"/>
  <c r="G116" i="74" s="1"/>
  <c r="G117" i="74" s="1"/>
  <c r="G118" i="74" s="1"/>
  <c r="G119" i="74" s="1"/>
  <c r="G120" i="74" s="1"/>
  <c r="G121" i="74" s="1"/>
  <c r="G122" i="74" s="1"/>
  <c r="G123" i="74" s="1"/>
  <c r="G124" i="74" s="1"/>
  <c r="G125" i="74" s="1"/>
  <c r="G126" i="74" s="1"/>
  <c r="G127" i="74" s="1"/>
  <c r="G128" i="74" s="1"/>
  <c r="G129" i="74" s="1"/>
  <c r="G130" i="74" s="1"/>
  <c r="G131" i="74" s="1"/>
  <c r="G132" i="74" s="1"/>
  <c r="G133" i="74" s="1"/>
  <c r="G134" i="74" s="1"/>
  <c r="G135" i="74" s="1"/>
  <c r="G136" i="74" s="1"/>
  <c r="G137" i="74" s="1"/>
  <c r="G138" i="74" s="1"/>
  <c r="G139" i="74" s="1"/>
  <c r="G140" i="74" s="1"/>
  <c r="G141" i="74" s="1"/>
  <c r="G142" i="74" s="1"/>
  <c r="G143" i="74" s="1"/>
  <c r="G144" i="74" s="1"/>
  <c r="G145" i="74" s="1"/>
  <c r="G146" i="74" s="1"/>
  <c r="G147" i="74" s="1"/>
  <c r="G148" i="74" s="1"/>
  <c r="G149" i="74" s="1"/>
  <c r="G150" i="74" s="1"/>
  <c r="G151" i="74" s="1"/>
  <c r="G152" i="74" s="1"/>
  <c r="G153" i="74" s="1"/>
  <c r="G154" i="74" s="1"/>
  <c r="G155" i="74" s="1"/>
  <c r="G156" i="74" s="1"/>
  <c r="G157" i="74" s="1"/>
  <c r="G158" i="74" s="1"/>
  <c r="G159" i="74" s="1"/>
  <c r="G160" i="74" s="1"/>
  <c r="G161" i="74" s="1"/>
  <c r="G162" i="74" s="1"/>
  <c r="G163" i="74" s="1"/>
  <c r="G164" i="74" s="1"/>
  <c r="G165" i="74" s="1"/>
  <c r="G166" i="74" s="1"/>
  <c r="G167" i="74" s="1"/>
  <c r="G168" i="74" s="1"/>
  <c r="G169" i="74" s="1"/>
  <c r="G170" i="74" s="1"/>
  <c r="G171" i="74" s="1"/>
  <c r="G172" i="74" s="1"/>
  <c r="G173" i="74" s="1"/>
  <c r="G174" i="74" s="1"/>
  <c r="G175" i="74" s="1"/>
  <c r="G176" i="74" s="1"/>
  <c r="G177" i="74" s="1"/>
  <c r="G178" i="74" s="1"/>
  <c r="G179" i="74" s="1"/>
  <c r="G180" i="74" s="1"/>
  <c r="G181" i="74" s="1"/>
  <c r="G182" i="74" s="1"/>
  <c r="G183" i="74" s="1"/>
  <c r="G184" i="74" s="1"/>
  <c r="G185" i="74" s="1"/>
  <c r="G186" i="74" s="1"/>
  <c r="G187" i="74" s="1"/>
  <c r="G188" i="74" s="1"/>
  <c r="G189" i="74" s="1"/>
  <c r="G190" i="74" s="1"/>
  <c r="G191" i="74" s="1"/>
  <c r="G192" i="74" s="1"/>
  <c r="G193" i="74" s="1"/>
  <c r="G194" i="74" s="1"/>
  <c r="G195" i="74" s="1"/>
  <c r="G196" i="74" s="1"/>
  <c r="G197" i="74" s="1"/>
  <c r="G198" i="74" s="1"/>
  <c r="G199" i="74" s="1"/>
  <c r="G200" i="74" s="1"/>
  <c r="G201" i="74" s="1"/>
  <c r="G202" i="74" s="1"/>
  <c r="G203" i="74" s="1"/>
  <c r="G204" i="74" s="1"/>
  <c r="G205" i="74" s="1"/>
  <c r="G206" i="74" s="1"/>
  <c r="G207" i="74" s="1"/>
  <c r="G208" i="74" s="1"/>
  <c r="G209" i="74" s="1"/>
  <c r="G210" i="74" s="1"/>
  <c r="G211" i="74" s="1"/>
  <c r="G212" i="74" s="1"/>
  <c r="G213" i="74" s="1"/>
  <c r="G214" i="74" s="1"/>
  <c r="G215" i="74" s="1"/>
  <c r="G216" i="74" s="1"/>
  <c r="G217" i="74" s="1"/>
  <c r="G218" i="74" s="1"/>
  <c r="G219" i="74" s="1"/>
  <c r="G220" i="74" s="1"/>
  <c r="G221" i="74" s="1"/>
  <c r="G222" i="74" s="1"/>
  <c r="G223" i="74" s="1"/>
  <c r="G224" i="74" s="1"/>
  <c r="G225" i="74" s="1"/>
  <c r="G226" i="74" s="1"/>
  <c r="G227" i="74" s="1"/>
  <c r="G228" i="74" s="1"/>
  <c r="G229" i="74" s="1"/>
  <c r="G230" i="74" s="1"/>
  <c r="G231" i="74" s="1"/>
  <c r="G232" i="74" s="1"/>
  <c r="G233" i="74" s="1"/>
  <c r="G234" i="74" s="1"/>
  <c r="G235" i="74" s="1"/>
  <c r="G236" i="74" s="1"/>
  <c r="G237" i="74" s="1"/>
  <c r="G238" i="74" s="1"/>
  <c r="G239" i="74" s="1"/>
  <c r="G240" i="74" s="1"/>
  <c r="G241" i="74" s="1"/>
  <c r="G242" i="74" s="1"/>
  <c r="G243" i="74" s="1"/>
  <c r="G244" i="74" s="1"/>
  <c r="G245" i="74" s="1"/>
  <c r="G246" i="74" s="1"/>
  <c r="G247" i="74" s="1"/>
  <c r="G248" i="74" s="1"/>
  <c r="G249" i="74" s="1"/>
  <c r="G250" i="74" s="1"/>
  <c r="G251" i="74" s="1"/>
  <c r="G252" i="74" s="1"/>
  <c r="G253" i="74" s="1"/>
  <c r="G254" i="74" s="1"/>
  <c r="G255" i="74" s="1"/>
  <c r="G256" i="74" s="1"/>
  <c r="G257" i="74" s="1"/>
  <c r="G258" i="74" s="1"/>
  <c r="G259" i="74" s="1"/>
  <c r="G260" i="74" s="1"/>
  <c r="G261" i="74" s="1"/>
  <c r="G262" i="74" s="1"/>
  <c r="G263" i="74" s="1"/>
  <c r="G264" i="74" s="1"/>
  <c r="G265" i="74" s="1"/>
  <c r="G266" i="74" s="1"/>
  <c r="G267" i="74" s="1"/>
  <c r="G268" i="74" s="1"/>
  <c r="G269" i="74" s="1"/>
  <c r="G270" i="74" s="1"/>
  <c r="G271" i="74" s="1"/>
  <c r="G272" i="74" s="1"/>
  <c r="G273" i="74" s="1"/>
  <c r="G274" i="74" s="1"/>
  <c r="G275" i="74" s="1"/>
  <c r="G276" i="74" s="1"/>
  <c r="G277" i="74" s="1"/>
  <c r="G278" i="74" s="1"/>
  <c r="G279" i="74" s="1"/>
  <c r="G280" i="74" s="1"/>
  <c r="G281" i="74" s="1"/>
  <c r="G282" i="74" s="1"/>
  <c r="G283" i="74" s="1"/>
  <c r="G284" i="74" s="1"/>
  <c r="G285" i="74" s="1"/>
  <c r="G286" i="74" s="1"/>
  <c r="G287" i="74" s="1"/>
  <c r="G288" i="74" s="1"/>
  <c r="G289" i="74" s="1"/>
  <c r="G290" i="74" s="1"/>
  <c r="G291" i="74" s="1"/>
  <c r="G292" i="74" s="1"/>
  <c r="G293" i="74" s="1"/>
  <c r="G294" i="74" s="1"/>
  <c r="G295" i="74" s="1"/>
  <c r="G296" i="74" s="1"/>
  <c r="G297" i="74" s="1"/>
  <c r="G298" i="74" s="1"/>
  <c r="G299" i="74" s="1"/>
  <c r="G300" i="74" s="1"/>
  <c r="G301" i="74" s="1"/>
  <c r="G302" i="74" s="1"/>
  <c r="G303" i="74" s="1"/>
  <c r="G304" i="74" s="1"/>
  <c r="G305" i="74" s="1"/>
  <c r="G306" i="74" s="1"/>
  <c r="G307" i="74" s="1"/>
  <c r="G308" i="74" s="1"/>
  <c r="G309" i="74" s="1"/>
  <c r="G310" i="74" s="1"/>
  <c r="G311" i="74" s="1"/>
  <c r="G312" i="74" s="1"/>
  <c r="G313" i="74" s="1"/>
  <c r="G314" i="74" s="1"/>
  <c r="G315" i="74" s="1"/>
  <c r="G316" i="74" s="1"/>
  <c r="G317" i="74" s="1"/>
  <c r="G318" i="74" s="1"/>
  <c r="G319" i="74" s="1"/>
  <c r="G320" i="74" s="1"/>
  <c r="G321" i="74" s="1"/>
  <c r="G322" i="74" s="1"/>
  <c r="G323" i="74" s="1"/>
  <c r="G324" i="74" s="1"/>
  <c r="G325" i="74" s="1"/>
  <c r="G326" i="74" s="1"/>
  <c r="G327" i="74" s="1"/>
  <c r="G328" i="74" s="1"/>
  <c r="G329" i="74" s="1"/>
  <c r="G330" i="74" s="1"/>
  <c r="G331" i="74" s="1"/>
  <c r="G332" i="74" s="1"/>
  <c r="G333" i="74" s="1"/>
  <c r="G334" i="74" s="1"/>
  <c r="G335" i="74" s="1"/>
  <c r="G336" i="74" s="1"/>
  <c r="G337" i="74" s="1"/>
  <c r="G338" i="74" s="1"/>
  <c r="G339" i="74" s="1"/>
  <c r="G340" i="74" s="1"/>
  <c r="G341" i="74" s="1"/>
  <c r="G342" i="74" s="1"/>
  <c r="G343" i="74" s="1"/>
  <c r="G344" i="74" s="1"/>
  <c r="G345" i="74" s="1"/>
  <c r="G346" i="74" s="1"/>
  <c r="G347" i="74" s="1"/>
  <c r="G348" i="74" s="1"/>
  <c r="G349" i="74" s="1"/>
  <c r="G350" i="74" s="1"/>
  <c r="G351" i="74" s="1"/>
  <c r="G352" i="74" s="1"/>
  <c r="G353" i="74" s="1"/>
  <c r="G354" i="74" s="1"/>
  <c r="G355" i="74" s="1"/>
  <c r="G356" i="74" s="1"/>
  <c r="G357" i="74" s="1"/>
  <c r="G358" i="74" s="1"/>
  <c r="G359" i="74" s="1"/>
  <c r="G360" i="74" s="1"/>
  <c r="G361" i="74" s="1"/>
  <c r="G362" i="74" s="1"/>
  <c r="G363" i="74" s="1"/>
  <c r="G364" i="74" s="1"/>
  <c r="G365" i="74" s="1"/>
  <c r="G366" i="74" s="1"/>
  <c r="G367" i="74" s="1"/>
  <c r="G368" i="74" s="1"/>
  <c r="G369" i="74" s="1"/>
  <c r="G370" i="74" s="1"/>
  <c r="G371" i="74" s="1"/>
  <c r="G372" i="74" s="1"/>
  <c r="G373" i="74" s="1"/>
  <c r="G374" i="74" s="1"/>
  <c r="G375" i="74" s="1"/>
  <c r="G376" i="74" s="1"/>
  <c r="G377" i="74" s="1"/>
  <c r="G378" i="74" s="1"/>
  <c r="G379" i="74" s="1"/>
  <c r="G380" i="74" s="1"/>
  <c r="G381" i="74" s="1"/>
  <c r="G382" i="74" s="1"/>
  <c r="G383" i="74" s="1"/>
  <c r="G384" i="74" s="1"/>
  <c r="G385" i="74" s="1"/>
  <c r="G386" i="74" s="1"/>
  <c r="G387" i="74" s="1"/>
  <c r="G388" i="74" s="1"/>
  <c r="G389" i="74" s="1"/>
  <c r="G390" i="74" s="1"/>
  <c r="G391" i="74" s="1"/>
  <c r="G392" i="74" s="1"/>
  <c r="G393" i="74" s="1"/>
  <c r="G394" i="74" s="1"/>
  <c r="G395" i="74" s="1"/>
  <c r="G396" i="74" s="1"/>
  <c r="G397" i="74" s="1"/>
  <c r="G398" i="74" s="1"/>
  <c r="G399" i="74" s="1"/>
  <c r="G400" i="74" s="1"/>
  <c r="G401" i="74" s="1"/>
  <c r="G402" i="74" s="1"/>
  <c r="G403" i="74" s="1"/>
  <c r="G404" i="74" s="1"/>
  <c r="G405" i="74" s="1"/>
  <c r="G406" i="74" s="1"/>
  <c r="G407" i="74" s="1"/>
  <c r="G408" i="74" s="1"/>
  <c r="G409" i="74" s="1"/>
  <c r="G410" i="74" s="1"/>
  <c r="G411" i="74" s="1"/>
  <c r="G412" i="74" s="1"/>
  <c r="G413" i="74" s="1"/>
  <c r="G414" i="74" s="1"/>
  <c r="G415" i="74" s="1"/>
  <c r="G416" i="74" s="1"/>
  <c r="G417" i="74" s="1"/>
  <c r="G418" i="74" s="1"/>
  <c r="G419" i="74" s="1"/>
  <c r="G420" i="74" s="1"/>
  <c r="G421" i="74" s="1"/>
  <c r="G422" i="74" s="1"/>
  <c r="G423" i="74" s="1"/>
  <c r="G424" i="74" s="1"/>
  <c r="G425" i="74" s="1"/>
  <c r="G426" i="74" s="1"/>
  <c r="G427" i="74" s="1"/>
  <c r="G428" i="74" s="1"/>
  <c r="G429" i="74" s="1"/>
  <c r="G430" i="74" s="1"/>
  <c r="G431" i="74" s="1"/>
  <c r="G432" i="74" s="1"/>
  <c r="G433" i="74" s="1"/>
  <c r="G434" i="74" s="1"/>
  <c r="G435" i="74" s="1"/>
  <c r="G436" i="74" s="1"/>
  <c r="G437" i="74" s="1"/>
  <c r="G438" i="74" s="1"/>
  <c r="G439" i="74" s="1"/>
  <c r="G440" i="74" s="1"/>
  <c r="G441" i="74" s="1"/>
  <c r="G442" i="74" s="1"/>
  <c r="G443" i="74" s="1"/>
  <c r="G444" i="74" s="1"/>
  <c r="G445" i="74" s="1"/>
  <c r="G446" i="74" s="1"/>
  <c r="G447" i="74" s="1"/>
  <c r="G448" i="74" s="1"/>
  <c r="G449" i="74" s="1"/>
  <c r="G450" i="74" s="1"/>
  <c r="G451" i="74" s="1"/>
  <c r="G452" i="74" s="1"/>
  <c r="G453" i="74" s="1"/>
  <c r="G454" i="74" s="1"/>
  <c r="G455" i="74" s="1"/>
  <c r="G456" i="74" s="1"/>
  <c r="G457" i="74" s="1"/>
  <c r="G458" i="74" s="1"/>
  <c r="G459" i="74" s="1"/>
  <c r="G460" i="74" s="1"/>
  <c r="G461" i="74" s="1"/>
  <c r="G462" i="74" s="1"/>
  <c r="G463" i="74" s="1"/>
  <c r="G464" i="74" s="1"/>
  <c r="G465" i="74" s="1"/>
  <c r="G466" i="74" s="1"/>
  <c r="G467" i="74" s="1"/>
  <c r="G468" i="74" s="1"/>
  <c r="G469" i="74" s="1"/>
  <c r="G470" i="74" s="1"/>
  <c r="G471" i="74" s="1"/>
  <c r="G472" i="74" s="1"/>
  <c r="G473" i="74" s="1"/>
  <c r="G474" i="74" s="1"/>
  <c r="G475" i="74" s="1"/>
  <c r="G476" i="74" s="1"/>
  <c r="G477" i="74" s="1"/>
  <c r="G478" i="74" s="1"/>
  <c r="G479" i="74" s="1"/>
  <c r="G480" i="74" s="1"/>
  <c r="G481" i="74" s="1"/>
  <c r="G482" i="74" s="1"/>
  <c r="G483" i="74" s="1"/>
  <c r="G484" i="74" s="1"/>
  <c r="G9" i="74"/>
  <c r="I37" i="67" l="1"/>
  <c r="J37" i="67"/>
  <c r="T484" i="74" l="1"/>
  <c r="S484" i="74"/>
  <c r="T483" i="74"/>
  <c r="S483" i="74"/>
  <c r="T482" i="74"/>
  <c r="S482" i="74"/>
  <c r="T481" i="74"/>
  <c r="S481" i="74"/>
  <c r="T480" i="74"/>
  <c r="S480" i="74"/>
  <c r="T479" i="74"/>
  <c r="S479" i="74"/>
  <c r="T478" i="74"/>
  <c r="S478" i="74"/>
  <c r="T477" i="74"/>
  <c r="S477" i="74"/>
  <c r="T476" i="74"/>
  <c r="S476" i="74"/>
  <c r="T475" i="74"/>
  <c r="S475" i="74"/>
  <c r="T474" i="74"/>
  <c r="S474" i="74"/>
  <c r="T473" i="74"/>
  <c r="S473" i="74"/>
  <c r="T472" i="74"/>
  <c r="S472" i="74"/>
  <c r="T471" i="74"/>
  <c r="S471" i="74"/>
  <c r="T470" i="74"/>
  <c r="S470" i="74"/>
  <c r="T469" i="74"/>
  <c r="S469" i="74"/>
  <c r="T468" i="74"/>
  <c r="S468" i="74"/>
  <c r="T467" i="74"/>
  <c r="S467" i="74"/>
  <c r="T466" i="74"/>
  <c r="S466" i="74"/>
  <c r="T465" i="74"/>
  <c r="S465" i="74"/>
  <c r="T464" i="74"/>
  <c r="S464" i="74"/>
  <c r="T463" i="74"/>
  <c r="S463" i="74"/>
  <c r="T462" i="74"/>
  <c r="S462" i="74"/>
  <c r="T461" i="74"/>
  <c r="S461" i="74"/>
  <c r="T460" i="74"/>
  <c r="S460" i="74"/>
  <c r="T459" i="74"/>
  <c r="S459" i="74"/>
  <c r="T458" i="74"/>
  <c r="S458" i="74"/>
  <c r="T457" i="74"/>
  <c r="S457" i="74"/>
  <c r="T456" i="74"/>
  <c r="S456" i="74"/>
  <c r="T455" i="74"/>
  <c r="S455" i="74"/>
  <c r="T454" i="74"/>
  <c r="S454" i="74"/>
  <c r="T453" i="74"/>
  <c r="S453" i="74"/>
  <c r="T452" i="74"/>
  <c r="S452" i="74"/>
  <c r="T451" i="74"/>
  <c r="S451" i="74"/>
  <c r="T450" i="74"/>
  <c r="S450" i="74"/>
  <c r="T449" i="74"/>
  <c r="S449" i="74"/>
  <c r="T448" i="74"/>
  <c r="S448" i="74"/>
  <c r="T447" i="74"/>
  <c r="S447" i="74"/>
  <c r="T446" i="74"/>
  <c r="S446" i="74"/>
  <c r="T445" i="74"/>
  <c r="S445" i="74"/>
  <c r="T444" i="74"/>
  <c r="S444" i="74"/>
  <c r="T443" i="74"/>
  <c r="S443" i="74"/>
  <c r="T442" i="74"/>
  <c r="S442" i="74"/>
  <c r="T441" i="74"/>
  <c r="S441" i="74"/>
  <c r="T440" i="74"/>
  <c r="S440" i="74"/>
  <c r="T439" i="74"/>
  <c r="S439" i="74"/>
  <c r="T438" i="74"/>
  <c r="S438" i="74"/>
  <c r="T437" i="74"/>
  <c r="S437" i="74"/>
  <c r="T436" i="74"/>
  <c r="S436" i="74"/>
  <c r="T435" i="74"/>
  <c r="S435" i="74"/>
  <c r="T434" i="74"/>
  <c r="S434" i="74"/>
  <c r="T433" i="74"/>
  <c r="S433" i="74"/>
  <c r="T432" i="74"/>
  <c r="S432" i="74"/>
  <c r="T431" i="74"/>
  <c r="S431" i="74"/>
  <c r="T430" i="74"/>
  <c r="S430" i="74"/>
  <c r="T429" i="74"/>
  <c r="S429" i="74"/>
  <c r="T428" i="74"/>
  <c r="S428" i="74"/>
  <c r="T427" i="74"/>
  <c r="S427" i="74"/>
  <c r="T426" i="74"/>
  <c r="S426" i="74"/>
  <c r="T425" i="74"/>
  <c r="S425" i="74"/>
  <c r="T424" i="74"/>
  <c r="S424" i="74"/>
  <c r="T423" i="74"/>
  <c r="S423" i="74"/>
  <c r="T422" i="74"/>
  <c r="S422" i="74"/>
  <c r="T421" i="74"/>
  <c r="S421" i="74"/>
  <c r="T420" i="74"/>
  <c r="S420" i="74"/>
  <c r="T419" i="74"/>
  <c r="S419" i="74"/>
  <c r="T418" i="74"/>
  <c r="S418" i="74"/>
  <c r="T417" i="74"/>
  <c r="S417" i="74"/>
  <c r="T416" i="74"/>
  <c r="S416" i="74"/>
  <c r="T415" i="74"/>
  <c r="S415" i="74"/>
  <c r="T414" i="74"/>
  <c r="S414" i="74"/>
  <c r="T413" i="74"/>
  <c r="S413" i="74"/>
  <c r="T412" i="74"/>
  <c r="S412" i="74"/>
  <c r="T411" i="74"/>
  <c r="S411" i="74"/>
  <c r="T410" i="74"/>
  <c r="S410" i="74"/>
  <c r="T409" i="74"/>
  <c r="S409" i="74"/>
  <c r="T408" i="74"/>
  <c r="S408" i="74"/>
  <c r="T407" i="74"/>
  <c r="S407" i="74"/>
  <c r="T406" i="74"/>
  <c r="S406" i="74"/>
  <c r="T405" i="74"/>
  <c r="S405" i="74"/>
  <c r="T404" i="74"/>
  <c r="S404" i="74"/>
  <c r="T403" i="74"/>
  <c r="S403" i="74"/>
  <c r="T402" i="74"/>
  <c r="S402" i="74"/>
  <c r="T401" i="74"/>
  <c r="S401" i="74"/>
  <c r="T400" i="74"/>
  <c r="S400" i="74"/>
  <c r="T399" i="74"/>
  <c r="S399" i="74"/>
  <c r="T398" i="74"/>
  <c r="S398" i="74"/>
  <c r="T397" i="74"/>
  <c r="S397" i="74"/>
  <c r="T396" i="74"/>
  <c r="S396" i="74"/>
  <c r="T395" i="74"/>
  <c r="S395" i="74"/>
  <c r="T394" i="74"/>
  <c r="S394" i="74"/>
  <c r="T393" i="74"/>
  <c r="S393" i="74"/>
  <c r="T392" i="74"/>
  <c r="S392" i="74"/>
  <c r="T391" i="74"/>
  <c r="S391" i="74"/>
  <c r="T390" i="74"/>
  <c r="S390" i="74"/>
  <c r="T389" i="74"/>
  <c r="S389" i="74"/>
  <c r="T388" i="74"/>
  <c r="S388" i="74"/>
  <c r="T387" i="74"/>
  <c r="S387" i="74"/>
  <c r="T386" i="74"/>
  <c r="S386" i="74"/>
  <c r="T385" i="74"/>
  <c r="S385" i="74"/>
  <c r="T384" i="74"/>
  <c r="S384" i="74"/>
  <c r="T383" i="74"/>
  <c r="S383" i="74"/>
  <c r="T382" i="74"/>
  <c r="S382" i="74"/>
  <c r="T381" i="74"/>
  <c r="S381" i="74"/>
  <c r="T380" i="74"/>
  <c r="S380" i="74"/>
  <c r="T379" i="74"/>
  <c r="S379" i="74"/>
  <c r="T378" i="74"/>
  <c r="S378" i="74"/>
  <c r="T377" i="74"/>
  <c r="S377" i="74"/>
  <c r="T376" i="74"/>
  <c r="S376" i="74"/>
  <c r="D376" i="74"/>
  <c r="T375" i="74"/>
  <c r="S375" i="74"/>
  <c r="T374" i="74"/>
  <c r="S374" i="74"/>
  <c r="T373" i="74"/>
  <c r="S373" i="74"/>
  <c r="T372" i="74"/>
  <c r="S372" i="74"/>
  <c r="T371" i="74"/>
  <c r="S371" i="74"/>
  <c r="T370" i="74"/>
  <c r="S370" i="74"/>
  <c r="T369" i="74"/>
  <c r="S369" i="74"/>
  <c r="T368" i="74"/>
  <c r="S368" i="74"/>
  <c r="T367" i="74"/>
  <c r="S367" i="74"/>
  <c r="T366" i="74"/>
  <c r="S366" i="74"/>
  <c r="T365" i="74"/>
  <c r="S365" i="74"/>
  <c r="T364" i="74"/>
  <c r="S364" i="74"/>
  <c r="T363" i="74"/>
  <c r="S363" i="74"/>
  <c r="T362" i="74"/>
  <c r="S362" i="74"/>
  <c r="T361" i="74"/>
  <c r="S361" i="74"/>
  <c r="T360" i="74"/>
  <c r="S360" i="74"/>
  <c r="T359" i="74"/>
  <c r="S359" i="74"/>
  <c r="T358" i="74"/>
  <c r="S358" i="74"/>
  <c r="T357" i="74"/>
  <c r="S357" i="74"/>
  <c r="T356" i="74"/>
  <c r="S356" i="74"/>
  <c r="T355" i="74"/>
  <c r="S355" i="74"/>
  <c r="T354" i="74"/>
  <c r="S354" i="74"/>
  <c r="D354" i="74"/>
  <c r="T353" i="74"/>
  <c r="S353" i="74"/>
  <c r="T352" i="74"/>
  <c r="S352" i="74"/>
  <c r="T351" i="74"/>
  <c r="S351" i="74"/>
  <c r="T350" i="74"/>
  <c r="S350" i="74"/>
  <c r="T349" i="74"/>
  <c r="S349" i="74"/>
  <c r="T348" i="74"/>
  <c r="S348" i="74"/>
  <c r="T347" i="74"/>
  <c r="S347" i="74"/>
  <c r="T346" i="74"/>
  <c r="S346" i="74"/>
  <c r="T345" i="74"/>
  <c r="S345" i="74"/>
  <c r="T344" i="74"/>
  <c r="S344" i="74"/>
  <c r="T343" i="74"/>
  <c r="S343" i="74"/>
  <c r="T342" i="74"/>
  <c r="S342" i="74"/>
  <c r="T341" i="74"/>
  <c r="S341" i="74"/>
  <c r="T340" i="74"/>
  <c r="S340" i="74"/>
  <c r="T339" i="74"/>
  <c r="S339" i="74"/>
  <c r="T338" i="74"/>
  <c r="S338" i="74"/>
  <c r="T337" i="74"/>
  <c r="S337" i="74"/>
  <c r="T336" i="74"/>
  <c r="S336" i="74"/>
  <c r="T335" i="74"/>
  <c r="S335" i="74"/>
  <c r="T334" i="74"/>
  <c r="S334" i="74"/>
  <c r="T333" i="74"/>
  <c r="S333" i="74"/>
  <c r="T332" i="74"/>
  <c r="S332" i="74"/>
  <c r="T331" i="74"/>
  <c r="S331" i="74"/>
  <c r="T330" i="74"/>
  <c r="S330" i="74"/>
  <c r="T329" i="74"/>
  <c r="S329" i="74"/>
  <c r="T328" i="74"/>
  <c r="S328" i="74"/>
  <c r="T327" i="74"/>
  <c r="S327" i="74"/>
  <c r="T326" i="74"/>
  <c r="S326" i="74"/>
  <c r="T325" i="74"/>
  <c r="S325" i="74"/>
  <c r="T324" i="74"/>
  <c r="S324" i="74"/>
  <c r="T323" i="74"/>
  <c r="S323" i="74"/>
  <c r="T322" i="74"/>
  <c r="S322" i="74"/>
  <c r="T321" i="74"/>
  <c r="S321" i="74"/>
  <c r="T320" i="74"/>
  <c r="S320" i="74"/>
  <c r="T319" i="74"/>
  <c r="S319" i="74"/>
  <c r="T318" i="74"/>
  <c r="S318" i="74"/>
  <c r="T317" i="74"/>
  <c r="S317" i="74"/>
  <c r="T316" i="74"/>
  <c r="S316" i="74"/>
  <c r="T315" i="74"/>
  <c r="S315" i="74"/>
  <c r="T314" i="74"/>
  <c r="S314" i="74"/>
  <c r="T313" i="74"/>
  <c r="S313" i="74"/>
  <c r="T312" i="74"/>
  <c r="S312" i="74"/>
  <c r="T311" i="74"/>
  <c r="S311" i="74"/>
  <c r="T310" i="74"/>
  <c r="S310" i="74"/>
  <c r="T309" i="74"/>
  <c r="S309" i="74"/>
  <c r="T308" i="74"/>
  <c r="S308" i="74"/>
  <c r="T307" i="74"/>
  <c r="S307" i="74"/>
  <c r="T306" i="74"/>
  <c r="S306" i="74"/>
  <c r="T305" i="74"/>
  <c r="S305" i="74"/>
  <c r="T304" i="74"/>
  <c r="S304" i="74"/>
  <c r="T303" i="74"/>
  <c r="S303" i="74"/>
  <c r="T302" i="74"/>
  <c r="S302" i="74"/>
  <c r="T301" i="74"/>
  <c r="S301" i="74"/>
  <c r="T300" i="74"/>
  <c r="S300" i="74"/>
  <c r="T299" i="74"/>
  <c r="S299" i="74"/>
  <c r="T298" i="74"/>
  <c r="S298" i="74"/>
  <c r="T297" i="74"/>
  <c r="S297" i="74"/>
  <c r="T296" i="74"/>
  <c r="S296" i="74"/>
  <c r="T295" i="74"/>
  <c r="S295" i="74"/>
  <c r="T294" i="74"/>
  <c r="S294" i="74"/>
  <c r="T293" i="74"/>
  <c r="S293" i="74"/>
  <c r="T292" i="74"/>
  <c r="S292" i="74"/>
  <c r="T291" i="74"/>
  <c r="S291" i="74"/>
  <c r="T290" i="74"/>
  <c r="S290" i="74"/>
  <c r="T289" i="74"/>
  <c r="S289" i="74"/>
  <c r="T288" i="74"/>
  <c r="S288" i="74"/>
  <c r="T287" i="74"/>
  <c r="S287" i="74"/>
  <c r="T286" i="74"/>
  <c r="S286" i="74"/>
  <c r="T285" i="74"/>
  <c r="S285" i="74"/>
  <c r="T284" i="74"/>
  <c r="S284" i="74"/>
  <c r="T283" i="74"/>
  <c r="S283" i="74"/>
  <c r="T282" i="74"/>
  <c r="S282" i="74"/>
  <c r="T281" i="74"/>
  <c r="S281" i="74"/>
  <c r="T280" i="74"/>
  <c r="S280" i="74"/>
  <c r="T279" i="74"/>
  <c r="S279" i="74"/>
  <c r="T278" i="74"/>
  <c r="S278" i="74"/>
  <c r="T277" i="74"/>
  <c r="S277" i="74"/>
  <c r="T276" i="74"/>
  <c r="S276" i="74"/>
  <c r="T275" i="74"/>
  <c r="S275" i="74"/>
  <c r="T274" i="74"/>
  <c r="S274" i="74"/>
  <c r="T273" i="74"/>
  <c r="S273" i="74"/>
  <c r="T272" i="74"/>
  <c r="S272" i="74"/>
  <c r="T271" i="74"/>
  <c r="S271" i="74"/>
  <c r="T270" i="74"/>
  <c r="S270" i="74"/>
  <c r="T269" i="74"/>
  <c r="S269" i="74"/>
  <c r="T268" i="74"/>
  <c r="S268" i="74"/>
  <c r="T267" i="74"/>
  <c r="S267" i="74"/>
  <c r="T266" i="74"/>
  <c r="S266" i="74"/>
  <c r="T265" i="74"/>
  <c r="S265" i="74"/>
  <c r="T264" i="74"/>
  <c r="S264" i="74"/>
  <c r="T263" i="74"/>
  <c r="S263" i="74"/>
  <c r="T262" i="74"/>
  <c r="S262" i="74"/>
  <c r="T261" i="74"/>
  <c r="S261" i="74"/>
  <c r="T260" i="74"/>
  <c r="S260" i="74"/>
  <c r="T259" i="74"/>
  <c r="S259" i="74"/>
  <c r="T258" i="74"/>
  <c r="S258" i="74"/>
  <c r="T257" i="74"/>
  <c r="S257" i="74"/>
  <c r="T256" i="74"/>
  <c r="S256" i="74"/>
  <c r="T255" i="74"/>
  <c r="S255" i="74"/>
  <c r="T254" i="74"/>
  <c r="S254" i="74"/>
  <c r="T253" i="74"/>
  <c r="S253" i="74"/>
  <c r="T252" i="74"/>
  <c r="S252" i="74"/>
  <c r="T251" i="74"/>
  <c r="S251" i="74"/>
  <c r="T250" i="74"/>
  <c r="S250" i="74"/>
  <c r="T249" i="74"/>
  <c r="S249" i="74"/>
  <c r="T248" i="74"/>
  <c r="S248" i="74"/>
  <c r="T247" i="74"/>
  <c r="S247" i="74"/>
  <c r="T246" i="74"/>
  <c r="S246" i="74"/>
  <c r="T245" i="74"/>
  <c r="S245" i="74"/>
  <c r="T244" i="74"/>
  <c r="S244" i="74"/>
  <c r="T243" i="74"/>
  <c r="S243" i="74"/>
  <c r="T242" i="74"/>
  <c r="S242" i="74"/>
  <c r="T241" i="74"/>
  <c r="S241" i="74"/>
  <c r="T240" i="74"/>
  <c r="S240" i="74"/>
  <c r="T239" i="74"/>
  <c r="S239" i="74"/>
  <c r="T238" i="74"/>
  <c r="S238" i="74"/>
  <c r="T237" i="74"/>
  <c r="S237" i="74"/>
  <c r="T236" i="74"/>
  <c r="S236" i="74"/>
  <c r="T235" i="74"/>
  <c r="S235" i="74"/>
  <c r="T234" i="74"/>
  <c r="S234" i="74"/>
  <c r="T233" i="74"/>
  <c r="S233" i="74"/>
  <c r="T232" i="74"/>
  <c r="S232" i="74"/>
  <c r="T231" i="74"/>
  <c r="S231" i="74"/>
  <c r="T230" i="74"/>
  <c r="S230" i="74"/>
  <c r="T229" i="74"/>
  <c r="S229" i="74"/>
  <c r="T228" i="74"/>
  <c r="S228" i="74"/>
  <c r="T227" i="74"/>
  <c r="S227" i="74"/>
  <c r="T226" i="74"/>
  <c r="S226" i="74"/>
  <c r="T225" i="74"/>
  <c r="S225" i="74"/>
  <c r="T224" i="74"/>
  <c r="S224" i="74"/>
  <c r="T223" i="74"/>
  <c r="S223" i="74"/>
  <c r="T222" i="74"/>
  <c r="S222" i="74"/>
  <c r="T221" i="74"/>
  <c r="S221" i="74"/>
  <c r="T220" i="74"/>
  <c r="S220" i="74"/>
  <c r="T219" i="74"/>
  <c r="S219" i="74"/>
  <c r="T218" i="74"/>
  <c r="S218" i="74"/>
  <c r="T217" i="74"/>
  <c r="S217" i="74"/>
  <c r="T216" i="74"/>
  <c r="S216" i="74"/>
  <c r="T215" i="74"/>
  <c r="S215" i="74"/>
  <c r="T214" i="74"/>
  <c r="S214" i="74"/>
  <c r="T213" i="74"/>
  <c r="S213" i="74"/>
  <c r="T212" i="74"/>
  <c r="S212" i="74"/>
  <c r="T211" i="74"/>
  <c r="S211" i="74"/>
  <c r="T210" i="74"/>
  <c r="S210" i="74"/>
  <c r="T209" i="74"/>
  <c r="S209" i="74"/>
  <c r="T208" i="74"/>
  <c r="S208" i="74"/>
  <c r="T207" i="74"/>
  <c r="S207" i="74"/>
  <c r="T206" i="74"/>
  <c r="S206" i="74"/>
  <c r="T205" i="74"/>
  <c r="S205" i="74"/>
  <c r="T204" i="74"/>
  <c r="S204" i="74"/>
  <c r="T203" i="74"/>
  <c r="S203" i="74"/>
  <c r="T202" i="74"/>
  <c r="S202" i="74"/>
  <c r="T201" i="74"/>
  <c r="S201" i="74"/>
  <c r="T200" i="74"/>
  <c r="S200" i="74"/>
  <c r="T199" i="74"/>
  <c r="S199" i="74"/>
  <c r="T198" i="74"/>
  <c r="S198" i="74"/>
  <c r="T197" i="74"/>
  <c r="S197" i="74"/>
  <c r="T196" i="74"/>
  <c r="S196" i="74"/>
  <c r="T195" i="74"/>
  <c r="S195" i="74"/>
  <c r="T194" i="74"/>
  <c r="S194" i="74"/>
  <c r="T193" i="74"/>
  <c r="S193" i="74"/>
  <c r="T192" i="74"/>
  <c r="S192" i="74"/>
  <c r="T191" i="74"/>
  <c r="S191" i="74"/>
  <c r="T190" i="74"/>
  <c r="S190" i="74"/>
  <c r="T189" i="74"/>
  <c r="S189" i="74"/>
  <c r="T188" i="74"/>
  <c r="S188" i="74"/>
  <c r="T187" i="74"/>
  <c r="S187" i="74"/>
  <c r="T186" i="74"/>
  <c r="S186" i="74"/>
  <c r="T185" i="74"/>
  <c r="S185" i="74"/>
  <c r="T184" i="74"/>
  <c r="S184" i="74"/>
  <c r="T183" i="74"/>
  <c r="S183" i="74"/>
  <c r="T182" i="74"/>
  <c r="S182" i="74"/>
  <c r="T181" i="74"/>
  <c r="S181" i="74"/>
  <c r="T180" i="74"/>
  <c r="S180" i="74"/>
  <c r="T179" i="74"/>
  <c r="S179" i="74"/>
  <c r="T178" i="74"/>
  <c r="S178" i="74"/>
  <c r="T177" i="74"/>
  <c r="S177" i="74"/>
  <c r="T176" i="74"/>
  <c r="S176" i="74"/>
  <c r="T175" i="74"/>
  <c r="S175" i="74"/>
  <c r="T174" i="74"/>
  <c r="S174" i="74"/>
  <c r="T173" i="74"/>
  <c r="S173" i="74"/>
  <c r="T172" i="74"/>
  <c r="S172" i="74"/>
  <c r="T171" i="74"/>
  <c r="S171" i="74"/>
  <c r="T170" i="74"/>
  <c r="S170" i="74"/>
  <c r="T169" i="74"/>
  <c r="S169" i="74"/>
  <c r="T168" i="74"/>
  <c r="S168" i="74"/>
  <c r="T167" i="74"/>
  <c r="S167" i="74"/>
  <c r="T166" i="74"/>
  <c r="S166" i="74"/>
  <c r="T165" i="74"/>
  <c r="S165" i="74"/>
  <c r="T164" i="74"/>
  <c r="S164" i="74"/>
  <c r="T163" i="74"/>
  <c r="S163" i="74"/>
  <c r="T162" i="74"/>
  <c r="S162" i="74"/>
  <c r="T161" i="74"/>
  <c r="S161" i="74"/>
  <c r="T160" i="74"/>
  <c r="S160" i="74"/>
  <c r="T159" i="74"/>
  <c r="S159" i="74"/>
  <c r="T158" i="74"/>
  <c r="S158" i="74"/>
  <c r="T157" i="74"/>
  <c r="S157" i="74"/>
  <c r="T156" i="74"/>
  <c r="S156" i="74"/>
  <c r="T155" i="74"/>
  <c r="S155" i="74"/>
  <c r="T154" i="74"/>
  <c r="S154" i="74"/>
  <c r="T153" i="74"/>
  <c r="S153" i="74"/>
  <c r="T152" i="74"/>
  <c r="S152" i="74"/>
  <c r="T151" i="74"/>
  <c r="S151" i="74"/>
  <c r="T150" i="74"/>
  <c r="S150" i="74"/>
  <c r="T149" i="74"/>
  <c r="S149" i="74"/>
  <c r="T148" i="74"/>
  <c r="S148" i="74"/>
  <c r="T147" i="74"/>
  <c r="S147" i="74"/>
  <c r="T146" i="74"/>
  <c r="S146" i="74"/>
  <c r="T145" i="74"/>
  <c r="S145" i="74"/>
  <c r="T144" i="74"/>
  <c r="S144" i="74"/>
  <c r="T143" i="74"/>
  <c r="S143" i="74"/>
  <c r="T142" i="74"/>
  <c r="S142" i="74"/>
  <c r="T141" i="74"/>
  <c r="S141" i="74"/>
  <c r="T140" i="74"/>
  <c r="S140" i="74"/>
  <c r="T139" i="74"/>
  <c r="S139" i="74"/>
  <c r="T138" i="74"/>
  <c r="S138" i="74"/>
  <c r="T137" i="74"/>
  <c r="S137" i="74"/>
  <c r="T136" i="74"/>
  <c r="S136" i="74"/>
  <c r="T135" i="74"/>
  <c r="S135" i="74"/>
  <c r="T134" i="74"/>
  <c r="S134" i="74"/>
  <c r="T133" i="74"/>
  <c r="S133" i="74"/>
  <c r="T132" i="74"/>
  <c r="S132" i="74"/>
  <c r="T131" i="74"/>
  <c r="S131" i="74"/>
  <c r="T130" i="74"/>
  <c r="S130" i="74"/>
  <c r="T129" i="74"/>
  <c r="S129" i="74"/>
  <c r="T128" i="74"/>
  <c r="S128" i="74"/>
  <c r="T127" i="74"/>
  <c r="S127" i="74"/>
  <c r="T126" i="74"/>
  <c r="S126" i="74"/>
  <c r="T125" i="74"/>
  <c r="S125" i="74"/>
  <c r="T124" i="74"/>
  <c r="S124" i="74"/>
  <c r="T123" i="74"/>
  <c r="S123" i="74"/>
  <c r="T122" i="74"/>
  <c r="S122" i="74"/>
  <c r="T121" i="74"/>
  <c r="S121" i="74"/>
  <c r="T120" i="74"/>
  <c r="S120" i="74"/>
  <c r="T119" i="74"/>
  <c r="S119" i="74"/>
  <c r="T118" i="74"/>
  <c r="S118" i="74"/>
  <c r="T117" i="74"/>
  <c r="S117" i="74"/>
  <c r="T116" i="74"/>
  <c r="S116" i="74"/>
  <c r="T115" i="74"/>
  <c r="S115" i="74"/>
  <c r="T114" i="74"/>
  <c r="S114" i="74"/>
  <c r="T113" i="74"/>
  <c r="S113" i="74"/>
  <c r="D113" i="74"/>
  <c r="T112" i="74"/>
  <c r="S112" i="74"/>
  <c r="T111" i="74"/>
  <c r="S111" i="74"/>
  <c r="D111" i="74"/>
  <c r="T110" i="74"/>
  <c r="S110" i="74"/>
  <c r="T109" i="74"/>
  <c r="S109" i="74"/>
  <c r="D109" i="74"/>
  <c r="T108" i="74"/>
  <c r="S108" i="74"/>
  <c r="T107" i="74"/>
  <c r="S107" i="74"/>
  <c r="T106" i="74"/>
  <c r="S106" i="74"/>
  <c r="T105" i="74"/>
  <c r="S105" i="74"/>
  <c r="T104" i="74"/>
  <c r="S104" i="74"/>
  <c r="T103" i="74"/>
  <c r="S103" i="74"/>
  <c r="T102" i="74"/>
  <c r="S102" i="74"/>
  <c r="T101" i="74"/>
  <c r="S101" i="74"/>
  <c r="T100" i="74"/>
  <c r="S100" i="74"/>
  <c r="T99" i="74"/>
  <c r="S99" i="74"/>
  <c r="T98" i="74"/>
  <c r="S98" i="74"/>
  <c r="T97" i="74"/>
  <c r="S97" i="74"/>
  <c r="T96" i="74"/>
  <c r="S96" i="74"/>
  <c r="T95" i="74"/>
  <c r="S95" i="74"/>
  <c r="T94" i="74"/>
  <c r="S94" i="74"/>
  <c r="T93" i="74"/>
  <c r="S93" i="74"/>
  <c r="T92" i="74"/>
  <c r="S92" i="74"/>
  <c r="T91" i="74"/>
  <c r="S91" i="74"/>
  <c r="T90" i="74"/>
  <c r="S90" i="74"/>
  <c r="T89" i="74"/>
  <c r="S89" i="74"/>
  <c r="T88" i="74"/>
  <c r="S88" i="74"/>
  <c r="T87" i="74"/>
  <c r="S87" i="74"/>
  <c r="T86" i="74"/>
  <c r="S86" i="74"/>
  <c r="T85" i="74"/>
  <c r="S85" i="74"/>
  <c r="T84" i="74"/>
  <c r="S84" i="74"/>
  <c r="T83" i="74"/>
  <c r="S83" i="74"/>
  <c r="T82" i="74"/>
  <c r="S82" i="74"/>
  <c r="T81" i="74"/>
  <c r="S81" i="74"/>
  <c r="T80" i="74"/>
  <c r="S80" i="74"/>
  <c r="T79" i="74"/>
  <c r="S79" i="74"/>
  <c r="T78" i="74"/>
  <c r="S78" i="74"/>
  <c r="T77" i="74"/>
  <c r="S77" i="74"/>
  <c r="T76" i="74"/>
  <c r="S76" i="74"/>
  <c r="T75" i="74"/>
  <c r="S75" i="74"/>
  <c r="T74" i="74"/>
  <c r="S74" i="74"/>
  <c r="T73" i="74"/>
  <c r="S73" i="74"/>
  <c r="T72" i="74"/>
  <c r="S72" i="74"/>
  <c r="T71" i="74"/>
  <c r="S71" i="74"/>
  <c r="T70" i="74"/>
  <c r="S70" i="74"/>
  <c r="T69" i="74"/>
  <c r="S69" i="74"/>
  <c r="T68" i="74"/>
  <c r="S68" i="74"/>
  <c r="T67" i="74"/>
  <c r="S67" i="74"/>
  <c r="T66" i="74"/>
  <c r="S66" i="74"/>
  <c r="T65" i="74"/>
  <c r="S65" i="74"/>
  <c r="T64" i="74"/>
  <c r="S64" i="74"/>
  <c r="T63" i="74"/>
  <c r="S63" i="74"/>
  <c r="T62" i="74"/>
  <c r="S62" i="74"/>
  <c r="T61" i="74"/>
  <c r="S61" i="74"/>
  <c r="T60" i="74"/>
  <c r="S60" i="74"/>
  <c r="T59" i="74"/>
  <c r="S59" i="74"/>
  <c r="T58" i="74"/>
  <c r="S58" i="74"/>
  <c r="T57" i="74"/>
  <c r="S57" i="74"/>
  <c r="T56" i="74"/>
  <c r="S56" i="74"/>
  <c r="D56" i="74"/>
  <c r="T55" i="74"/>
  <c r="S55" i="74"/>
  <c r="D55" i="74"/>
  <c r="T54" i="74"/>
  <c r="S54" i="74"/>
  <c r="T53" i="74"/>
  <c r="S53" i="74"/>
  <c r="T52" i="74"/>
  <c r="S52" i="74"/>
  <c r="T51" i="74"/>
  <c r="S51" i="74"/>
  <c r="T50" i="74"/>
  <c r="S50" i="74"/>
  <c r="T49" i="74"/>
  <c r="S49" i="74"/>
  <c r="T48" i="74"/>
  <c r="S48" i="74"/>
  <c r="T47" i="74"/>
  <c r="S47" i="74"/>
  <c r="T46" i="74"/>
  <c r="S46" i="74"/>
  <c r="T45" i="74"/>
  <c r="S45" i="74"/>
  <c r="T44" i="74"/>
  <c r="S44" i="74"/>
  <c r="T43" i="74"/>
  <c r="S43" i="74"/>
  <c r="T42" i="74"/>
  <c r="S42" i="74"/>
  <c r="T41" i="74"/>
  <c r="S41" i="74"/>
  <c r="T40" i="74"/>
  <c r="S40" i="74"/>
  <c r="T39" i="74"/>
  <c r="S39" i="74"/>
  <c r="T38" i="74"/>
  <c r="S38" i="74"/>
  <c r="T37" i="74"/>
  <c r="S37" i="74"/>
  <c r="T36" i="74"/>
  <c r="S36" i="74"/>
  <c r="T35" i="74"/>
  <c r="S35" i="74"/>
  <c r="T34" i="74"/>
  <c r="S34" i="74"/>
  <c r="T33" i="74"/>
  <c r="S33" i="74"/>
  <c r="T32" i="74"/>
  <c r="S32" i="74"/>
  <c r="T31" i="74"/>
  <c r="S31" i="74"/>
  <c r="T30" i="74"/>
  <c r="S30" i="74"/>
  <c r="T29" i="74"/>
  <c r="S29" i="74"/>
  <c r="T28" i="74"/>
  <c r="S28" i="74"/>
  <c r="T27" i="74"/>
  <c r="S27" i="74"/>
  <c r="T26" i="74"/>
  <c r="S26" i="74"/>
  <c r="T25" i="74"/>
  <c r="S25" i="74"/>
  <c r="T24" i="74"/>
  <c r="S24" i="74"/>
  <c r="T23" i="74"/>
  <c r="S23" i="74"/>
  <c r="T22" i="74"/>
  <c r="S22" i="74"/>
  <c r="T21" i="74"/>
  <c r="S21" i="74"/>
  <c r="T20" i="74"/>
  <c r="S20" i="74"/>
  <c r="T19" i="74"/>
  <c r="S19" i="74"/>
  <c r="T18" i="74"/>
  <c r="S18" i="74"/>
  <c r="T17" i="74"/>
  <c r="S17" i="74"/>
  <c r="D18" i="74"/>
  <c r="T16" i="74"/>
  <c r="S16" i="74"/>
  <c r="D16" i="74"/>
  <c r="T15" i="74"/>
  <c r="S15" i="74"/>
  <c r="T14" i="74"/>
  <c r="S14" i="74"/>
  <c r="T13" i="74"/>
  <c r="S13" i="74"/>
  <c r="T12" i="74"/>
  <c r="S12" i="74"/>
  <c r="T11" i="74"/>
  <c r="S11" i="74"/>
  <c r="T10" i="74"/>
  <c r="S10" i="74"/>
  <c r="T9" i="74"/>
  <c r="S9" i="74"/>
  <c r="T8" i="74"/>
  <c r="S8" i="74"/>
  <c r="T7" i="74"/>
  <c r="S7" i="74"/>
  <c r="T6" i="74"/>
  <c r="S6" i="74"/>
  <c r="T5" i="74"/>
  <c r="S5" i="74"/>
  <c r="T4" i="74"/>
  <c r="S4" i="74"/>
  <c r="G4" i="74"/>
  <c r="G5" i="74" s="1"/>
  <c r="T3" i="74"/>
  <c r="S3" i="74"/>
  <c r="D3" i="74"/>
  <c r="D4" i="74" l="1"/>
  <c r="D57" i="74"/>
  <c r="D58" i="74"/>
  <c r="G6" i="74"/>
  <c r="D5" i="74"/>
  <c r="D110" i="74"/>
  <c r="D112" i="74"/>
  <c r="D17" i="74"/>
  <c r="D139" i="74"/>
  <c r="D11" i="74"/>
  <c r="D140" i="74"/>
  <c r="D10" i="74"/>
  <c r="D9" i="74"/>
  <c r="D355" i="74"/>
  <c r="D21" i="74" l="1"/>
  <c r="D19" i="74"/>
  <c r="D114" i="74"/>
  <c r="D6" i="74"/>
  <c r="G7" i="74"/>
  <c r="D20" i="74"/>
  <c r="D59" i="74"/>
  <c r="D141" i="74"/>
  <c r="D356" i="74"/>
  <c r="D22" i="74"/>
  <c r="D377" i="74"/>
  <c r="D12" i="74"/>
  <c r="D115" i="74" l="1"/>
  <c r="D60" i="74"/>
  <c r="G8" i="74"/>
  <c r="D8" i="74" s="1"/>
  <c r="D7" i="74"/>
  <c r="D378" i="74"/>
  <c r="D357" i="74"/>
  <c r="D23" i="74"/>
  <c r="D13" i="74"/>
  <c r="D142" i="74"/>
  <c r="D61" i="74" l="1"/>
  <c r="D116" i="74"/>
  <c r="D358" i="74"/>
  <c r="D14" i="74"/>
  <c r="D15" i="74"/>
  <c r="D379" i="74"/>
  <c r="D143" i="74"/>
  <c r="D24" i="74"/>
  <c r="D62" i="74" l="1"/>
  <c r="D117" i="74"/>
  <c r="D25" i="74"/>
  <c r="D359" i="74"/>
  <c r="D380" i="74"/>
  <c r="D144" i="74"/>
  <c r="D118" i="74" l="1"/>
  <c r="D63" i="74"/>
  <c r="D360" i="74"/>
  <c r="D381" i="74"/>
  <c r="D145" i="74"/>
  <c r="D26" i="74"/>
  <c r="D64" i="74" l="1"/>
  <c r="D119" i="74"/>
  <c r="D27" i="74"/>
  <c r="D361" i="74"/>
  <c r="D146" i="74"/>
  <c r="D382" i="74"/>
  <c r="D120" i="74" l="1"/>
  <c r="D65" i="74"/>
  <c r="D362" i="74"/>
  <c r="D383" i="74"/>
  <c r="D147" i="74"/>
  <c r="D66" i="74" l="1"/>
  <c r="D121" i="74"/>
  <c r="D384" i="74"/>
  <c r="D363" i="74"/>
  <c r="D28" i="74"/>
  <c r="D148" i="74"/>
  <c r="D122" i="74" l="1"/>
  <c r="D67" i="74"/>
  <c r="D364" i="74"/>
  <c r="D385" i="74"/>
  <c r="D149" i="74"/>
  <c r="D29" i="74"/>
  <c r="D68" i="74" l="1"/>
  <c r="D123" i="74"/>
  <c r="D30" i="74"/>
  <c r="D386" i="74"/>
  <c r="D365" i="74"/>
  <c r="D150" i="74"/>
  <c r="D124" i="74" l="1"/>
  <c r="D69" i="74"/>
  <c r="D366" i="74"/>
  <c r="D387" i="74"/>
  <c r="D151" i="74"/>
  <c r="D31" i="74"/>
  <c r="D70" i="74" l="1"/>
  <c r="D125" i="74"/>
  <c r="D32" i="74"/>
  <c r="D367" i="74"/>
  <c r="D152" i="74"/>
  <c r="D388" i="74"/>
  <c r="D71" i="74" l="1"/>
  <c r="D368" i="74"/>
  <c r="D389" i="74"/>
  <c r="D153" i="74"/>
  <c r="D33" i="74"/>
  <c r="D72" i="74" l="1"/>
  <c r="D126" i="74"/>
  <c r="D369" i="74"/>
  <c r="D390" i="74"/>
  <c r="D34" i="74"/>
  <c r="D154" i="74"/>
  <c r="D127" i="74" l="1"/>
  <c r="D73" i="74"/>
  <c r="D391" i="74"/>
  <c r="D155" i="74"/>
  <c r="D35" i="74"/>
  <c r="D370" i="74"/>
  <c r="D74" i="74" l="1"/>
  <c r="D128" i="74"/>
  <c r="D156" i="74"/>
  <c r="D36" i="74"/>
  <c r="D392" i="74"/>
  <c r="D371" i="74"/>
  <c r="D129" i="74" l="1"/>
  <c r="D75" i="74"/>
  <c r="D393" i="74"/>
  <c r="D157" i="74"/>
  <c r="D372" i="74"/>
  <c r="D37" i="74"/>
  <c r="D76" i="74" l="1"/>
  <c r="D130" i="74"/>
  <c r="D158" i="74"/>
  <c r="D38" i="74"/>
  <c r="D394" i="74"/>
  <c r="D373" i="74"/>
  <c r="D131" i="74" l="1"/>
  <c r="D77" i="74"/>
  <c r="D159" i="74"/>
  <c r="D374" i="74"/>
  <c r="D375" i="74"/>
  <c r="D395" i="74"/>
  <c r="D39" i="74"/>
  <c r="D78" i="74" l="1"/>
  <c r="D132" i="74"/>
  <c r="D396" i="74"/>
  <c r="D40" i="74"/>
  <c r="D160" i="74"/>
  <c r="D133" i="74" l="1"/>
  <c r="D79" i="74"/>
  <c r="D397" i="74"/>
  <c r="D41" i="74"/>
  <c r="D161" i="74"/>
  <c r="D80" i="74" l="1"/>
  <c r="D134" i="74"/>
  <c r="D42" i="74"/>
  <c r="D162" i="74"/>
  <c r="D398" i="74"/>
  <c r="D135" i="74" l="1"/>
  <c r="D81" i="74"/>
  <c r="D399" i="74"/>
  <c r="D163" i="74"/>
  <c r="D43" i="74"/>
  <c r="D82" i="74" l="1"/>
  <c r="D136" i="74"/>
  <c r="D44" i="74"/>
  <c r="D164" i="74"/>
  <c r="D400" i="74"/>
  <c r="D138" i="74" l="1"/>
  <c r="D137" i="74"/>
  <c r="D83" i="74"/>
  <c r="D165" i="74"/>
  <c r="D401" i="74"/>
  <c r="D45" i="74"/>
  <c r="D84" i="74" l="1"/>
  <c r="D46" i="74"/>
  <c r="D166" i="74"/>
  <c r="D402" i="74"/>
  <c r="D85" i="74" l="1"/>
  <c r="D403" i="74"/>
  <c r="D167" i="74"/>
  <c r="D47" i="74"/>
  <c r="D86" i="74" l="1"/>
  <c r="D404" i="74"/>
  <c r="D48" i="74"/>
  <c r="D168" i="74"/>
  <c r="D87" i="74" l="1"/>
  <c r="D49" i="74"/>
  <c r="D169" i="74"/>
  <c r="D405" i="74"/>
  <c r="D88" i="74" l="1"/>
  <c r="D170" i="74"/>
  <c r="D50" i="74"/>
  <c r="D406" i="74"/>
  <c r="D89" i="74" l="1"/>
  <c r="D171" i="74"/>
  <c r="D407" i="74"/>
  <c r="D51" i="74"/>
  <c r="D90" i="74" l="1"/>
  <c r="D52" i="74"/>
  <c r="D408" i="74"/>
  <c r="D172" i="74"/>
  <c r="D91" i="74" l="1"/>
  <c r="D173" i="74"/>
  <c r="D409" i="74"/>
  <c r="D53" i="74"/>
  <c r="D54" i="74"/>
  <c r="D92" i="74" l="1"/>
  <c r="D410" i="74"/>
  <c r="D174" i="74"/>
  <c r="D93" i="74" l="1"/>
  <c r="D411" i="74"/>
  <c r="D175" i="74"/>
  <c r="D94" i="74" l="1"/>
  <c r="D412" i="74"/>
  <c r="D176" i="74"/>
  <c r="D95" i="74" l="1"/>
  <c r="D413" i="74"/>
  <c r="D177" i="74"/>
  <c r="D96" i="74" l="1"/>
  <c r="D414" i="74"/>
  <c r="D178" i="74"/>
  <c r="D97" i="74" l="1"/>
  <c r="D415" i="74"/>
  <c r="D179" i="74"/>
  <c r="D98" i="74" l="1"/>
  <c r="D180" i="74"/>
  <c r="D416" i="74"/>
  <c r="D99" i="74" l="1"/>
  <c r="D181" i="74"/>
  <c r="D417" i="74"/>
  <c r="D100" i="74" l="1"/>
  <c r="D418" i="74"/>
  <c r="D182" i="74"/>
  <c r="D101" i="74" l="1"/>
  <c r="D419" i="74"/>
  <c r="D183" i="74"/>
  <c r="D102" i="74" l="1"/>
  <c r="D420" i="74"/>
  <c r="D184" i="74"/>
  <c r="D103" i="74" l="1"/>
  <c r="D421" i="74"/>
  <c r="D185" i="74"/>
  <c r="D104" i="74" l="1"/>
  <c r="D186" i="74"/>
  <c r="D422" i="74"/>
  <c r="D105" i="74" l="1"/>
  <c r="D423" i="74"/>
  <c r="D187" i="74"/>
  <c r="D106" i="74" l="1"/>
  <c r="D188" i="74"/>
  <c r="D424" i="74"/>
  <c r="D108" i="74" l="1"/>
  <c r="D107" i="74"/>
  <c r="D425" i="74"/>
  <c r="D189" i="74"/>
  <c r="D190" i="74" l="1"/>
  <c r="D426" i="74"/>
  <c r="D427" i="74" l="1"/>
  <c r="D191" i="74"/>
  <c r="D428" i="74" l="1"/>
  <c r="D192" i="74"/>
  <c r="D193" i="74" l="1"/>
  <c r="D429" i="74"/>
  <c r="D430" i="74" l="1"/>
  <c r="D194" i="74"/>
  <c r="D195" i="74" l="1"/>
  <c r="D431" i="74"/>
  <c r="D432" i="74" l="1"/>
  <c r="D196" i="74"/>
  <c r="D197" i="74" l="1"/>
  <c r="D433" i="74"/>
  <c r="D434" i="74" l="1"/>
  <c r="D198" i="74"/>
  <c r="D199" i="74" l="1"/>
  <c r="D435" i="74"/>
  <c r="D436" i="74" l="1"/>
  <c r="D200" i="74"/>
  <c r="D201" i="74" l="1"/>
  <c r="D437" i="74"/>
  <c r="D438" i="74" l="1"/>
  <c r="D202" i="74"/>
  <c r="D203" i="74" l="1"/>
  <c r="D439" i="74"/>
  <c r="D440" i="74" l="1"/>
  <c r="D204" i="74"/>
  <c r="D205" i="74" l="1"/>
  <c r="D441" i="74"/>
  <c r="D442" i="74" l="1"/>
  <c r="D206" i="74"/>
  <c r="D207" i="74" l="1"/>
  <c r="D443" i="74"/>
  <c r="D444" i="74" l="1"/>
  <c r="D208" i="74"/>
  <c r="D209" i="74" l="1"/>
  <c r="D445" i="74"/>
  <c r="D446" i="74" l="1"/>
  <c r="D210" i="74"/>
  <c r="D211" i="74" l="1"/>
  <c r="D447" i="74"/>
  <c r="D448" i="74" l="1"/>
  <c r="D212" i="74"/>
  <c r="D213" i="74" l="1"/>
  <c r="D449" i="74"/>
  <c r="D450" i="74" l="1"/>
  <c r="D214" i="74"/>
  <c r="D215" i="74" l="1"/>
  <c r="D451" i="74"/>
  <c r="D452" i="74" l="1"/>
  <c r="D216" i="74"/>
  <c r="D217" i="74" l="1"/>
  <c r="D453" i="74"/>
  <c r="D454" i="74" l="1"/>
  <c r="D218" i="74"/>
  <c r="D219" i="74" l="1"/>
  <c r="D455" i="74"/>
  <c r="D456" i="74" l="1"/>
  <c r="D220" i="74"/>
  <c r="D221" i="74" l="1"/>
  <c r="D457" i="74"/>
  <c r="D458" i="74" l="1"/>
  <c r="D222" i="74"/>
  <c r="D223" i="74" l="1"/>
  <c r="D459" i="74"/>
  <c r="D460" i="74" l="1"/>
  <c r="D224" i="74"/>
  <c r="D225" i="74" l="1"/>
  <c r="D461" i="74"/>
  <c r="D462" i="74" l="1"/>
  <c r="D226" i="74"/>
  <c r="D227" i="74" l="1"/>
  <c r="D463" i="74"/>
  <c r="D464" i="74" l="1"/>
  <c r="D228" i="74"/>
  <c r="D229" i="74" l="1"/>
  <c r="D465" i="74"/>
  <c r="D466" i="74" l="1"/>
  <c r="D230" i="74"/>
  <c r="D231" i="74" l="1"/>
  <c r="D467" i="74"/>
  <c r="D468" i="74" l="1"/>
  <c r="D232" i="74"/>
  <c r="D233" i="74" l="1"/>
  <c r="D469" i="74"/>
  <c r="D470" i="74" l="1"/>
  <c r="D234" i="74"/>
  <c r="D235" i="74" l="1"/>
  <c r="D471" i="74"/>
  <c r="D472" i="74" l="1"/>
  <c r="D236" i="74"/>
  <c r="D237" i="74" l="1"/>
  <c r="D473" i="74"/>
  <c r="D474" i="74" l="1"/>
  <c r="D238" i="74"/>
  <c r="D239" i="74" l="1"/>
  <c r="D475" i="74"/>
  <c r="D476" i="74" l="1"/>
  <c r="D240" i="74"/>
  <c r="D241" i="74" l="1"/>
  <c r="D477" i="74"/>
  <c r="D478" i="74" l="1"/>
  <c r="D242" i="74"/>
  <c r="D243" i="74" l="1"/>
  <c r="D479" i="74"/>
  <c r="D480" i="74" l="1"/>
  <c r="D244" i="74"/>
  <c r="D245" i="74" l="1"/>
  <c r="D481" i="74"/>
  <c r="D482" i="74" l="1"/>
  <c r="D246" i="74"/>
  <c r="D247" i="74" l="1"/>
  <c r="D484" i="74"/>
  <c r="D483" i="74"/>
  <c r="D248" i="74" l="1"/>
  <c r="D249" i="74" l="1"/>
  <c r="D250" i="74" l="1"/>
  <c r="D251" i="74" l="1"/>
  <c r="D252" i="74" l="1"/>
  <c r="D253" i="74" l="1"/>
  <c r="D254" i="74" l="1"/>
  <c r="D255" i="74" l="1"/>
  <c r="D256" i="74" l="1"/>
  <c r="D257" i="74" l="1"/>
  <c r="D258" i="74" l="1"/>
  <c r="D259" i="74" l="1"/>
  <c r="D260" i="74" l="1"/>
  <c r="D261" i="74" l="1"/>
  <c r="D262" i="74" l="1"/>
  <c r="D263" i="74" l="1"/>
  <c r="D264" i="74" l="1"/>
  <c r="D265" i="74" l="1"/>
  <c r="D266" i="74" l="1"/>
  <c r="D267" i="74" l="1"/>
  <c r="D268" i="74" l="1"/>
  <c r="D269" i="74" l="1"/>
  <c r="D270" i="74" l="1"/>
  <c r="D271" i="74" l="1"/>
  <c r="D272" i="74" l="1"/>
  <c r="D273" i="74" l="1"/>
  <c r="D274" i="74" l="1"/>
  <c r="D275" i="74" l="1"/>
  <c r="D276" i="74" l="1"/>
  <c r="D277" i="74" l="1"/>
  <c r="D278" i="74" l="1"/>
  <c r="D279" i="74" l="1"/>
  <c r="D280" i="74" l="1"/>
  <c r="D281" i="74" l="1"/>
  <c r="D282" i="74" l="1"/>
  <c r="D283" i="74" l="1"/>
  <c r="D284" i="74" l="1"/>
  <c r="D285" i="74" l="1"/>
  <c r="D286" i="74" l="1"/>
  <c r="D287" i="74" l="1"/>
  <c r="D288" i="74" l="1"/>
  <c r="D289" i="74" l="1"/>
  <c r="D290" i="74" l="1"/>
  <c r="D291" i="74" l="1"/>
  <c r="D292" i="74" l="1"/>
  <c r="D293" i="74" l="1"/>
  <c r="D294" i="74" l="1"/>
  <c r="D295" i="74" l="1"/>
  <c r="D296" i="74" l="1"/>
  <c r="D297" i="74" l="1"/>
  <c r="D298" i="74" l="1"/>
  <c r="D299" i="74" l="1"/>
  <c r="D300" i="74" l="1"/>
  <c r="D301" i="74" l="1"/>
  <c r="D302" i="74" l="1"/>
  <c r="D303" i="74" l="1"/>
  <c r="D304" i="74" l="1"/>
  <c r="D305" i="74" l="1"/>
  <c r="D306" i="74" l="1"/>
  <c r="D307" i="74" l="1"/>
  <c r="D308" i="74" l="1"/>
  <c r="D309" i="74" l="1"/>
  <c r="D310" i="74" l="1"/>
  <c r="D311" i="74" l="1"/>
  <c r="D312" i="74" l="1"/>
  <c r="D313" i="74" l="1"/>
  <c r="D314" i="74" l="1"/>
  <c r="D315" i="74" l="1"/>
  <c r="D316" i="74" l="1"/>
  <c r="D317" i="74" l="1"/>
  <c r="D318" i="74" l="1"/>
  <c r="D319" i="74" l="1"/>
  <c r="D320" i="74" l="1"/>
  <c r="D321" i="74" l="1"/>
  <c r="D322" i="74" l="1"/>
  <c r="D323" i="74" l="1"/>
  <c r="D324" i="74" l="1"/>
  <c r="D325" i="74" l="1"/>
  <c r="D326" i="74" l="1"/>
  <c r="D327" i="74" l="1"/>
  <c r="D328" i="74" l="1"/>
  <c r="D329" i="74" l="1"/>
  <c r="D330" i="74" l="1"/>
  <c r="D331" i="74" l="1"/>
  <c r="D332" i="74" l="1"/>
  <c r="D333" i="74" l="1"/>
  <c r="D334" i="74" l="1"/>
  <c r="D335" i="74" l="1"/>
  <c r="D336" i="74" l="1"/>
  <c r="D337" i="74" l="1"/>
  <c r="D338" i="74" l="1"/>
  <c r="D339" i="74" l="1"/>
  <c r="D340" i="74" l="1"/>
  <c r="D341" i="74" l="1"/>
  <c r="D342" i="74" l="1"/>
  <c r="D343" i="74" l="1"/>
  <c r="D344" i="74" l="1"/>
  <c r="D345" i="74" l="1"/>
  <c r="D346" i="74" l="1"/>
  <c r="D347" i="74" l="1"/>
  <c r="D348" i="74" l="1"/>
  <c r="D349" i="74" l="1"/>
  <c r="D350" i="74" l="1"/>
  <c r="D351" i="74" l="1"/>
  <c r="D352" i="74" l="1"/>
  <c r="D353" i="74"/>
  <c r="AC31" i="67" l="1"/>
  <c r="AB31" i="67"/>
  <c r="AA31" i="67"/>
  <c r="X31" i="67"/>
  <c r="W31" i="67"/>
  <c r="V31" i="67"/>
  <c r="U31" i="67"/>
  <c r="T31" i="67"/>
  <c r="S31" i="67"/>
  <c r="R31" i="67"/>
  <c r="Q31" i="67"/>
  <c r="I163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8" i="67"/>
  <c r="I164" i="67"/>
  <c r="I165" i="67"/>
  <c r="I166" i="67"/>
  <c r="I167" i="67"/>
  <c r="I170" i="67"/>
  <c r="I169" i="67"/>
  <c r="I171" i="67"/>
  <c r="I176" i="67"/>
  <c r="I172" i="67"/>
  <c r="I174" i="67"/>
  <c r="I175" i="67"/>
  <c r="I182" i="67"/>
  <c r="I177" i="67"/>
  <c r="I178" i="67"/>
  <c r="I179" i="67"/>
  <c r="I180" i="67"/>
  <c r="I181" i="67"/>
  <c r="I189" i="67"/>
  <c r="I183" i="67"/>
  <c r="I184" i="67"/>
  <c r="I185" i="67"/>
  <c r="I186" i="67"/>
  <c r="I187" i="67"/>
  <c r="I188" i="67"/>
  <c r="I197" i="67"/>
  <c r="I190" i="67"/>
  <c r="I191" i="67"/>
  <c r="I192" i="67"/>
  <c r="I193" i="67"/>
  <c r="I194" i="67"/>
  <c r="I195" i="67"/>
  <c r="I196" i="67"/>
  <c r="I198" i="67"/>
  <c r="I207" i="67"/>
  <c r="I199" i="67"/>
  <c r="I200" i="67"/>
  <c r="I201" i="67"/>
  <c r="I202" i="67"/>
  <c r="I203" i="67"/>
  <c r="I204" i="67"/>
  <c r="I205" i="67"/>
  <c r="I206" i="67"/>
  <c r="I220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101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8" i="67"/>
  <c r="I102" i="67"/>
  <c r="I103" i="67"/>
  <c r="I104" i="67"/>
  <c r="I105" i="67"/>
  <c r="I106" i="67"/>
  <c r="I107" i="67"/>
  <c r="I173" i="67"/>
  <c r="I235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6" i="67"/>
  <c r="I262" i="67"/>
  <c r="I237" i="67"/>
  <c r="I238" i="67"/>
  <c r="I239" i="67"/>
  <c r="I240" i="67"/>
  <c r="I241" i="67"/>
  <c r="I242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70" i="67"/>
  <c r="I263" i="67"/>
  <c r="I264" i="67"/>
  <c r="I265" i="67"/>
  <c r="I266" i="67"/>
  <c r="I267" i="67"/>
  <c r="I268" i="67"/>
  <c r="I269" i="67"/>
  <c r="I275" i="67"/>
  <c r="I271" i="67"/>
  <c r="I272" i="67"/>
  <c r="I273" i="67"/>
  <c r="I285" i="67"/>
  <c r="I276" i="67"/>
  <c r="I277" i="67"/>
  <c r="I278" i="67"/>
  <c r="I279" i="67"/>
  <c r="I280" i="67"/>
  <c r="I281" i="67"/>
  <c r="I282" i="67"/>
  <c r="I283" i="67"/>
  <c r="I284" i="67"/>
  <c r="I294" i="67"/>
  <c r="I286" i="67"/>
  <c r="I287" i="67"/>
  <c r="I288" i="67"/>
  <c r="I289" i="67"/>
  <c r="I290" i="67"/>
  <c r="I291" i="67"/>
  <c r="I292" i="67"/>
  <c r="I293" i="67"/>
  <c r="I295" i="67"/>
  <c r="I297" i="67"/>
  <c r="I296" i="67"/>
  <c r="I298" i="67"/>
  <c r="I299" i="67"/>
  <c r="I31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27" i="67"/>
  <c r="I320" i="67"/>
  <c r="I321" i="67"/>
  <c r="I322" i="67"/>
  <c r="I323" i="67"/>
  <c r="I324" i="67"/>
  <c r="I325" i="67"/>
  <c r="I326" i="67"/>
  <c r="I138" i="67"/>
  <c r="I274" i="67"/>
  <c r="I330" i="67"/>
  <c r="I328" i="67"/>
  <c r="I329" i="67"/>
  <c r="I331" i="67"/>
  <c r="I332" i="67"/>
  <c r="I335" i="67"/>
  <c r="I333" i="67"/>
  <c r="I334" i="67"/>
  <c r="I243" i="67"/>
  <c r="J31" i="67"/>
  <c r="X288" i="67"/>
  <c r="W288" i="67"/>
  <c r="V288" i="67"/>
  <c r="U288" i="67"/>
  <c r="T288" i="67"/>
  <c r="S288" i="67"/>
  <c r="R288" i="67"/>
  <c r="Q288" i="67"/>
  <c r="H244" i="67"/>
  <c r="H69" i="67"/>
  <c r="N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328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31" i="67"/>
  <c r="H329" i="67"/>
  <c r="H330" i="67"/>
  <c r="H332" i="67"/>
  <c r="H335" i="67"/>
  <c r="H333" i="67"/>
  <c r="H334" i="67"/>
  <c r="H336" i="67"/>
  <c r="L37" i="67"/>
  <c r="L38" i="67"/>
  <c r="L32" i="67"/>
  <c r="L33" i="67"/>
  <c r="L34" i="67"/>
  <c r="L35" i="67" s="1"/>
  <c r="L36" i="67"/>
  <c r="X302" i="67"/>
  <c r="W302" i="67"/>
  <c r="V302" i="67"/>
  <c r="U302" i="67"/>
  <c r="T302" i="67"/>
  <c r="S302" i="67"/>
  <c r="R302" i="67"/>
  <c r="Q302" i="67"/>
  <c r="X301" i="67"/>
  <c r="W301" i="67"/>
  <c r="V301" i="67"/>
  <c r="U301" i="67"/>
  <c r="T301" i="67"/>
  <c r="S301" i="67"/>
  <c r="R301" i="67"/>
  <c r="Q301" i="67"/>
  <c r="X287" i="67"/>
  <c r="W287" i="67"/>
  <c r="V287" i="67"/>
  <c r="U287" i="67"/>
  <c r="T287" i="67"/>
  <c r="S287" i="67"/>
  <c r="R287" i="67"/>
  <c r="Q287" i="67"/>
  <c r="X254" i="67"/>
  <c r="W254" i="67"/>
  <c r="V254" i="67"/>
  <c r="U254" i="67"/>
  <c r="T254" i="67"/>
  <c r="S254" i="67"/>
  <c r="R254" i="67"/>
  <c r="Q254" i="67"/>
  <c r="X279" i="67"/>
  <c r="W279" i="67"/>
  <c r="V279" i="67"/>
  <c r="U279" i="67"/>
  <c r="T279" i="67"/>
  <c r="S279" i="67"/>
  <c r="R279" i="67"/>
  <c r="Q279" i="67"/>
  <c r="X233" i="67"/>
  <c r="W233" i="67"/>
  <c r="V233" i="67"/>
  <c r="U233" i="67"/>
  <c r="T233" i="67"/>
  <c r="S233" i="67"/>
  <c r="R233" i="67"/>
  <c r="Q233" i="67"/>
  <c r="X230" i="67"/>
  <c r="W230" i="67"/>
  <c r="V230" i="67"/>
  <c r="U230" i="67"/>
  <c r="T230" i="67"/>
  <c r="S230" i="67"/>
  <c r="R230" i="67"/>
  <c r="Q230" i="67"/>
  <c r="X217" i="67"/>
  <c r="W217" i="67"/>
  <c r="V217" i="67"/>
  <c r="U217" i="67"/>
  <c r="T217" i="67"/>
  <c r="S217" i="67"/>
  <c r="R217" i="67"/>
  <c r="Q217" i="67"/>
  <c r="X272" i="67"/>
  <c r="W272" i="67"/>
  <c r="V272" i="67"/>
  <c r="U272" i="67"/>
  <c r="T272" i="67"/>
  <c r="S272" i="67"/>
  <c r="R272" i="67"/>
  <c r="Q272" i="67"/>
  <c r="X248" i="67"/>
  <c r="W248" i="67"/>
  <c r="V248" i="67"/>
  <c r="U248" i="67"/>
  <c r="T248" i="67"/>
  <c r="S248" i="67"/>
  <c r="R248" i="67"/>
  <c r="Q248" i="67"/>
  <c r="X243" i="67"/>
  <c r="W243" i="67"/>
  <c r="V243" i="67"/>
  <c r="U243" i="67"/>
  <c r="T243" i="67"/>
  <c r="S243" i="67"/>
  <c r="R243" i="67"/>
  <c r="Q243" i="67"/>
  <c r="X238" i="67"/>
  <c r="W238" i="67"/>
  <c r="V238" i="67"/>
  <c r="U238" i="67"/>
  <c r="T238" i="67"/>
  <c r="S238" i="67"/>
  <c r="R238" i="67"/>
  <c r="Q238" i="67"/>
  <c r="X223" i="67"/>
  <c r="W223" i="67"/>
  <c r="V223" i="67"/>
  <c r="U223" i="67"/>
  <c r="T223" i="67"/>
  <c r="S223" i="67"/>
  <c r="R223" i="67"/>
  <c r="Q223" i="67"/>
  <c r="X232" i="67"/>
  <c r="W232" i="67"/>
  <c r="V232" i="67"/>
  <c r="U232" i="67"/>
  <c r="T232" i="67"/>
  <c r="S232" i="67"/>
  <c r="R232" i="67"/>
  <c r="Q232" i="67"/>
  <c r="X240" i="67"/>
  <c r="W240" i="67"/>
  <c r="V240" i="67"/>
  <c r="U240" i="67"/>
  <c r="T240" i="67"/>
  <c r="S240" i="67"/>
  <c r="R240" i="67"/>
  <c r="Q240" i="67"/>
  <c r="X273" i="67"/>
  <c r="W273" i="67"/>
  <c r="V273" i="67"/>
  <c r="U273" i="67"/>
  <c r="T273" i="67"/>
  <c r="S273" i="67"/>
  <c r="R273" i="67"/>
  <c r="Q273" i="67"/>
  <c r="X242" i="67"/>
  <c r="W242" i="67"/>
  <c r="V242" i="67"/>
  <c r="U242" i="67"/>
  <c r="T242" i="67"/>
  <c r="S242" i="67"/>
  <c r="R242" i="67"/>
  <c r="Q242" i="67"/>
  <c r="X203" i="67"/>
  <c r="W203" i="67"/>
  <c r="V203" i="67"/>
  <c r="U203" i="67"/>
  <c r="T203" i="67"/>
  <c r="S203" i="67"/>
  <c r="R203" i="67"/>
  <c r="Q203" i="67"/>
  <c r="X258" i="67"/>
  <c r="W258" i="67"/>
  <c r="V258" i="67"/>
  <c r="U258" i="67"/>
  <c r="T258" i="67"/>
  <c r="S258" i="67"/>
  <c r="R258" i="67"/>
  <c r="Q258" i="67"/>
  <c r="X257" i="67"/>
  <c r="W257" i="67"/>
  <c r="V257" i="67"/>
  <c r="U257" i="67"/>
  <c r="T257" i="67"/>
  <c r="S257" i="67"/>
  <c r="R257" i="67"/>
  <c r="Q257" i="67"/>
  <c r="X224" i="67"/>
  <c r="W224" i="67"/>
  <c r="V224" i="67"/>
  <c r="U224" i="67"/>
  <c r="T224" i="67"/>
  <c r="S224" i="67"/>
  <c r="R224" i="67"/>
  <c r="Q224" i="67"/>
  <c r="X234" i="67"/>
  <c r="W234" i="67"/>
  <c r="V234" i="67"/>
  <c r="U234" i="67"/>
  <c r="T234" i="67"/>
  <c r="S234" i="67"/>
  <c r="R234" i="67"/>
  <c r="Q234" i="67"/>
  <c r="X226" i="67"/>
  <c r="W226" i="67"/>
  <c r="V226" i="67"/>
  <c r="U226" i="67"/>
  <c r="U303" i="67" s="1"/>
  <c r="T226" i="67"/>
  <c r="S226" i="67"/>
  <c r="R226" i="67"/>
  <c r="Q226" i="67"/>
  <c r="X241" i="67"/>
  <c r="W241" i="67"/>
  <c r="V241" i="67"/>
  <c r="U241" i="67"/>
  <c r="T241" i="67"/>
  <c r="S241" i="67"/>
  <c r="R241" i="67"/>
  <c r="Q241" i="67"/>
  <c r="X81" i="67"/>
  <c r="W81" i="67"/>
  <c r="V81" i="67"/>
  <c r="U81" i="67"/>
  <c r="T81" i="67"/>
  <c r="S81" i="67"/>
  <c r="R81" i="67"/>
  <c r="Q81" i="67"/>
  <c r="X191" i="67"/>
  <c r="W191" i="67"/>
  <c r="V191" i="67"/>
  <c r="U191" i="67"/>
  <c r="T191" i="67"/>
  <c r="S191" i="67"/>
  <c r="R191" i="67"/>
  <c r="Q191" i="67"/>
  <c r="X178" i="67"/>
  <c r="W178" i="67"/>
  <c r="W303" i="67" s="1"/>
  <c r="V178" i="67"/>
  <c r="U178" i="67"/>
  <c r="T178" i="67"/>
  <c r="S178" i="67"/>
  <c r="R178" i="67"/>
  <c r="Q178" i="67"/>
  <c r="X167" i="67"/>
  <c r="W167" i="67"/>
  <c r="V167" i="67"/>
  <c r="U167" i="67"/>
  <c r="T167" i="67"/>
  <c r="S167" i="67"/>
  <c r="R167" i="67"/>
  <c r="Q167" i="67"/>
  <c r="X179" i="67"/>
  <c r="W179" i="67"/>
  <c r="V179" i="67"/>
  <c r="U179" i="67"/>
  <c r="T179" i="67"/>
  <c r="S179" i="67"/>
  <c r="R179" i="67"/>
  <c r="Q179" i="67"/>
  <c r="Q211" i="67"/>
  <c r="Q93" i="67"/>
  <c r="Q94" i="67"/>
  <c r="Q95" i="67"/>
  <c r="Q96" i="67"/>
  <c r="Q97" i="67"/>
  <c r="Q98" i="67"/>
  <c r="Q99" i="67"/>
  <c r="Q100" i="67"/>
  <c r="Q101" i="67"/>
  <c r="Q102" i="67"/>
  <c r="Q103" i="67"/>
  <c r="Q104" i="67"/>
  <c r="Q105" i="67"/>
  <c r="Q106" i="67"/>
  <c r="Q107" i="67"/>
  <c r="Q108" i="67"/>
  <c r="Q109" i="67"/>
  <c r="Q110" i="67"/>
  <c r="Q111" i="67"/>
  <c r="Q112" i="67"/>
  <c r="Q113" i="67"/>
  <c r="Q114" i="67"/>
  <c r="Q115" i="67"/>
  <c r="Q116" i="67"/>
  <c r="Q117" i="67"/>
  <c r="Q118" i="67"/>
  <c r="Q119" i="67"/>
  <c r="Q120" i="67"/>
  <c r="Q121" i="67"/>
  <c r="Q122" i="67"/>
  <c r="Q123" i="67"/>
  <c r="Q124" i="67"/>
  <c r="Q125" i="67"/>
  <c r="Q126" i="67"/>
  <c r="Q127" i="67"/>
  <c r="Q128" i="67"/>
  <c r="Q129" i="67"/>
  <c r="Q130" i="67"/>
  <c r="Q131" i="67"/>
  <c r="Q132" i="67"/>
  <c r="Q133" i="67"/>
  <c r="Q134" i="67"/>
  <c r="Q135" i="67"/>
  <c r="Q136" i="67"/>
  <c r="Q137" i="67"/>
  <c r="Q138" i="67"/>
  <c r="Q139" i="67"/>
  <c r="Q140" i="67"/>
  <c r="Q141" i="67"/>
  <c r="Q142" i="67"/>
  <c r="Q143" i="67"/>
  <c r="Q144" i="67"/>
  <c r="Q145" i="67"/>
  <c r="Q146" i="67"/>
  <c r="Q147" i="67"/>
  <c r="Q148" i="67"/>
  <c r="Q149" i="67"/>
  <c r="Q150" i="67"/>
  <c r="Q151" i="67"/>
  <c r="Q152" i="67"/>
  <c r="Q153" i="67"/>
  <c r="Q154" i="67"/>
  <c r="Q155" i="67"/>
  <c r="Q156" i="67"/>
  <c r="Q157" i="67"/>
  <c r="Q158" i="67"/>
  <c r="Q159" i="67"/>
  <c r="Q160" i="67"/>
  <c r="Q161" i="67"/>
  <c r="Q162" i="67"/>
  <c r="Q163" i="67"/>
  <c r="Q164" i="67"/>
  <c r="Q165" i="67"/>
  <c r="Q166" i="67"/>
  <c r="Q168" i="67"/>
  <c r="Q169" i="67"/>
  <c r="Q170" i="67"/>
  <c r="Q171" i="67"/>
  <c r="Q172" i="67"/>
  <c r="Q173" i="67"/>
  <c r="Q174" i="67"/>
  <c r="Q175" i="67"/>
  <c r="Q176" i="67"/>
  <c r="Q177" i="67"/>
  <c r="Q180" i="67"/>
  <c r="Q181" i="67"/>
  <c r="Q182" i="67"/>
  <c r="Q183" i="67"/>
  <c r="Q184" i="67"/>
  <c r="Q185" i="67"/>
  <c r="Q186" i="67"/>
  <c r="Q187" i="67"/>
  <c r="Q188" i="67"/>
  <c r="Q189" i="67"/>
  <c r="Q190" i="67"/>
  <c r="Q192" i="67"/>
  <c r="Q193" i="67"/>
  <c r="Q194" i="67"/>
  <c r="Q195" i="67"/>
  <c r="Q196" i="67"/>
  <c r="Q197" i="67"/>
  <c r="Q198" i="67"/>
  <c r="Q199" i="67"/>
  <c r="Q200" i="67"/>
  <c r="Q201" i="67"/>
  <c r="Q202" i="67"/>
  <c r="Q204" i="67"/>
  <c r="Q205" i="67"/>
  <c r="Q206" i="67"/>
  <c r="Q207" i="67"/>
  <c r="Q208" i="67"/>
  <c r="Q209" i="67"/>
  <c r="Q210" i="67"/>
  <c r="Q212" i="67"/>
  <c r="Q213" i="67"/>
  <c r="Q214" i="67"/>
  <c r="Q215" i="67"/>
  <c r="Q216" i="67"/>
  <c r="Q218" i="67"/>
  <c r="Q219" i="67"/>
  <c r="Q220" i="67"/>
  <c r="Q221" i="67"/>
  <c r="Q222" i="67"/>
  <c r="Q225" i="67"/>
  <c r="Q227" i="67"/>
  <c r="Q228" i="67"/>
  <c r="Q229" i="67"/>
  <c r="Q231" i="67"/>
  <c r="Q235" i="67"/>
  <c r="Q236" i="67"/>
  <c r="Q237" i="67"/>
  <c r="Q239" i="67"/>
  <c r="Q244" i="67"/>
  <c r="Q245" i="67"/>
  <c r="Q246" i="67"/>
  <c r="Q247" i="67"/>
  <c r="Q249" i="67"/>
  <c r="Q250" i="67"/>
  <c r="Q251" i="67"/>
  <c r="Q252" i="67"/>
  <c r="Q253" i="67"/>
  <c r="Q255" i="67"/>
  <c r="Q256" i="67"/>
  <c r="Q259" i="67"/>
  <c r="Q260" i="67"/>
  <c r="Q261" i="67"/>
  <c r="Q262" i="67"/>
  <c r="Q263" i="67"/>
  <c r="Q264" i="67"/>
  <c r="Q265" i="67"/>
  <c r="Q266" i="67"/>
  <c r="Q267" i="67"/>
  <c r="Q268" i="67"/>
  <c r="Q269" i="67"/>
  <c r="Q270" i="67"/>
  <c r="Q271" i="67"/>
  <c r="Q274" i="67"/>
  <c r="Q275" i="67"/>
  <c r="Q276" i="67"/>
  <c r="Q277" i="67"/>
  <c r="Q278" i="67"/>
  <c r="Q280" i="67"/>
  <c r="Q281" i="67"/>
  <c r="Q282" i="67"/>
  <c r="Q283" i="67"/>
  <c r="Q284" i="67"/>
  <c r="Q285" i="67"/>
  <c r="Q286" i="67"/>
  <c r="Q289" i="67"/>
  <c r="Q290" i="67"/>
  <c r="Q291" i="67"/>
  <c r="Q292" i="67"/>
  <c r="Q293" i="67"/>
  <c r="Q294" i="67"/>
  <c r="Q295" i="67"/>
  <c r="Q296" i="67"/>
  <c r="Q297" i="67"/>
  <c r="Q298" i="67"/>
  <c r="Q299" i="67"/>
  <c r="Q300" i="67"/>
  <c r="R93" i="67"/>
  <c r="R94" i="67"/>
  <c r="R95" i="67"/>
  <c r="R96" i="67"/>
  <c r="R97" i="67"/>
  <c r="R98" i="67"/>
  <c r="R99" i="67"/>
  <c r="R100" i="67"/>
  <c r="R101" i="67"/>
  <c r="R102" i="67"/>
  <c r="R103" i="67"/>
  <c r="R104" i="67"/>
  <c r="R105" i="67"/>
  <c r="R106" i="67"/>
  <c r="R107" i="67"/>
  <c r="R108" i="67"/>
  <c r="R109" i="67"/>
  <c r="R110" i="67"/>
  <c r="R111" i="67"/>
  <c r="R112" i="67"/>
  <c r="R113" i="67"/>
  <c r="R114" i="67"/>
  <c r="R115" i="67"/>
  <c r="R116" i="67"/>
  <c r="R117" i="67"/>
  <c r="R118" i="67"/>
  <c r="R119" i="67"/>
  <c r="R120" i="67"/>
  <c r="R121" i="67"/>
  <c r="R122" i="67"/>
  <c r="R123" i="67"/>
  <c r="R124" i="67"/>
  <c r="R125" i="67"/>
  <c r="R126" i="67"/>
  <c r="R127" i="67"/>
  <c r="R128" i="67"/>
  <c r="R129" i="67"/>
  <c r="R130" i="67"/>
  <c r="R131" i="67"/>
  <c r="R132" i="67"/>
  <c r="R133" i="67"/>
  <c r="R134" i="67"/>
  <c r="R135" i="67"/>
  <c r="R136" i="67"/>
  <c r="R137" i="67"/>
  <c r="R138" i="67"/>
  <c r="R139" i="67"/>
  <c r="R140" i="67"/>
  <c r="R141" i="67"/>
  <c r="R142" i="67"/>
  <c r="R143" i="67"/>
  <c r="R144" i="67"/>
  <c r="R145" i="67"/>
  <c r="R146" i="67"/>
  <c r="R147" i="67"/>
  <c r="R148" i="67"/>
  <c r="R149" i="67"/>
  <c r="R150" i="67"/>
  <c r="R151" i="67"/>
  <c r="R152" i="67"/>
  <c r="R153" i="67"/>
  <c r="R154" i="67"/>
  <c r="R155" i="67"/>
  <c r="R156" i="67"/>
  <c r="R157" i="67"/>
  <c r="R158" i="67"/>
  <c r="R159" i="67"/>
  <c r="R160" i="67"/>
  <c r="R161" i="67"/>
  <c r="R162" i="67"/>
  <c r="R163" i="67"/>
  <c r="R164" i="67"/>
  <c r="R165" i="67"/>
  <c r="R166" i="67"/>
  <c r="R168" i="67"/>
  <c r="R169" i="67"/>
  <c r="R170" i="67"/>
  <c r="R171" i="67"/>
  <c r="R172" i="67"/>
  <c r="R173" i="67"/>
  <c r="R174" i="67"/>
  <c r="R175" i="67"/>
  <c r="R176" i="67"/>
  <c r="R177" i="67"/>
  <c r="R180" i="67"/>
  <c r="R181" i="67"/>
  <c r="R182" i="67"/>
  <c r="R183" i="67"/>
  <c r="R184" i="67"/>
  <c r="R185" i="67"/>
  <c r="R186" i="67"/>
  <c r="R187" i="67"/>
  <c r="R188" i="67"/>
  <c r="R189" i="67"/>
  <c r="R190" i="67"/>
  <c r="R192" i="67"/>
  <c r="R193" i="67"/>
  <c r="R194" i="67"/>
  <c r="R195" i="67"/>
  <c r="R196" i="67"/>
  <c r="R197" i="67"/>
  <c r="R198" i="67"/>
  <c r="R199" i="67"/>
  <c r="R200" i="67"/>
  <c r="R201" i="67"/>
  <c r="R202" i="67"/>
  <c r="R204" i="67"/>
  <c r="R205" i="67"/>
  <c r="R206" i="67"/>
  <c r="R207" i="67"/>
  <c r="R208" i="67"/>
  <c r="R209" i="67"/>
  <c r="R210" i="67"/>
  <c r="R211" i="67"/>
  <c r="R212" i="67"/>
  <c r="R213" i="67"/>
  <c r="R214" i="67"/>
  <c r="R215" i="67"/>
  <c r="R216" i="67"/>
  <c r="R218" i="67"/>
  <c r="R219" i="67"/>
  <c r="R220" i="67"/>
  <c r="R221" i="67"/>
  <c r="R222" i="67"/>
  <c r="R225" i="67"/>
  <c r="R227" i="67"/>
  <c r="R228" i="67"/>
  <c r="R229" i="67"/>
  <c r="R231" i="67"/>
  <c r="R235" i="67"/>
  <c r="R236" i="67"/>
  <c r="R237" i="67"/>
  <c r="R239" i="67"/>
  <c r="R244" i="67"/>
  <c r="R245" i="67"/>
  <c r="R246" i="67"/>
  <c r="R247" i="67"/>
  <c r="R249" i="67"/>
  <c r="R250" i="67"/>
  <c r="R251" i="67"/>
  <c r="R252" i="67"/>
  <c r="R253" i="67"/>
  <c r="R255" i="67"/>
  <c r="R256" i="67"/>
  <c r="R259" i="67"/>
  <c r="R260" i="67"/>
  <c r="R261" i="67"/>
  <c r="R262" i="67"/>
  <c r="R263" i="67"/>
  <c r="R264" i="67"/>
  <c r="R265" i="67"/>
  <c r="R266" i="67"/>
  <c r="R267" i="67"/>
  <c r="R268" i="67"/>
  <c r="R269" i="67"/>
  <c r="R270" i="67"/>
  <c r="R271" i="67"/>
  <c r="R274" i="67"/>
  <c r="R275" i="67"/>
  <c r="R276" i="67"/>
  <c r="R277" i="67"/>
  <c r="R278" i="67"/>
  <c r="R280" i="67"/>
  <c r="R281" i="67"/>
  <c r="R282" i="67"/>
  <c r="R283" i="67"/>
  <c r="R284" i="67"/>
  <c r="R285" i="67"/>
  <c r="R286" i="67"/>
  <c r="R289" i="67"/>
  <c r="R290" i="67"/>
  <c r="R291" i="67"/>
  <c r="R292" i="67"/>
  <c r="R293" i="67"/>
  <c r="R294" i="67"/>
  <c r="R295" i="67"/>
  <c r="R296" i="67"/>
  <c r="R297" i="67"/>
  <c r="R298" i="67"/>
  <c r="R299" i="67"/>
  <c r="R300" i="67"/>
  <c r="S93" i="67"/>
  <c r="S94" i="67"/>
  <c r="S95" i="67"/>
  <c r="S96" i="67"/>
  <c r="S97" i="67"/>
  <c r="S98" i="67"/>
  <c r="S99" i="67"/>
  <c r="S100" i="67"/>
  <c r="S101" i="67"/>
  <c r="S102" i="67"/>
  <c r="S103" i="67"/>
  <c r="S104" i="67"/>
  <c r="S105" i="67"/>
  <c r="S106" i="67"/>
  <c r="S107" i="67"/>
  <c r="S108" i="67"/>
  <c r="S109" i="67"/>
  <c r="S110" i="67"/>
  <c r="S111" i="67"/>
  <c r="S112" i="67"/>
  <c r="S113" i="67"/>
  <c r="S114" i="67"/>
  <c r="S115" i="67"/>
  <c r="S116" i="67"/>
  <c r="S117" i="67"/>
  <c r="S118" i="67"/>
  <c r="S119" i="67"/>
  <c r="S120" i="67"/>
  <c r="S121" i="67"/>
  <c r="S122" i="67"/>
  <c r="S123" i="67"/>
  <c r="S124" i="67"/>
  <c r="S125" i="67"/>
  <c r="S126" i="67"/>
  <c r="S127" i="67"/>
  <c r="S128" i="67"/>
  <c r="S129" i="67"/>
  <c r="S130" i="67"/>
  <c r="S131" i="67"/>
  <c r="S132" i="67"/>
  <c r="S133" i="67"/>
  <c r="S134" i="67"/>
  <c r="S135" i="67"/>
  <c r="S136" i="67"/>
  <c r="S137" i="67"/>
  <c r="S138" i="67"/>
  <c r="S139" i="67"/>
  <c r="S140" i="67"/>
  <c r="S141" i="67"/>
  <c r="S142" i="67"/>
  <c r="S143" i="67"/>
  <c r="S144" i="67"/>
  <c r="S145" i="67"/>
  <c r="S146" i="67"/>
  <c r="S147" i="67"/>
  <c r="S148" i="67"/>
  <c r="S149" i="67"/>
  <c r="S150" i="67"/>
  <c r="S151" i="67"/>
  <c r="S152" i="67"/>
  <c r="S153" i="67"/>
  <c r="S154" i="67"/>
  <c r="S155" i="67"/>
  <c r="S156" i="67"/>
  <c r="S157" i="67"/>
  <c r="S158" i="67"/>
  <c r="S159" i="67"/>
  <c r="S160" i="67"/>
  <c r="S161" i="67"/>
  <c r="S162" i="67"/>
  <c r="S163" i="67"/>
  <c r="S164" i="67"/>
  <c r="S165" i="67"/>
  <c r="S166" i="67"/>
  <c r="S168" i="67"/>
  <c r="S169" i="67"/>
  <c r="S170" i="67"/>
  <c r="S171" i="67"/>
  <c r="S172" i="67"/>
  <c r="S173" i="67"/>
  <c r="S174" i="67"/>
  <c r="S175" i="67"/>
  <c r="S176" i="67"/>
  <c r="S177" i="67"/>
  <c r="S180" i="67"/>
  <c r="S181" i="67"/>
  <c r="S182" i="67"/>
  <c r="S183" i="67"/>
  <c r="S184" i="67"/>
  <c r="S185" i="67"/>
  <c r="S186" i="67"/>
  <c r="S187" i="67"/>
  <c r="S188" i="67"/>
  <c r="S189" i="67"/>
  <c r="S190" i="67"/>
  <c r="S192" i="67"/>
  <c r="S193" i="67"/>
  <c r="S194" i="67"/>
  <c r="S195" i="67"/>
  <c r="S196" i="67"/>
  <c r="S197" i="67"/>
  <c r="S198" i="67"/>
  <c r="S199" i="67"/>
  <c r="S200" i="67"/>
  <c r="S201" i="67"/>
  <c r="S202" i="67"/>
  <c r="S204" i="67"/>
  <c r="S205" i="67"/>
  <c r="S206" i="67"/>
  <c r="S207" i="67"/>
  <c r="S208" i="67"/>
  <c r="S209" i="67"/>
  <c r="S210" i="67"/>
  <c r="S211" i="67"/>
  <c r="S212" i="67"/>
  <c r="S213" i="67"/>
  <c r="S214" i="67"/>
  <c r="S215" i="67"/>
  <c r="S216" i="67"/>
  <c r="S218" i="67"/>
  <c r="S219" i="67"/>
  <c r="S220" i="67"/>
  <c r="S221" i="67"/>
  <c r="S222" i="67"/>
  <c r="S225" i="67"/>
  <c r="S227" i="67"/>
  <c r="S228" i="67"/>
  <c r="S229" i="67"/>
  <c r="S231" i="67"/>
  <c r="S235" i="67"/>
  <c r="S236" i="67"/>
  <c r="S237" i="67"/>
  <c r="S239" i="67"/>
  <c r="S244" i="67"/>
  <c r="S245" i="67"/>
  <c r="S246" i="67"/>
  <c r="S247" i="67"/>
  <c r="S249" i="67"/>
  <c r="S250" i="67"/>
  <c r="S251" i="67"/>
  <c r="S252" i="67"/>
  <c r="S253" i="67"/>
  <c r="S255" i="67"/>
  <c r="S256" i="67"/>
  <c r="S259" i="67"/>
  <c r="S260" i="67"/>
  <c r="S261" i="67"/>
  <c r="S262" i="67"/>
  <c r="S263" i="67"/>
  <c r="S264" i="67"/>
  <c r="S265" i="67"/>
  <c r="S266" i="67"/>
  <c r="S267" i="67"/>
  <c r="S268" i="67"/>
  <c r="S269" i="67"/>
  <c r="S270" i="67"/>
  <c r="S271" i="67"/>
  <c r="S274" i="67"/>
  <c r="S275" i="67"/>
  <c r="S276" i="67"/>
  <c r="S277" i="67"/>
  <c r="S278" i="67"/>
  <c r="S280" i="67"/>
  <c r="S281" i="67"/>
  <c r="S282" i="67"/>
  <c r="S283" i="67"/>
  <c r="S284" i="67"/>
  <c r="S285" i="67"/>
  <c r="S286" i="67"/>
  <c r="S289" i="67"/>
  <c r="S290" i="67"/>
  <c r="S291" i="67"/>
  <c r="S292" i="67"/>
  <c r="S293" i="67"/>
  <c r="S294" i="67"/>
  <c r="S295" i="67"/>
  <c r="S296" i="67"/>
  <c r="S297" i="67"/>
  <c r="S298" i="67"/>
  <c r="S299" i="67"/>
  <c r="S300" i="67"/>
  <c r="S303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05" i="67"/>
  <c r="T106" i="67"/>
  <c r="T107" i="67"/>
  <c r="T108" i="67"/>
  <c r="T109" i="67"/>
  <c r="T110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4" i="67"/>
  <c r="T125" i="67"/>
  <c r="T126" i="67"/>
  <c r="T127" i="67"/>
  <c r="T128" i="67"/>
  <c r="T129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43" i="67"/>
  <c r="T144" i="67"/>
  <c r="T145" i="67"/>
  <c r="T146" i="67"/>
  <c r="T147" i="67"/>
  <c r="T148" i="67"/>
  <c r="T149" i="67"/>
  <c r="T150" i="67"/>
  <c r="T151" i="67"/>
  <c r="T152" i="67"/>
  <c r="T15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8" i="67"/>
  <c r="T169" i="67"/>
  <c r="T170" i="67"/>
  <c r="T171" i="67"/>
  <c r="T172" i="67"/>
  <c r="T173" i="67"/>
  <c r="T174" i="67"/>
  <c r="T175" i="67"/>
  <c r="T176" i="67"/>
  <c r="T177" i="67"/>
  <c r="T180" i="67"/>
  <c r="T181" i="67"/>
  <c r="T182" i="67"/>
  <c r="T183" i="67"/>
  <c r="T184" i="67"/>
  <c r="T185" i="67"/>
  <c r="T186" i="67"/>
  <c r="T187" i="67"/>
  <c r="T188" i="67"/>
  <c r="T189" i="67"/>
  <c r="T190" i="67"/>
  <c r="T192" i="67"/>
  <c r="T193" i="67"/>
  <c r="T194" i="67"/>
  <c r="T195" i="67"/>
  <c r="T196" i="67"/>
  <c r="T197" i="67"/>
  <c r="T198" i="67"/>
  <c r="T199" i="67"/>
  <c r="T200" i="67"/>
  <c r="T201" i="67"/>
  <c r="T202" i="67"/>
  <c r="T204" i="67"/>
  <c r="T205" i="67"/>
  <c r="T206" i="67"/>
  <c r="T207" i="67"/>
  <c r="T208" i="67"/>
  <c r="T209" i="67"/>
  <c r="T210" i="67"/>
  <c r="T211" i="67"/>
  <c r="T212" i="67"/>
  <c r="T213" i="67"/>
  <c r="T214" i="67"/>
  <c r="T215" i="67"/>
  <c r="T216" i="67"/>
  <c r="T218" i="67"/>
  <c r="T219" i="67"/>
  <c r="T220" i="67"/>
  <c r="T221" i="67"/>
  <c r="T222" i="67"/>
  <c r="T225" i="67"/>
  <c r="T227" i="67"/>
  <c r="T228" i="67"/>
  <c r="T229" i="67"/>
  <c r="T231" i="67"/>
  <c r="T235" i="67"/>
  <c r="T236" i="67"/>
  <c r="T237" i="67"/>
  <c r="T239" i="67"/>
  <c r="T244" i="67"/>
  <c r="T245" i="67"/>
  <c r="T246" i="67"/>
  <c r="T247" i="67"/>
  <c r="T249" i="67"/>
  <c r="T250" i="67"/>
  <c r="T251" i="67"/>
  <c r="T252" i="67"/>
  <c r="T253" i="67"/>
  <c r="T255" i="67"/>
  <c r="T256" i="67"/>
  <c r="T259" i="67"/>
  <c r="T260" i="67"/>
  <c r="T261" i="67"/>
  <c r="T262" i="67"/>
  <c r="T263" i="67"/>
  <c r="T264" i="67"/>
  <c r="T265" i="67"/>
  <c r="T266" i="67"/>
  <c r="T267" i="67"/>
  <c r="T268" i="67"/>
  <c r="T269" i="67"/>
  <c r="T270" i="67"/>
  <c r="T271" i="67"/>
  <c r="T274" i="67"/>
  <c r="T275" i="67"/>
  <c r="T276" i="67"/>
  <c r="T277" i="67"/>
  <c r="T278" i="67"/>
  <c r="T280" i="67"/>
  <c r="T281" i="67"/>
  <c r="T282" i="67"/>
  <c r="T283" i="67"/>
  <c r="T284" i="67"/>
  <c r="T285" i="67"/>
  <c r="T286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U93" i="67"/>
  <c r="U94" i="67"/>
  <c r="U95" i="67"/>
  <c r="U96" i="67"/>
  <c r="U97" i="67"/>
  <c r="U98" i="67"/>
  <c r="U99" i="67"/>
  <c r="U100" i="67"/>
  <c r="U101" i="67"/>
  <c r="U102" i="67"/>
  <c r="U103" i="67"/>
  <c r="U104" i="67"/>
  <c r="U105" i="67"/>
  <c r="U106" i="67"/>
  <c r="U107" i="67"/>
  <c r="U108" i="67"/>
  <c r="U109" i="67"/>
  <c r="U110" i="67"/>
  <c r="U111" i="67"/>
  <c r="U112" i="67"/>
  <c r="U113" i="67"/>
  <c r="U114" i="67"/>
  <c r="U115" i="67"/>
  <c r="U116" i="67"/>
  <c r="U117" i="67"/>
  <c r="U118" i="67"/>
  <c r="U119" i="67"/>
  <c r="U120" i="67"/>
  <c r="U121" i="67"/>
  <c r="U122" i="67"/>
  <c r="U123" i="67"/>
  <c r="U124" i="67"/>
  <c r="U125" i="67"/>
  <c r="U126" i="67"/>
  <c r="U127" i="67"/>
  <c r="U128" i="67"/>
  <c r="U129" i="67"/>
  <c r="U130" i="67"/>
  <c r="U131" i="67"/>
  <c r="U132" i="67"/>
  <c r="U133" i="67"/>
  <c r="U134" i="67"/>
  <c r="U135" i="67"/>
  <c r="U136" i="67"/>
  <c r="U137" i="67"/>
  <c r="U138" i="67"/>
  <c r="U139" i="67"/>
  <c r="U140" i="67"/>
  <c r="U141" i="67"/>
  <c r="U142" i="67"/>
  <c r="U143" i="67"/>
  <c r="U144" i="67"/>
  <c r="U145" i="67"/>
  <c r="U146" i="67"/>
  <c r="U147" i="67"/>
  <c r="U148" i="67"/>
  <c r="U149" i="67"/>
  <c r="U150" i="67"/>
  <c r="U151" i="67"/>
  <c r="U152" i="67"/>
  <c r="U153" i="67"/>
  <c r="U154" i="67"/>
  <c r="U155" i="67"/>
  <c r="U156" i="67"/>
  <c r="U157" i="67"/>
  <c r="U158" i="67"/>
  <c r="U159" i="67"/>
  <c r="U160" i="67"/>
  <c r="U161" i="67"/>
  <c r="U162" i="67"/>
  <c r="U163" i="67"/>
  <c r="U164" i="67"/>
  <c r="U165" i="67"/>
  <c r="U166" i="67"/>
  <c r="U168" i="67"/>
  <c r="U169" i="67"/>
  <c r="U170" i="67"/>
  <c r="U171" i="67"/>
  <c r="U172" i="67"/>
  <c r="U173" i="67"/>
  <c r="U174" i="67"/>
  <c r="U175" i="67"/>
  <c r="U176" i="67"/>
  <c r="U177" i="67"/>
  <c r="U180" i="67"/>
  <c r="U181" i="67"/>
  <c r="U182" i="67"/>
  <c r="U183" i="67"/>
  <c r="U184" i="67"/>
  <c r="U185" i="67"/>
  <c r="U186" i="67"/>
  <c r="U187" i="67"/>
  <c r="U188" i="67"/>
  <c r="U189" i="67"/>
  <c r="U190" i="67"/>
  <c r="U192" i="67"/>
  <c r="U193" i="67"/>
  <c r="U194" i="67"/>
  <c r="U195" i="67"/>
  <c r="U196" i="67"/>
  <c r="U197" i="67"/>
  <c r="U198" i="67"/>
  <c r="U199" i="67"/>
  <c r="U200" i="67"/>
  <c r="U201" i="67"/>
  <c r="U202" i="67"/>
  <c r="U204" i="67"/>
  <c r="U205" i="67"/>
  <c r="U206" i="67"/>
  <c r="U207" i="67"/>
  <c r="U208" i="67"/>
  <c r="U209" i="67"/>
  <c r="U210" i="67"/>
  <c r="U211" i="67"/>
  <c r="U212" i="67"/>
  <c r="U213" i="67"/>
  <c r="U214" i="67"/>
  <c r="U215" i="67"/>
  <c r="U216" i="67"/>
  <c r="U218" i="67"/>
  <c r="U219" i="67"/>
  <c r="U220" i="67"/>
  <c r="U221" i="67"/>
  <c r="U222" i="67"/>
  <c r="U225" i="67"/>
  <c r="U227" i="67"/>
  <c r="U228" i="67"/>
  <c r="U229" i="67"/>
  <c r="U231" i="67"/>
  <c r="U235" i="67"/>
  <c r="U236" i="67"/>
  <c r="U237" i="67"/>
  <c r="U239" i="67"/>
  <c r="U244" i="67"/>
  <c r="U245" i="67"/>
  <c r="U246" i="67"/>
  <c r="U247" i="67"/>
  <c r="U249" i="67"/>
  <c r="U250" i="67"/>
  <c r="U251" i="67"/>
  <c r="U252" i="67"/>
  <c r="U253" i="67"/>
  <c r="U255" i="67"/>
  <c r="U256" i="67"/>
  <c r="U259" i="67"/>
  <c r="U260" i="67"/>
  <c r="U261" i="67"/>
  <c r="U262" i="67"/>
  <c r="U263" i="67"/>
  <c r="U264" i="67"/>
  <c r="U265" i="67"/>
  <c r="U266" i="67"/>
  <c r="U267" i="67"/>
  <c r="U268" i="67"/>
  <c r="U269" i="67"/>
  <c r="U270" i="67"/>
  <c r="U271" i="67"/>
  <c r="U274" i="67"/>
  <c r="U275" i="67"/>
  <c r="U276" i="67"/>
  <c r="U277" i="67"/>
  <c r="U278" i="67"/>
  <c r="U280" i="67"/>
  <c r="U281" i="67"/>
  <c r="U282" i="67"/>
  <c r="U283" i="67"/>
  <c r="U284" i="67"/>
  <c r="U285" i="67"/>
  <c r="U286" i="67"/>
  <c r="U289" i="67"/>
  <c r="U290" i="67"/>
  <c r="U291" i="67"/>
  <c r="U292" i="67"/>
  <c r="U293" i="67"/>
  <c r="U294" i="67"/>
  <c r="U295" i="67"/>
  <c r="U296" i="67"/>
  <c r="U297" i="67"/>
  <c r="U298" i="67"/>
  <c r="U299" i="67"/>
  <c r="U300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8" i="67"/>
  <c r="V169" i="67"/>
  <c r="V170" i="67"/>
  <c r="V171" i="67"/>
  <c r="V172" i="67"/>
  <c r="V173" i="67"/>
  <c r="V174" i="67"/>
  <c r="V175" i="67"/>
  <c r="V176" i="67"/>
  <c r="V177" i="67"/>
  <c r="V180" i="67"/>
  <c r="V181" i="67"/>
  <c r="V182" i="67"/>
  <c r="V183" i="67"/>
  <c r="V184" i="67"/>
  <c r="V185" i="67"/>
  <c r="V186" i="67"/>
  <c r="V187" i="67"/>
  <c r="V188" i="67"/>
  <c r="V189" i="67"/>
  <c r="V190" i="67"/>
  <c r="V192" i="67"/>
  <c r="V193" i="67"/>
  <c r="V194" i="67"/>
  <c r="V195" i="67"/>
  <c r="V196" i="67"/>
  <c r="V197" i="67"/>
  <c r="V198" i="67"/>
  <c r="V199" i="67"/>
  <c r="V200" i="67"/>
  <c r="V201" i="67"/>
  <c r="V202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8" i="67"/>
  <c r="V219" i="67"/>
  <c r="V220" i="67"/>
  <c r="V221" i="67"/>
  <c r="V222" i="67"/>
  <c r="V225" i="67"/>
  <c r="V227" i="67"/>
  <c r="V228" i="67"/>
  <c r="V229" i="67"/>
  <c r="V231" i="67"/>
  <c r="V235" i="67"/>
  <c r="V236" i="67"/>
  <c r="V237" i="67"/>
  <c r="V239" i="67"/>
  <c r="V244" i="67"/>
  <c r="V245" i="67"/>
  <c r="V246" i="67"/>
  <c r="V247" i="67"/>
  <c r="V249" i="67"/>
  <c r="V250" i="67"/>
  <c r="V251" i="67"/>
  <c r="V252" i="67"/>
  <c r="V253" i="67"/>
  <c r="V255" i="67"/>
  <c r="V256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4" i="67"/>
  <c r="V275" i="67"/>
  <c r="V276" i="67"/>
  <c r="V277" i="67"/>
  <c r="V278" i="67"/>
  <c r="V280" i="67"/>
  <c r="V281" i="67"/>
  <c r="V282" i="67"/>
  <c r="V283" i="67"/>
  <c r="V284" i="67"/>
  <c r="V285" i="67"/>
  <c r="V286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W93" i="67"/>
  <c r="W94" i="67"/>
  <c r="W95" i="67"/>
  <c r="W96" i="67"/>
  <c r="W97" i="67"/>
  <c r="W98" i="67"/>
  <c r="W99" i="67"/>
  <c r="W100" i="67"/>
  <c r="W101" i="67"/>
  <c r="W102" i="67"/>
  <c r="W103" i="67"/>
  <c r="W104" i="67"/>
  <c r="W105" i="67"/>
  <c r="W106" i="67"/>
  <c r="W107" i="67"/>
  <c r="W108" i="67"/>
  <c r="W109" i="67"/>
  <c r="W110" i="67"/>
  <c r="W111" i="67"/>
  <c r="W112" i="67"/>
  <c r="W113" i="67"/>
  <c r="W114" i="67"/>
  <c r="W115" i="67"/>
  <c r="W116" i="67"/>
  <c r="W117" i="67"/>
  <c r="W118" i="67"/>
  <c r="W119" i="67"/>
  <c r="W120" i="67"/>
  <c r="W121" i="67"/>
  <c r="W122" i="67"/>
  <c r="W123" i="67"/>
  <c r="W124" i="67"/>
  <c r="W125" i="67"/>
  <c r="W126" i="67"/>
  <c r="W127" i="67"/>
  <c r="W128" i="67"/>
  <c r="W129" i="67"/>
  <c r="W130" i="67"/>
  <c r="W131" i="67"/>
  <c r="W132" i="67"/>
  <c r="W133" i="67"/>
  <c r="W134" i="67"/>
  <c r="W135" i="67"/>
  <c r="W136" i="67"/>
  <c r="W137" i="67"/>
  <c r="W138" i="67"/>
  <c r="W139" i="67"/>
  <c r="W140" i="67"/>
  <c r="W141" i="67"/>
  <c r="W142" i="67"/>
  <c r="W143" i="67"/>
  <c r="W144" i="67"/>
  <c r="W145" i="67"/>
  <c r="W146" i="67"/>
  <c r="W147" i="67"/>
  <c r="W148" i="67"/>
  <c r="W149" i="67"/>
  <c r="W150" i="67"/>
  <c r="W151" i="67"/>
  <c r="W152" i="67"/>
  <c r="W153" i="67"/>
  <c r="W154" i="67"/>
  <c r="W155" i="67"/>
  <c r="W156" i="67"/>
  <c r="W157" i="67"/>
  <c r="W158" i="67"/>
  <c r="W159" i="67"/>
  <c r="W160" i="67"/>
  <c r="W161" i="67"/>
  <c r="W162" i="67"/>
  <c r="W163" i="67"/>
  <c r="W164" i="67"/>
  <c r="W165" i="67"/>
  <c r="W166" i="67"/>
  <c r="W168" i="67"/>
  <c r="W169" i="67"/>
  <c r="W170" i="67"/>
  <c r="W171" i="67"/>
  <c r="W172" i="67"/>
  <c r="W173" i="67"/>
  <c r="W174" i="67"/>
  <c r="W175" i="67"/>
  <c r="W176" i="67"/>
  <c r="W177" i="67"/>
  <c r="W180" i="67"/>
  <c r="W181" i="67"/>
  <c r="W182" i="67"/>
  <c r="W183" i="67"/>
  <c r="W184" i="67"/>
  <c r="W185" i="67"/>
  <c r="W186" i="67"/>
  <c r="W187" i="67"/>
  <c r="W188" i="67"/>
  <c r="W189" i="67"/>
  <c r="W190" i="67"/>
  <c r="W192" i="67"/>
  <c r="W193" i="67"/>
  <c r="W194" i="67"/>
  <c r="W195" i="67"/>
  <c r="W196" i="67"/>
  <c r="W197" i="67"/>
  <c r="W198" i="67"/>
  <c r="W199" i="67"/>
  <c r="W200" i="67"/>
  <c r="W201" i="67"/>
  <c r="W202" i="67"/>
  <c r="W204" i="67"/>
  <c r="W205" i="67"/>
  <c r="W206" i="67"/>
  <c r="W207" i="67"/>
  <c r="W208" i="67"/>
  <c r="W209" i="67"/>
  <c r="W210" i="67"/>
  <c r="W211" i="67"/>
  <c r="W212" i="67"/>
  <c r="W213" i="67"/>
  <c r="W214" i="67"/>
  <c r="W215" i="67"/>
  <c r="W216" i="67"/>
  <c r="W218" i="67"/>
  <c r="W219" i="67"/>
  <c r="W220" i="67"/>
  <c r="W221" i="67"/>
  <c r="W222" i="67"/>
  <c r="W225" i="67"/>
  <c r="W227" i="67"/>
  <c r="W228" i="67"/>
  <c r="W229" i="67"/>
  <c r="W231" i="67"/>
  <c r="W235" i="67"/>
  <c r="W236" i="67"/>
  <c r="W237" i="67"/>
  <c r="W239" i="67"/>
  <c r="W244" i="67"/>
  <c r="W245" i="67"/>
  <c r="W246" i="67"/>
  <c r="W247" i="67"/>
  <c r="W249" i="67"/>
  <c r="W250" i="67"/>
  <c r="W251" i="67"/>
  <c r="W252" i="67"/>
  <c r="W253" i="67"/>
  <c r="W255" i="67"/>
  <c r="W256" i="67"/>
  <c r="W259" i="67"/>
  <c r="W260" i="67"/>
  <c r="W261" i="67"/>
  <c r="W262" i="67"/>
  <c r="W263" i="67"/>
  <c r="W264" i="67"/>
  <c r="W265" i="67"/>
  <c r="W266" i="67"/>
  <c r="W267" i="67"/>
  <c r="W268" i="67"/>
  <c r="W269" i="67"/>
  <c r="W270" i="67"/>
  <c r="W271" i="67"/>
  <c r="W274" i="67"/>
  <c r="W275" i="67"/>
  <c r="W276" i="67"/>
  <c r="W277" i="67"/>
  <c r="W278" i="67"/>
  <c r="W280" i="67"/>
  <c r="W281" i="67"/>
  <c r="W282" i="67"/>
  <c r="W283" i="67"/>
  <c r="W284" i="67"/>
  <c r="W285" i="67"/>
  <c r="W286" i="67"/>
  <c r="W289" i="67"/>
  <c r="W290" i="67"/>
  <c r="W291" i="67"/>
  <c r="W292" i="67"/>
  <c r="W293" i="67"/>
  <c r="W294" i="67"/>
  <c r="W295" i="67"/>
  <c r="W296" i="67"/>
  <c r="W297" i="67"/>
  <c r="W298" i="67"/>
  <c r="W299" i="67"/>
  <c r="W300" i="67"/>
  <c r="X93" i="67"/>
  <c r="X94" i="67"/>
  <c r="X95" i="67"/>
  <c r="X96" i="67"/>
  <c r="X97" i="67"/>
  <c r="X98" i="67"/>
  <c r="X99" i="67"/>
  <c r="X100" i="67"/>
  <c r="X101" i="67"/>
  <c r="X102" i="67"/>
  <c r="X103" i="67"/>
  <c r="X104" i="67"/>
  <c r="X105" i="67"/>
  <c r="X106" i="67"/>
  <c r="X107" i="67"/>
  <c r="X108" i="67"/>
  <c r="X109" i="67"/>
  <c r="X110" i="67"/>
  <c r="X111" i="67"/>
  <c r="X112" i="67"/>
  <c r="X113" i="67"/>
  <c r="X114" i="67"/>
  <c r="X115" i="67"/>
  <c r="X116" i="67"/>
  <c r="X117" i="67"/>
  <c r="X118" i="67"/>
  <c r="X119" i="67"/>
  <c r="X120" i="67"/>
  <c r="X121" i="67"/>
  <c r="X122" i="67"/>
  <c r="X123" i="67"/>
  <c r="X124" i="67"/>
  <c r="X125" i="67"/>
  <c r="X126" i="67"/>
  <c r="X127" i="67"/>
  <c r="X128" i="67"/>
  <c r="X129" i="67"/>
  <c r="X130" i="67"/>
  <c r="X131" i="67"/>
  <c r="X132" i="67"/>
  <c r="X133" i="67"/>
  <c r="X134" i="67"/>
  <c r="X135" i="67"/>
  <c r="X136" i="67"/>
  <c r="X137" i="67"/>
  <c r="X138" i="67"/>
  <c r="X139" i="67"/>
  <c r="X140" i="67"/>
  <c r="X141" i="67"/>
  <c r="X142" i="67"/>
  <c r="X143" i="67"/>
  <c r="X144" i="67"/>
  <c r="X145" i="67"/>
  <c r="X146" i="67"/>
  <c r="X147" i="67"/>
  <c r="X148" i="67"/>
  <c r="X149" i="67"/>
  <c r="X150" i="67"/>
  <c r="X151" i="67"/>
  <c r="X152" i="67"/>
  <c r="X153" i="67"/>
  <c r="X154" i="67"/>
  <c r="X155" i="67"/>
  <c r="X156" i="67"/>
  <c r="X157" i="67"/>
  <c r="X158" i="67"/>
  <c r="X159" i="67"/>
  <c r="X160" i="67"/>
  <c r="X161" i="67"/>
  <c r="X162" i="67"/>
  <c r="X163" i="67"/>
  <c r="X164" i="67"/>
  <c r="X165" i="67"/>
  <c r="X166" i="67"/>
  <c r="X168" i="67"/>
  <c r="X169" i="67"/>
  <c r="X170" i="67"/>
  <c r="X171" i="67"/>
  <c r="X172" i="67"/>
  <c r="X173" i="67"/>
  <c r="X174" i="67"/>
  <c r="X175" i="67"/>
  <c r="X176" i="67"/>
  <c r="X177" i="67"/>
  <c r="X180" i="67"/>
  <c r="X181" i="67"/>
  <c r="X182" i="67"/>
  <c r="X183" i="67"/>
  <c r="X184" i="67"/>
  <c r="X185" i="67"/>
  <c r="X186" i="67"/>
  <c r="X187" i="67"/>
  <c r="X188" i="67"/>
  <c r="X189" i="67"/>
  <c r="X190" i="67"/>
  <c r="X192" i="67"/>
  <c r="X193" i="67"/>
  <c r="X194" i="67"/>
  <c r="X195" i="67"/>
  <c r="X196" i="67"/>
  <c r="X197" i="67"/>
  <c r="X198" i="67"/>
  <c r="X199" i="67"/>
  <c r="X200" i="67"/>
  <c r="X201" i="67"/>
  <c r="X202" i="67"/>
  <c r="X204" i="67"/>
  <c r="X205" i="67"/>
  <c r="X206" i="67"/>
  <c r="X207" i="67"/>
  <c r="X208" i="67"/>
  <c r="X209" i="67"/>
  <c r="X210" i="67"/>
  <c r="X211" i="67"/>
  <c r="X212" i="67"/>
  <c r="X213" i="67"/>
  <c r="X214" i="67"/>
  <c r="X215" i="67"/>
  <c r="X216" i="67"/>
  <c r="X218" i="67"/>
  <c r="X219" i="67"/>
  <c r="X220" i="67"/>
  <c r="X221" i="67"/>
  <c r="X222" i="67"/>
  <c r="X225" i="67"/>
  <c r="X227" i="67"/>
  <c r="X228" i="67"/>
  <c r="X229" i="67"/>
  <c r="X231" i="67"/>
  <c r="X235" i="67"/>
  <c r="X236" i="67"/>
  <c r="X237" i="67"/>
  <c r="X239" i="67"/>
  <c r="X244" i="67"/>
  <c r="X245" i="67"/>
  <c r="X246" i="67"/>
  <c r="X247" i="67"/>
  <c r="X249" i="67"/>
  <c r="X250" i="67"/>
  <c r="X251" i="67"/>
  <c r="X252" i="67"/>
  <c r="X253" i="67"/>
  <c r="X255" i="67"/>
  <c r="X256" i="67"/>
  <c r="X259" i="67"/>
  <c r="X260" i="67"/>
  <c r="X261" i="67"/>
  <c r="X262" i="67"/>
  <c r="X263" i="67"/>
  <c r="X264" i="67"/>
  <c r="X265" i="67"/>
  <c r="X266" i="67"/>
  <c r="X267" i="67"/>
  <c r="X268" i="67"/>
  <c r="X269" i="67"/>
  <c r="X270" i="67"/>
  <c r="X271" i="67"/>
  <c r="X274" i="67"/>
  <c r="X275" i="67"/>
  <c r="X276" i="67"/>
  <c r="X277" i="67"/>
  <c r="X278" i="67"/>
  <c r="X280" i="67"/>
  <c r="X281" i="67"/>
  <c r="X282" i="67"/>
  <c r="X283" i="67"/>
  <c r="X284" i="67"/>
  <c r="X285" i="67"/>
  <c r="X286" i="67"/>
  <c r="X289" i="67"/>
  <c r="X290" i="67"/>
  <c r="X291" i="67"/>
  <c r="X292" i="67"/>
  <c r="X293" i="67"/>
  <c r="X294" i="67"/>
  <c r="X295" i="67"/>
  <c r="X296" i="67"/>
  <c r="X297" i="67"/>
  <c r="X298" i="67"/>
  <c r="X299" i="67"/>
  <c r="X300" i="67"/>
  <c r="X36" i="67"/>
  <c r="W36" i="67"/>
  <c r="V36" i="67"/>
  <c r="U36" i="67"/>
  <c r="T36" i="67"/>
  <c r="S36" i="67"/>
  <c r="R36" i="67"/>
  <c r="Q36" i="67"/>
  <c r="X4" i="67"/>
  <c r="X5" i="67"/>
  <c r="X6" i="67"/>
  <c r="X7" i="67"/>
  <c r="X8" i="67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7" i="67"/>
  <c r="X38" i="67"/>
  <c r="X39" i="67"/>
  <c r="X42" i="67"/>
  <c r="X41" i="67"/>
  <c r="X44" i="67"/>
  <c r="X40" i="67"/>
  <c r="X43" i="67"/>
  <c r="X45" i="67"/>
  <c r="X47" i="67"/>
  <c r="X46" i="67"/>
  <c r="X48" i="67"/>
  <c r="X50" i="67"/>
  <c r="X51" i="67"/>
  <c r="X49" i="67"/>
  <c r="X53" i="67"/>
  <c r="X54" i="67"/>
  <c r="X52" i="67"/>
  <c r="X55" i="67"/>
  <c r="X57" i="67"/>
  <c r="X56" i="67"/>
  <c r="X59" i="67"/>
  <c r="X60" i="67"/>
  <c r="X61" i="67"/>
  <c r="X62" i="67"/>
  <c r="X64" i="67"/>
  <c r="X58" i="67"/>
  <c r="X65" i="67"/>
  <c r="X66" i="67"/>
  <c r="X67" i="67"/>
  <c r="X63" i="67"/>
  <c r="X68" i="67"/>
  <c r="X336" i="67"/>
  <c r="X71" i="67"/>
  <c r="X72" i="67"/>
  <c r="X74" i="67"/>
  <c r="X70" i="67"/>
  <c r="X69" i="67"/>
  <c r="X75" i="67"/>
  <c r="X73" i="67"/>
  <c r="X92" i="67"/>
  <c r="X78" i="67"/>
  <c r="X79" i="67"/>
  <c r="X84" i="67"/>
  <c r="X83" i="67"/>
  <c r="X82" i="67"/>
  <c r="X86" i="67"/>
  <c r="X87" i="67"/>
  <c r="X89" i="67"/>
  <c r="X90" i="67"/>
  <c r="X85" i="67"/>
  <c r="X76" i="67"/>
  <c r="X88" i="67"/>
  <c r="X80" i="67"/>
  <c r="X91" i="67"/>
  <c r="X32" i="67"/>
  <c r="X77" i="67"/>
  <c r="X33" i="67"/>
  <c r="X34" i="67"/>
  <c r="X35" i="67"/>
  <c r="W4" i="67"/>
  <c r="W5" i="67"/>
  <c r="W6" i="67"/>
  <c r="W7" i="67"/>
  <c r="W8" i="67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4" i="67"/>
  <c r="W25" i="67"/>
  <c r="W26" i="67"/>
  <c r="W27" i="67"/>
  <c r="W28" i="67"/>
  <c r="W29" i="67"/>
  <c r="W30" i="67"/>
  <c r="W37" i="67"/>
  <c r="W38" i="67"/>
  <c r="W39" i="67"/>
  <c r="W42" i="67"/>
  <c r="W41" i="67"/>
  <c r="W44" i="67"/>
  <c r="W40" i="67"/>
  <c r="W43" i="67"/>
  <c r="W45" i="67"/>
  <c r="W47" i="67"/>
  <c r="W46" i="67"/>
  <c r="W48" i="67"/>
  <c r="W50" i="67"/>
  <c r="W51" i="67"/>
  <c r="W49" i="67"/>
  <c r="W53" i="67"/>
  <c r="W54" i="67"/>
  <c r="W52" i="67"/>
  <c r="W55" i="67"/>
  <c r="W57" i="67"/>
  <c r="W56" i="67"/>
  <c r="W59" i="67"/>
  <c r="W60" i="67"/>
  <c r="W61" i="67"/>
  <c r="W62" i="67"/>
  <c r="W64" i="67"/>
  <c r="W58" i="67"/>
  <c r="W65" i="67"/>
  <c r="W66" i="67"/>
  <c r="W67" i="67"/>
  <c r="W63" i="67"/>
  <c r="W68" i="67"/>
  <c r="W336" i="67"/>
  <c r="W71" i="67"/>
  <c r="W72" i="67"/>
  <c r="W74" i="67"/>
  <c r="W70" i="67"/>
  <c r="W69" i="67"/>
  <c r="W75" i="67"/>
  <c r="W73" i="67"/>
  <c r="W92" i="67"/>
  <c r="W78" i="67"/>
  <c r="W79" i="67"/>
  <c r="W84" i="67"/>
  <c r="W83" i="67"/>
  <c r="W82" i="67"/>
  <c r="W86" i="67"/>
  <c r="W87" i="67"/>
  <c r="W89" i="67"/>
  <c r="W90" i="67"/>
  <c r="W85" i="67"/>
  <c r="W76" i="67"/>
  <c r="W88" i="67"/>
  <c r="W80" i="67"/>
  <c r="W91" i="67"/>
  <c r="W32" i="67"/>
  <c r="W77" i="67"/>
  <c r="W33" i="67"/>
  <c r="W34" i="67"/>
  <c r="W35" i="67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7" i="67"/>
  <c r="V38" i="67"/>
  <c r="V39" i="67"/>
  <c r="V42" i="67"/>
  <c r="V41" i="67"/>
  <c r="V44" i="67"/>
  <c r="V40" i="67"/>
  <c r="V43" i="67"/>
  <c r="V45" i="67"/>
  <c r="V47" i="67"/>
  <c r="V46" i="67"/>
  <c r="V48" i="67"/>
  <c r="V50" i="67"/>
  <c r="V51" i="67"/>
  <c r="V49" i="67"/>
  <c r="V53" i="67"/>
  <c r="V54" i="67"/>
  <c r="V52" i="67"/>
  <c r="V55" i="67"/>
  <c r="V57" i="67"/>
  <c r="V56" i="67"/>
  <c r="V59" i="67"/>
  <c r="V60" i="67"/>
  <c r="V61" i="67"/>
  <c r="V62" i="67"/>
  <c r="V64" i="67"/>
  <c r="V58" i="67"/>
  <c r="V65" i="67"/>
  <c r="V66" i="67"/>
  <c r="V67" i="67"/>
  <c r="V63" i="67"/>
  <c r="V68" i="67"/>
  <c r="V336" i="67"/>
  <c r="V71" i="67"/>
  <c r="V72" i="67"/>
  <c r="V74" i="67"/>
  <c r="V70" i="67"/>
  <c r="V69" i="67"/>
  <c r="V75" i="67"/>
  <c r="V73" i="67"/>
  <c r="V92" i="67"/>
  <c r="V78" i="67"/>
  <c r="V79" i="67"/>
  <c r="V84" i="67"/>
  <c r="V83" i="67"/>
  <c r="V82" i="67"/>
  <c r="V86" i="67"/>
  <c r="V87" i="67"/>
  <c r="V89" i="67"/>
  <c r="V90" i="67"/>
  <c r="V85" i="67"/>
  <c r="V76" i="67"/>
  <c r="V88" i="67"/>
  <c r="V80" i="67"/>
  <c r="V91" i="67"/>
  <c r="V32" i="67"/>
  <c r="V77" i="67"/>
  <c r="V33" i="67"/>
  <c r="V34" i="67"/>
  <c r="V35" i="67"/>
  <c r="U4" i="67"/>
  <c r="U5" i="67"/>
  <c r="U6" i="67"/>
  <c r="U7" i="67"/>
  <c r="U8" i="67"/>
  <c r="U9" i="67"/>
  <c r="U10" i="67"/>
  <c r="U11" i="67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U28" i="67"/>
  <c r="U29" i="67"/>
  <c r="U30" i="67"/>
  <c r="U37" i="67"/>
  <c r="U38" i="67"/>
  <c r="U39" i="67"/>
  <c r="U42" i="67"/>
  <c r="U41" i="67"/>
  <c r="U44" i="67"/>
  <c r="U40" i="67"/>
  <c r="U43" i="67"/>
  <c r="U45" i="67"/>
  <c r="U47" i="67"/>
  <c r="U46" i="67"/>
  <c r="U48" i="67"/>
  <c r="U50" i="67"/>
  <c r="U51" i="67"/>
  <c r="U49" i="67"/>
  <c r="U53" i="67"/>
  <c r="U54" i="67"/>
  <c r="U52" i="67"/>
  <c r="U55" i="67"/>
  <c r="U57" i="67"/>
  <c r="U56" i="67"/>
  <c r="U59" i="67"/>
  <c r="U60" i="67"/>
  <c r="U61" i="67"/>
  <c r="U62" i="67"/>
  <c r="U64" i="67"/>
  <c r="U58" i="67"/>
  <c r="U65" i="67"/>
  <c r="U66" i="67"/>
  <c r="U67" i="67"/>
  <c r="U63" i="67"/>
  <c r="U68" i="67"/>
  <c r="U336" i="67"/>
  <c r="U71" i="67"/>
  <c r="U72" i="67"/>
  <c r="U74" i="67"/>
  <c r="U70" i="67"/>
  <c r="U69" i="67"/>
  <c r="U75" i="67"/>
  <c r="U73" i="67"/>
  <c r="U92" i="67"/>
  <c r="U78" i="67"/>
  <c r="U79" i="67"/>
  <c r="U84" i="67"/>
  <c r="U83" i="67"/>
  <c r="U82" i="67"/>
  <c r="U86" i="67"/>
  <c r="U87" i="67"/>
  <c r="U89" i="67"/>
  <c r="U90" i="67"/>
  <c r="U85" i="67"/>
  <c r="U76" i="67"/>
  <c r="U88" i="67"/>
  <c r="U80" i="67"/>
  <c r="U91" i="67"/>
  <c r="U32" i="67"/>
  <c r="U77" i="67"/>
  <c r="U33" i="67"/>
  <c r="U34" i="67"/>
  <c r="U35" i="67"/>
  <c r="T4" i="67"/>
  <c r="T5" i="67"/>
  <c r="T6" i="67"/>
  <c r="T7" i="67"/>
  <c r="T8" i="67"/>
  <c r="T9" i="67"/>
  <c r="T10" i="67"/>
  <c r="T11" i="67"/>
  <c r="T12" i="67"/>
  <c r="T13" i="67"/>
  <c r="T14" i="67"/>
  <c r="T15" i="67"/>
  <c r="T16" i="67"/>
  <c r="T17" i="67"/>
  <c r="T18" i="67"/>
  <c r="T19" i="67"/>
  <c r="T20" i="67"/>
  <c r="T21" i="67"/>
  <c r="T22" i="67"/>
  <c r="T23" i="67"/>
  <c r="T24" i="67"/>
  <c r="T25" i="67"/>
  <c r="T26" i="67"/>
  <c r="T27" i="67"/>
  <c r="T28" i="67"/>
  <c r="T29" i="67"/>
  <c r="T30" i="67"/>
  <c r="T37" i="67"/>
  <c r="T38" i="67"/>
  <c r="T39" i="67"/>
  <c r="T42" i="67"/>
  <c r="T41" i="67"/>
  <c r="T44" i="67"/>
  <c r="T40" i="67"/>
  <c r="T43" i="67"/>
  <c r="T45" i="67"/>
  <c r="T47" i="67"/>
  <c r="T46" i="67"/>
  <c r="T48" i="67"/>
  <c r="T50" i="67"/>
  <c r="T51" i="67"/>
  <c r="T49" i="67"/>
  <c r="T53" i="67"/>
  <c r="T54" i="67"/>
  <c r="T52" i="67"/>
  <c r="T55" i="67"/>
  <c r="T57" i="67"/>
  <c r="T56" i="67"/>
  <c r="T59" i="67"/>
  <c r="T60" i="67"/>
  <c r="T61" i="67"/>
  <c r="T62" i="67"/>
  <c r="T64" i="67"/>
  <c r="T58" i="67"/>
  <c r="T65" i="67"/>
  <c r="T66" i="67"/>
  <c r="T67" i="67"/>
  <c r="T63" i="67"/>
  <c r="T68" i="67"/>
  <c r="T336" i="67"/>
  <c r="T71" i="67"/>
  <c r="T72" i="67"/>
  <c r="T74" i="67"/>
  <c r="T70" i="67"/>
  <c r="T69" i="67"/>
  <c r="T75" i="67"/>
  <c r="T73" i="67"/>
  <c r="T92" i="67"/>
  <c r="T78" i="67"/>
  <c r="T79" i="67"/>
  <c r="T84" i="67"/>
  <c r="T83" i="67"/>
  <c r="T82" i="67"/>
  <c r="T86" i="67"/>
  <c r="T87" i="67"/>
  <c r="T89" i="67"/>
  <c r="T90" i="67"/>
  <c r="T85" i="67"/>
  <c r="T76" i="67"/>
  <c r="T88" i="67"/>
  <c r="T80" i="67"/>
  <c r="T91" i="67"/>
  <c r="T32" i="67"/>
  <c r="T77" i="67"/>
  <c r="T33" i="67"/>
  <c r="T34" i="67"/>
  <c r="T35" i="67"/>
  <c r="S4" i="67"/>
  <c r="S5" i="67"/>
  <c r="S6" i="67"/>
  <c r="S7" i="67"/>
  <c r="S8" i="67"/>
  <c r="S9" i="67"/>
  <c r="S10" i="67"/>
  <c r="S11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7" i="67"/>
  <c r="S38" i="67"/>
  <c r="S39" i="67"/>
  <c r="S42" i="67"/>
  <c r="S41" i="67"/>
  <c r="S44" i="67"/>
  <c r="S40" i="67"/>
  <c r="S43" i="67"/>
  <c r="S45" i="67"/>
  <c r="S47" i="67"/>
  <c r="S46" i="67"/>
  <c r="S48" i="67"/>
  <c r="S50" i="67"/>
  <c r="S51" i="67"/>
  <c r="S49" i="67"/>
  <c r="S53" i="67"/>
  <c r="S54" i="67"/>
  <c r="S52" i="67"/>
  <c r="S55" i="67"/>
  <c r="S57" i="67"/>
  <c r="S56" i="67"/>
  <c r="S59" i="67"/>
  <c r="S60" i="67"/>
  <c r="S61" i="67"/>
  <c r="S62" i="67"/>
  <c r="S64" i="67"/>
  <c r="S58" i="67"/>
  <c r="S65" i="67"/>
  <c r="S66" i="67"/>
  <c r="S67" i="67"/>
  <c r="S63" i="67"/>
  <c r="S68" i="67"/>
  <c r="S336" i="67"/>
  <c r="S71" i="67"/>
  <c r="S72" i="67"/>
  <c r="S74" i="67"/>
  <c r="S70" i="67"/>
  <c r="S69" i="67"/>
  <c r="S75" i="67"/>
  <c r="S73" i="67"/>
  <c r="S92" i="67"/>
  <c r="S78" i="67"/>
  <c r="S79" i="67"/>
  <c r="S84" i="67"/>
  <c r="S83" i="67"/>
  <c r="S82" i="67"/>
  <c r="S86" i="67"/>
  <c r="S87" i="67"/>
  <c r="S89" i="67"/>
  <c r="S90" i="67"/>
  <c r="S85" i="67"/>
  <c r="S76" i="67"/>
  <c r="S88" i="67"/>
  <c r="S80" i="67"/>
  <c r="S91" i="67"/>
  <c r="S32" i="67"/>
  <c r="S77" i="67"/>
  <c r="S33" i="67"/>
  <c r="S34" i="67"/>
  <c r="S35" i="67"/>
  <c r="R4" i="67"/>
  <c r="R5" i="67"/>
  <c r="R6" i="67"/>
  <c r="R7" i="67"/>
  <c r="R8" i="67"/>
  <c r="R9" i="67"/>
  <c r="R10" i="67"/>
  <c r="R11" i="67"/>
  <c r="R12" i="67"/>
  <c r="R13" i="67"/>
  <c r="R14" i="67"/>
  <c r="R15" i="67"/>
  <c r="R16" i="67"/>
  <c r="R17" i="67"/>
  <c r="R18" i="67"/>
  <c r="R19" i="67"/>
  <c r="R20" i="67"/>
  <c r="R21" i="67"/>
  <c r="R22" i="67"/>
  <c r="R23" i="67"/>
  <c r="R24" i="67"/>
  <c r="R25" i="67"/>
  <c r="R26" i="67"/>
  <c r="R27" i="67"/>
  <c r="R28" i="67"/>
  <c r="R29" i="67"/>
  <c r="R30" i="67"/>
  <c r="R37" i="67"/>
  <c r="R38" i="67"/>
  <c r="R39" i="67"/>
  <c r="R42" i="67"/>
  <c r="R41" i="67"/>
  <c r="R44" i="67"/>
  <c r="R40" i="67"/>
  <c r="R43" i="67"/>
  <c r="R45" i="67"/>
  <c r="R47" i="67"/>
  <c r="R46" i="67"/>
  <c r="R48" i="67"/>
  <c r="R50" i="67"/>
  <c r="R51" i="67"/>
  <c r="R49" i="67"/>
  <c r="R53" i="67"/>
  <c r="R54" i="67"/>
  <c r="R52" i="67"/>
  <c r="R55" i="67"/>
  <c r="R57" i="67"/>
  <c r="R56" i="67"/>
  <c r="R59" i="67"/>
  <c r="R60" i="67"/>
  <c r="R61" i="67"/>
  <c r="R62" i="67"/>
  <c r="R64" i="67"/>
  <c r="R58" i="67"/>
  <c r="R65" i="67"/>
  <c r="R66" i="67"/>
  <c r="R67" i="67"/>
  <c r="R63" i="67"/>
  <c r="R68" i="67"/>
  <c r="R336" i="67"/>
  <c r="R71" i="67"/>
  <c r="R72" i="67"/>
  <c r="R74" i="67"/>
  <c r="R70" i="67"/>
  <c r="R69" i="67"/>
  <c r="R75" i="67"/>
  <c r="R73" i="67"/>
  <c r="R92" i="67"/>
  <c r="R78" i="67"/>
  <c r="R79" i="67"/>
  <c r="R84" i="67"/>
  <c r="R83" i="67"/>
  <c r="R82" i="67"/>
  <c r="R86" i="67"/>
  <c r="R87" i="67"/>
  <c r="R89" i="67"/>
  <c r="R90" i="67"/>
  <c r="R85" i="67"/>
  <c r="R76" i="67"/>
  <c r="R88" i="67"/>
  <c r="R80" i="67"/>
  <c r="R91" i="67"/>
  <c r="R32" i="67"/>
  <c r="R77" i="67"/>
  <c r="R33" i="67"/>
  <c r="R34" i="67"/>
  <c r="R35" i="67"/>
  <c r="Q4" i="67"/>
  <c r="Q5" i="67"/>
  <c r="Q6" i="67"/>
  <c r="Q7" i="67"/>
  <c r="Q8" i="67"/>
  <c r="Q9" i="67"/>
  <c r="Q10" i="67"/>
  <c r="Q11" i="67"/>
  <c r="Q12" i="67"/>
  <c r="Q13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7" i="67"/>
  <c r="Q38" i="67"/>
  <c r="Q39" i="67"/>
  <c r="Q42" i="67"/>
  <c r="Q41" i="67"/>
  <c r="Q44" i="67"/>
  <c r="Q40" i="67"/>
  <c r="Q43" i="67"/>
  <c r="Q45" i="67"/>
  <c r="Q47" i="67"/>
  <c r="Q46" i="67"/>
  <c r="Q48" i="67"/>
  <c r="Q50" i="67"/>
  <c r="Q51" i="67"/>
  <c r="Q49" i="67"/>
  <c r="Q53" i="67"/>
  <c r="Q54" i="67"/>
  <c r="Q52" i="67"/>
  <c r="Q55" i="67"/>
  <c r="Q57" i="67"/>
  <c r="Q56" i="67"/>
  <c r="Q59" i="67"/>
  <c r="Q60" i="67"/>
  <c r="Q61" i="67"/>
  <c r="Q62" i="67"/>
  <c r="Q64" i="67"/>
  <c r="Q58" i="67"/>
  <c r="Q65" i="67"/>
  <c r="Q66" i="67"/>
  <c r="Q67" i="67"/>
  <c r="Q63" i="67"/>
  <c r="Q68" i="67"/>
  <c r="Q336" i="67"/>
  <c r="Q71" i="67"/>
  <c r="Q72" i="67"/>
  <c r="Q74" i="67"/>
  <c r="Q70" i="67"/>
  <c r="Q69" i="67"/>
  <c r="Q75" i="67"/>
  <c r="Q73" i="67"/>
  <c r="Q92" i="67"/>
  <c r="Q78" i="67"/>
  <c r="Q79" i="67"/>
  <c r="Q84" i="67"/>
  <c r="Q83" i="67"/>
  <c r="Q82" i="67"/>
  <c r="Q86" i="67"/>
  <c r="Q87" i="67"/>
  <c r="Q89" i="67"/>
  <c r="Q90" i="67"/>
  <c r="Q85" i="67"/>
  <c r="Q76" i="67"/>
  <c r="Q88" i="67"/>
  <c r="Q80" i="67"/>
  <c r="Q91" i="67"/>
  <c r="Q32" i="67"/>
  <c r="Q77" i="67"/>
  <c r="Q33" i="67"/>
  <c r="Q34" i="67"/>
  <c r="Q35" i="67"/>
  <c r="I115" i="67"/>
  <c r="I38" i="67"/>
  <c r="J38" i="67"/>
  <c r="I39" i="67"/>
  <c r="I42" i="67"/>
  <c r="I40" i="67"/>
  <c r="I41" i="67"/>
  <c r="I44" i="67"/>
  <c r="I43" i="67"/>
  <c r="I45" i="67"/>
  <c r="I47" i="67"/>
  <c r="I46" i="67"/>
  <c r="I48" i="67"/>
  <c r="I50" i="67"/>
  <c r="I49" i="67"/>
  <c r="I51" i="67"/>
  <c r="I53" i="67"/>
  <c r="I52" i="67"/>
  <c r="I54" i="67"/>
  <c r="I55" i="67"/>
  <c r="I57" i="67"/>
  <c r="I56" i="67"/>
  <c r="I59" i="67"/>
  <c r="I58" i="67"/>
  <c r="I60" i="67"/>
  <c r="I61" i="67"/>
  <c r="I62" i="67"/>
  <c r="I64" i="67"/>
  <c r="I63" i="67"/>
  <c r="I65" i="67"/>
  <c r="I66" i="67"/>
  <c r="I67" i="67"/>
  <c r="I68" i="67"/>
  <c r="I112" i="67"/>
  <c r="I109" i="67"/>
  <c r="I110" i="67"/>
  <c r="I111" i="67"/>
  <c r="I113" i="67"/>
  <c r="I114" i="67"/>
  <c r="P69" i="67"/>
  <c r="AC68" i="67"/>
  <c r="AB68" i="67"/>
  <c r="AA68" i="67"/>
  <c r="H37" i="67"/>
  <c r="N37" i="67" s="1"/>
  <c r="N38" i="67" s="1"/>
  <c r="H38" i="67"/>
  <c r="H39" i="67"/>
  <c r="N39" i="67"/>
  <c r="H42" i="67"/>
  <c r="H40" i="67"/>
  <c r="H41" i="67"/>
  <c r="H44" i="67"/>
  <c r="H43" i="67"/>
  <c r="H45" i="67"/>
  <c r="H47" i="67"/>
  <c r="H46" i="67"/>
  <c r="H48" i="67"/>
  <c r="H50" i="67"/>
  <c r="H49" i="67"/>
  <c r="H51" i="67"/>
  <c r="H53" i="67"/>
  <c r="H52" i="67"/>
  <c r="H54" i="67"/>
  <c r="H55" i="67"/>
  <c r="H57" i="67"/>
  <c r="H56" i="67"/>
  <c r="H59" i="67"/>
  <c r="H58" i="67"/>
  <c r="H60" i="67"/>
  <c r="H61" i="67"/>
  <c r="H62" i="67"/>
  <c r="H64" i="67"/>
  <c r="H63" i="67"/>
  <c r="H65" i="67"/>
  <c r="H66" i="67"/>
  <c r="H67" i="67"/>
  <c r="Z20" i="67"/>
  <c r="AC20" i="67"/>
  <c r="AB20" i="67"/>
  <c r="AA20" i="67"/>
  <c r="AC19" i="67"/>
  <c r="AB19" i="67"/>
  <c r="AA19" i="67"/>
  <c r="AC18" i="67"/>
  <c r="AB18" i="67"/>
  <c r="AA18" i="67"/>
  <c r="AC17" i="67"/>
  <c r="AB17" i="67"/>
  <c r="AA17" i="67"/>
  <c r="N17" i="67"/>
  <c r="AC16" i="67"/>
  <c r="AB16" i="67"/>
  <c r="AA16" i="67"/>
  <c r="AC15" i="67"/>
  <c r="AB15" i="67"/>
  <c r="AA15" i="67"/>
  <c r="AC14" i="67"/>
  <c r="AB14" i="67"/>
  <c r="AA14" i="67"/>
  <c r="AC13" i="67"/>
  <c r="AB13" i="67"/>
  <c r="AA13" i="67"/>
  <c r="AC12" i="67"/>
  <c r="AB12" i="67"/>
  <c r="AA12" i="67"/>
  <c r="AC11" i="67"/>
  <c r="AB11" i="67"/>
  <c r="AA11" i="67"/>
  <c r="AC10" i="67"/>
  <c r="AB10" i="67"/>
  <c r="AA10" i="67"/>
  <c r="AC9" i="67"/>
  <c r="AB9" i="67"/>
  <c r="AA9" i="67"/>
  <c r="AC8" i="67"/>
  <c r="AB8" i="67"/>
  <c r="AA8" i="67"/>
  <c r="AC7" i="67"/>
  <c r="AB7" i="67"/>
  <c r="AA7" i="67"/>
  <c r="AC6" i="67"/>
  <c r="AB6" i="67"/>
  <c r="AA6" i="67"/>
  <c r="AC5" i="67"/>
  <c r="AB5" i="67"/>
  <c r="AA5" i="67"/>
  <c r="AC4" i="67"/>
  <c r="AB4" i="67"/>
  <c r="AA4" i="67"/>
  <c r="I126" i="62"/>
  <c r="J126" i="62"/>
  <c r="I127" i="62"/>
  <c r="J127" i="62"/>
  <c r="I128" i="62"/>
  <c r="I129" i="62"/>
  <c r="I130" i="62"/>
  <c r="I131" i="62"/>
  <c r="I132" i="62"/>
  <c r="I133" i="62"/>
  <c r="I134" i="62"/>
  <c r="I135" i="62"/>
  <c r="I136" i="62"/>
  <c r="I137" i="62"/>
  <c r="I138" i="62"/>
  <c r="I140" i="62"/>
  <c r="I141" i="62"/>
  <c r="I142" i="62"/>
  <c r="I143" i="62"/>
  <c r="I144" i="62"/>
  <c r="I145" i="62"/>
  <c r="I146" i="62"/>
  <c r="I147" i="62"/>
  <c r="I148" i="62"/>
  <c r="I149" i="62"/>
  <c r="I150" i="62"/>
  <c r="I151" i="62"/>
  <c r="I152" i="62"/>
  <c r="I153" i="62"/>
  <c r="I154" i="62"/>
  <c r="I155" i="62"/>
  <c r="I156" i="62"/>
  <c r="I157" i="62"/>
  <c r="I158" i="62"/>
  <c r="I159" i="62"/>
  <c r="I160" i="62"/>
  <c r="I161" i="62"/>
  <c r="I162" i="62"/>
  <c r="I163" i="62"/>
  <c r="I164" i="62"/>
  <c r="I165" i="62"/>
  <c r="I166" i="62"/>
  <c r="I167" i="62"/>
  <c r="I168" i="62"/>
  <c r="I169" i="62"/>
  <c r="I170" i="62"/>
  <c r="I171" i="62"/>
  <c r="I172" i="62"/>
  <c r="I173" i="62"/>
  <c r="I174" i="62"/>
  <c r="I175" i="62"/>
  <c r="I176" i="62"/>
  <c r="I178" i="62"/>
  <c r="I179" i="62"/>
  <c r="I180" i="62"/>
  <c r="I181" i="62"/>
  <c r="I182" i="62"/>
  <c r="I183" i="62"/>
  <c r="I184" i="62"/>
  <c r="I185" i="62"/>
  <c r="I186" i="62"/>
  <c r="I187" i="62"/>
  <c r="I188" i="62"/>
  <c r="I189" i="62"/>
  <c r="I190" i="62"/>
  <c r="I191" i="62"/>
  <c r="I192" i="62"/>
  <c r="I193" i="62"/>
  <c r="I258" i="62"/>
  <c r="I259" i="62"/>
  <c r="I260" i="62"/>
  <c r="I261" i="62"/>
  <c r="I262" i="62"/>
  <c r="I263" i="62"/>
  <c r="I264" i="62"/>
  <c r="I265" i="62"/>
  <c r="I266" i="62"/>
  <c r="I267" i="62"/>
  <c r="I268" i="62"/>
  <c r="I269" i="62"/>
  <c r="I270" i="62"/>
  <c r="I271" i="62"/>
  <c r="I272" i="62"/>
  <c r="I273" i="62"/>
  <c r="I274" i="62"/>
  <c r="I275" i="62"/>
  <c r="I276" i="62"/>
  <c r="I277" i="62"/>
  <c r="I278" i="62"/>
  <c r="I279" i="62"/>
  <c r="I280" i="62"/>
  <c r="I281" i="62"/>
  <c r="I282" i="62"/>
  <c r="I284" i="62"/>
  <c r="I285" i="62"/>
  <c r="I286" i="62"/>
  <c r="I287" i="62"/>
  <c r="I288" i="62"/>
  <c r="I289" i="62"/>
  <c r="I290" i="62"/>
  <c r="I291" i="62"/>
  <c r="I292" i="62"/>
  <c r="I293" i="62"/>
  <c r="I294" i="62"/>
  <c r="I295" i="62"/>
  <c r="I296" i="62"/>
  <c r="I297" i="62"/>
  <c r="I298" i="62"/>
  <c r="I299" i="62"/>
  <c r="I300" i="62"/>
  <c r="I301" i="62"/>
  <c r="I302" i="62"/>
  <c r="I303" i="62"/>
  <c r="I304" i="62"/>
  <c r="I305" i="62"/>
  <c r="I306" i="62"/>
  <c r="I307" i="62"/>
  <c r="I308" i="62"/>
  <c r="I309" i="62"/>
  <c r="I310" i="62"/>
  <c r="I311" i="62"/>
  <c r="I312" i="62"/>
  <c r="I313" i="62"/>
  <c r="I314" i="62"/>
  <c r="I315" i="62"/>
  <c r="I316" i="62"/>
  <c r="I317" i="62"/>
  <c r="I318" i="62"/>
  <c r="I319" i="62"/>
  <c r="I320" i="62"/>
  <c r="I321" i="62"/>
  <c r="I322" i="62"/>
  <c r="I323" i="62"/>
  <c r="I324" i="62"/>
  <c r="I325" i="62"/>
  <c r="I326" i="62"/>
  <c r="I327" i="62"/>
  <c r="I328" i="62"/>
  <c r="I329" i="62"/>
  <c r="I330" i="62"/>
  <c r="I331" i="62"/>
  <c r="I332" i="62"/>
  <c r="I333" i="62"/>
  <c r="I334" i="62"/>
  <c r="I335" i="62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47" i="62"/>
  <c r="I48" i="62"/>
  <c r="I49" i="62"/>
  <c r="I50" i="62"/>
  <c r="I51" i="62"/>
  <c r="I52" i="62"/>
  <c r="I53" i="62"/>
  <c r="I54" i="62"/>
  <c r="I55" i="62"/>
  <c r="I56" i="62"/>
  <c r="I57" i="62"/>
  <c r="I58" i="62"/>
  <c r="I59" i="62"/>
  <c r="I60" i="62"/>
  <c r="I61" i="62"/>
  <c r="I64" i="62"/>
  <c r="I65" i="62"/>
  <c r="I66" i="62"/>
  <c r="I67" i="62"/>
  <c r="I68" i="62"/>
  <c r="I69" i="62"/>
  <c r="I70" i="62"/>
  <c r="I71" i="62"/>
  <c r="I72" i="62"/>
  <c r="I73" i="62"/>
  <c r="I74" i="62"/>
  <c r="I75" i="62"/>
  <c r="I76" i="62"/>
  <c r="I77" i="62"/>
  <c r="I78" i="62"/>
  <c r="I79" i="62"/>
  <c r="I80" i="62"/>
  <c r="I81" i="62"/>
  <c r="I82" i="62"/>
  <c r="I83" i="62"/>
  <c r="I84" i="62"/>
  <c r="I85" i="62"/>
  <c r="I86" i="62"/>
  <c r="I87" i="62"/>
  <c r="I88" i="62"/>
  <c r="I89" i="62"/>
  <c r="I90" i="62"/>
  <c r="I91" i="62"/>
  <c r="I92" i="62"/>
  <c r="I93" i="62"/>
  <c r="I94" i="62"/>
  <c r="I95" i="62"/>
  <c r="I96" i="62"/>
  <c r="I97" i="62"/>
  <c r="I98" i="62"/>
  <c r="I99" i="62"/>
  <c r="I100" i="62"/>
  <c r="I101" i="62"/>
  <c r="I102" i="62"/>
  <c r="I103" i="62"/>
  <c r="I104" i="62"/>
  <c r="I105" i="62"/>
  <c r="I106" i="62"/>
  <c r="I107" i="62"/>
  <c r="I108" i="62"/>
  <c r="I109" i="62"/>
  <c r="I110" i="62"/>
  <c r="I111" i="62"/>
  <c r="I112" i="62"/>
  <c r="I113" i="62"/>
  <c r="I115" i="62"/>
  <c r="I116" i="62"/>
  <c r="I117" i="62"/>
  <c r="I118" i="62"/>
  <c r="I119" i="62"/>
  <c r="I120" i="62"/>
  <c r="I121" i="62"/>
  <c r="I122" i="62"/>
  <c r="I123" i="62"/>
  <c r="J31" i="62"/>
  <c r="I31" i="62"/>
  <c r="J6" i="66"/>
  <c r="J11" i="66"/>
  <c r="E2" i="66"/>
  <c r="G2" i="66"/>
  <c r="H2" i="66"/>
  <c r="J2" i="66" s="1"/>
  <c r="E3" i="66"/>
  <c r="G3" i="66"/>
  <c r="H3" i="66"/>
  <c r="J3" i="66" s="1"/>
  <c r="E4" i="66"/>
  <c r="G4" i="66"/>
  <c r="H4" i="66"/>
  <c r="J4" i="66" s="1"/>
  <c r="E5" i="66"/>
  <c r="G5" i="66"/>
  <c r="H5" i="66"/>
  <c r="J5" i="66" s="1"/>
  <c r="E6" i="66"/>
  <c r="G6" i="66"/>
  <c r="H6" i="66"/>
  <c r="E8" i="66"/>
  <c r="H8" i="66"/>
  <c r="J8" i="66" s="1"/>
  <c r="E9" i="66"/>
  <c r="G9" i="66"/>
  <c r="H9" i="66"/>
  <c r="J9" i="66" s="1"/>
  <c r="E10" i="66"/>
  <c r="G10" i="66"/>
  <c r="H10" i="66"/>
  <c r="J10" i="66" s="1"/>
  <c r="E11" i="66"/>
  <c r="G11" i="66"/>
  <c r="H11" i="66"/>
  <c r="E12" i="66"/>
  <c r="G12" i="66"/>
  <c r="H12" i="66"/>
  <c r="J12" i="66" s="1"/>
  <c r="E13" i="66"/>
  <c r="H13" i="66"/>
  <c r="J13" i="66" s="1"/>
  <c r="C15" i="66"/>
  <c r="D15" i="66"/>
  <c r="F15" i="66"/>
  <c r="G15" i="66"/>
  <c r="H15" i="66"/>
  <c r="B19" i="66"/>
  <c r="C7" i="43"/>
  <c r="C8" i="43"/>
  <c r="C9" i="43"/>
  <c r="C10" i="43"/>
  <c r="C11" i="43"/>
  <c r="C6" i="43"/>
  <c r="C37" i="43"/>
  <c r="C12" i="43"/>
  <c r="C33" i="43"/>
  <c r="E32" i="43" s="1"/>
  <c r="C34" i="43"/>
  <c r="C35" i="43"/>
  <c r="C36" i="43"/>
  <c r="C38" i="43"/>
  <c r="D38" i="43" s="1"/>
  <c r="C39" i="43"/>
  <c r="C40" i="43"/>
  <c r="C41" i="43"/>
  <c r="C42" i="43"/>
  <c r="E41" i="43" s="1"/>
  <c r="C43" i="43"/>
  <c r="C44" i="43"/>
  <c r="C45" i="43"/>
  <c r="C46" i="43"/>
  <c r="C47" i="43"/>
  <c r="C48" i="43"/>
  <c r="C49" i="43"/>
  <c r="C50" i="43"/>
  <c r="C51" i="43"/>
  <c r="C52" i="43"/>
  <c r="C32" i="43"/>
  <c r="G5" i="65"/>
  <c r="F13" i="65"/>
  <c r="E13" i="65"/>
  <c r="D13" i="65"/>
  <c r="G9" i="65" s="1"/>
  <c r="F9" i="65"/>
  <c r="E9" i="65"/>
  <c r="D9" i="65"/>
  <c r="E5" i="65"/>
  <c r="F5" i="65"/>
  <c r="D5" i="65"/>
  <c r="L31" i="62"/>
  <c r="W408" i="61"/>
  <c r="W407" i="61"/>
  <c r="H31" i="62"/>
  <c r="N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3" i="62"/>
  <c r="N63" i="62" s="1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115" i="62"/>
  <c r="N115" i="62" s="1"/>
  <c r="H116" i="62"/>
  <c r="N116" i="62"/>
  <c r="O116" i="62" s="1"/>
  <c r="H99" i="62"/>
  <c r="H100" i="62"/>
  <c r="H101" i="62"/>
  <c r="H102" i="62"/>
  <c r="H103" i="62"/>
  <c r="H104" i="62"/>
  <c r="H105" i="62"/>
  <c r="H106" i="62"/>
  <c r="H107" i="62"/>
  <c r="H108" i="62"/>
  <c r="H284" i="62"/>
  <c r="N284" i="62" s="1"/>
  <c r="P284" i="62" s="1"/>
  <c r="H285" i="62"/>
  <c r="N285" i="62"/>
  <c r="N286" i="62" s="1"/>
  <c r="N287" i="62" s="1"/>
  <c r="H286" i="62"/>
  <c r="H287" i="62"/>
  <c r="H288" i="62"/>
  <c r="H289" i="62"/>
  <c r="H290" i="62"/>
  <c r="H291" i="62"/>
  <c r="H292" i="62"/>
  <c r="H293" i="62"/>
  <c r="H294" i="62"/>
  <c r="H295" i="62"/>
  <c r="H296" i="62"/>
  <c r="H297" i="62"/>
  <c r="H298" i="62"/>
  <c r="H299" i="62"/>
  <c r="H300" i="62"/>
  <c r="H109" i="62"/>
  <c r="H110" i="62"/>
  <c r="H111" i="62"/>
  <c r="H112" i="62"/>
  <c r="H117" i="62"/>
  <c r="H118" i="62"/>
  <c r="H119" i="62"/>
  <c r="H120" i="62"/>
  <c r="H121" i="62"/>
  <c r="H122" i="62"/>
  <c r="H140" i="62"/>
  <c r="N140" i="62" s="1"/>
  <c r="H141" i="62"/>
  <c r="H142" i="62"/>
  <c r="H143" i="62"/>
  <c r="H144" i="62"/>
  <c r="H145" i="62"/>
  <c r="H146" i="62"/>
  <c r="H147" i="62"/>
  <c r="H148" i="62"/>
  <c r="H149" i="62"/>
  <c r="H150" i="62"/>
  <c r="H151" i="62"/>
  <c r="H152" i="62"/>
  <c r="H153" i="62"/>
  <c r="H154" i="62"/>
  <c r="H155" i="62"/>
  <c r="H156" i="62"/>
  <c r="H157" i="62"/>
  <c r="H158" i="62"/>
  <c r="H159" i="62"/>
  <c r="H160" i="62"/>
  <c r="H125" i="62"/>
  <c r="N125" i="62"/>
  <c r="N126" i="62" s="1"/>
  <c r="H126" i="62"/>
  <c r="H127" i="62"/>
  <c r="H128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8" i="62"/>
  <c r="N178" i="62" s="1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09" i="62"/>
  <c r="H210" i="62"/>
  <c r="H211" i="62"/>
  <c r="H212" i="62"/>
  <c r="H213" i="62"/>
  <c r="H214" i="62"/>
  <c r="H215" i="62"/>
  <c r="H216" i="62"/>
  <c r="H217" i="62"/>
  <c r="H218" i="62"/>
  <c r="H219" i="62"/>
  <c r="H220" i="62"/>
  <c r="H221" i="62"/>
  <c r="H222" i="62"/>
  <c r="H223" i="62"/>
  <c r="H224" i="62"/>
  <c r="H225" i="62"/>
  <c r="H226" i="62"/>
  <c r="H227" i="62"/>
  <c r="H228" i="62"/>
  <c r="H229" i="62"/>
  <c r="H230" i="62"/>
  <c r="H231" i="62"/>
  <c r="H232" i="62"/>
  <c r="H233" i="62"/>
  <c r="H234" i="62"/>
  <c r="H235" i="62"/>
  <c r="H236" i="62"/>
  <c r="H237" i="62"/>
  <c r="H238" i="62"/>
  <c r="H239" i="62"/>
  <c r="H240" i="62"/>
  <c r="H241" i="62"/>
  <c r="H242" i="62"/>
  <c r="H243" i="62"/>
  <c r="H244" i="62"/>
  <c r="H245" i="62"/>
  <c r="H246" i="62"/>
  <c r="H247" i="62"/>
  <c r="H248" i="62"/>
  <c r="H249" i="62"/>
  <c r="H250" i="62"/>
  <c r="H251" i="62"/>
  <c r="H252" i="62"/>
  <c r="H253" i="62"/>
  <c r="H254" i="62"/>
  <c r="H255" i="62"/>
  <c r="H256" i="62"/>
  <c r="H257" i="62"/>
  <c r="H258" i="62"/>
  <c r="H259" i="62"/>
  <c r="H260" i="62"/>
  <c r="H261" i="62"/>
  <c r="H262" i="62"/>
  <c r="H263" i="62"/>
  <c r="H264" i="62"/>
  <c r="H265" i="62"/>
  <c r="H266" i="62"/>
  <c r="H267" i="62"/>
  <c r="H268" i="62"/>
  <c r="H269" i="62"/>
  <c r="H270" i="62"/>
  <c r="H271" i="62"/>
  <c r="H272" i="62"/>
  <c r="H273" i="62"/>
  <c r="H274" i="62"/>
  <c r="H275" i="62"/>
  <c r="H276" i="62"/>
  <c r="H277" i="62"/>
  <c r="H278" i="62"/>
  <c r="H279" i="62"/>
  <c r="H280" i="62"/>
  <c r="H113" i="62"/>
  <c r="H129" i="62"/>
  <c r="H130" i="62"/>
  <c r="H131" i="62"/>
  <c r="H132" i="62"/>
  <c r="H133" i="62"/>
  <c r="H134" i="62"/>
  <c r="H135" i="62"/>
  <c r="H123" i="62"/>
  <c r="H136" i="62"/>
  <c r="H137" i="62"/>
  <c r="H138" i="62"/>
  <c r="H301" i="62"/>
  <c r="H302" i="62"/>
  <c r="H303" i="62"/>
  <c r="H304" i="62"/>
  <c r="H305" i="62"/>
  <c r="H306" i="62"/>
  <c r="H307" i="62"/>
  <c r="H308" i="62"/>
  <c r="H309" i="62"/>
  <c r="H281" i="62"/>
  <c r="H282" i="62"/>
  <c r="H310" i="62"/>
  <c r="H311" i="62"/>
  <c r="H312" i="62"/>
  <c r="H313" i="62"/>
  <c r="H314" i="62"/>
  <c r="H315" i="62"/>
  <c r="H316" i="62"/>
  <c r="H317" i="62"/>
  <c r="H318" i="62"/>
  <c r="H319" i="62"/>
  <c r="H320" i="62"/>
  <c r="H321" i="62"/>
  <c r="H322" i="62"/>
  <c r="H323" i="62"/>
  <c r="H324" i="62"/>
  <c r="H325" i="62"/>
  <c r="H326" i="62"/>
  <c r="H327" i="62"/>
  <c r="H328" i="62"/>
  <c r="H329" i="62"/>
  <c r="H330" i="62"/>
  <c r="H331" i="62"/>
  <c r="H175" i="62"/>
  <c r="H176" i="62"/>
  <c r="H332" i="62"/>
  <c r="H333" i="62"/>
  <c r="H334" i="62"/>
  <c r="H335" i="62"/>
  <c r="I62" i="62"/>
  <c r="I125" i="62"/>
  <c r="I208" i="62"/>
  <c r="I207" i="62"/>
  <c r="I237" i="62"/>
  <c r="I231" i="62"/>
  <c r="I248" i="62"/>
  <c r="I200" i="62"/>
  <c r="I197" i="62"/>
  <c r="I236" i="62"/>
  <c r="I255" i="62"/>
  <c r="I252" i="62"/>
  <c r="I217" i="62"/>
  <c r="I244" i="62"/>
  <c r="I245" i="62"/>
  <c r="I203" i="62"/>
  <c r="I256" i="62"/>
  <c r="I212" i="62"/>
  <c r="I241" i="62"/>
  <c r="I253" i="62"/>
  <c r="I199" i="62"/>
  <c r="I224" i="62"/>
  <c r="I246" i="62"/>
  <c r="I216" i="62"/>
  <c r="I249" i="62"/>
  <c r="I218" i="62"/>
  <c r="I243" i="62"/>
  <c r="I214" i="62"/>
  <c r="I210" i="62"/>
  <c r="I213" i="62"/>
  <c r="I239" i="62"/>
  <c r="I234" i="62"/>
  <c r="I229" i="62"/>
  <c r="I230" i="62"/>
  <c r="I221" i="62"/>
  <c r="I240" i="62"/>
  <c r="I201" i="62"/>
  <c r="I215" i="62"/>
  <c r="I232" i="62"/>
  <c r="I254" i="62"/>
  <c r="I204" i="62"/>
  <c r="I196" i="62"/>
  <c r="I220" i="62"/>
  <c r="I228" i="62"/>
  <c r="I209" i="62"/>
  <c r="I227" i="62"/>
  <c r="I247" i="62"/>
  <c r="I206" i="62"/>
  <c r="I205" i="62"/>
  <c r="I257" i="62"/>
  <c r="I233" i="62"/>
  <c r="I242" i="62"/>
  <c r="I198" i="62"/>
  <c r="I235" i="62"/>
  <c r="I250" i="62"/>
  <c r="I194" i="62"/>
  <c r="I195" i="62"/>
  <c r="I223" i="62"/>
  <c r="I211" i="62"/>
  <c r="I225" i="62"/>
  <c r="I226" i="62"/>
  <c r="I222" i="62"/>
  <c r="I202" i="62"/>
  <c r="I251" i="62"/>
  <c r="I238" i="62"/>
  <c r="I219" i="62"/>
  <c r="O285" i="62"/>
  <c r="O284" i="62"/>
  <c r="O286" i="62"/>
  <c r="O115" i="62"/>
  <c r="O125" i="62"/>
  <c r="O63" i="62"/>
  <c r="Q4" i="62"/>
  <c r="Q5" i="62"/>
  <c r="Q6" i="62"/>
  <c r="Q7" i="62"/>
  <c r="Q8" i="62"/>
  <c r="Q9" i="62"/>
  <c r="Q10" i="62"/>
  <c r="Q11" i="62"/>
  <c r="Q62" i="62"/>
  <c r="Q12" i="62"/>
  <c r="Q13" i="62"/>
  <c r="Q14" i="62"/>
  <c r="Q15" i="62"/>
  <c r="Q16" i="62"/>
  <c r="Q17" i="62"/>
  <c r="Q18" i="62"/>
  <c r="Q19" i="62"/>
  <c r="Q336" i="62"/>
  <c r="Q124" i="62"/>
  <c r="Q20" i="62"/>
  <c r="Q21" i="62"/>
  <c r="Q283" i="62"/>
  <c r="Q22" i="62"/>
  <c r="Q23" i="62"/>
  <c r="Q114" i="62"/>
  <c r="Q24" i="62"/>
  <c r="Q25" i="62"/>
  <c r="Q26" i="62"/>
  <c r="Q177" i="62"/>
  <c r="Q139" i="62"/>
  <c r="Q27" i="62"/>
  <c r="Q28" i="62"/>
  <c r="Q29" i="62"/>
  <c r="Q30" i="62"/>
  <c r="Q31" i="62"/>
  <c r="Q32" i="62"/>
  <c r="Q33" i="62"/>
  <c r="Q37" i="62"/>
  <c r="Q35" i="62"/>
  <c r="Q34" i="62"/>
  <c r="Q38" i="62"/>
  <c r="Q36" i="62"/>
  <c r="Q39" i="62"/>
  <c r="Q41" i="62"/>
  <c r="Q40" i="62"/>
  <c r="Q42" i="62"/>
  <c r="Q45" i="62"/>
  <c r="Q43" i="62"/>
  <c r="Q44" i="62"/>
  <c r="Q48" i="62"/>
  <c r="Q46" i="62"/>
  <c r="Q47" i="62"/>
  <c r="Q49" i="62"/>
  <c r="Q51" i="62"/>
  <c r="Q50" i="62"/>
  <c r="Q57" i="62"/>
  <c r="Q52" i="62"/>
  <c r="Q53" i="62"/>
  <c r="Q54" i="62"/>
  <c r="Q55" i="62"/>
  <c r="Q61" i="62"/>
  <c r="Q56" i="62"/>
  <c r="Q58" i="62"/>
  <c r="Q59" i="62"/>
  <c r="Q60" i="62"/>
  <c r="Q63" i="62"/>
  <c r="Q68" i="62"/>
  <c r="Q67" i="62"/>
  <c r="Q64" i="62"/>
  <c r="Q65" i="62"/>
  <c r="Q70" i="62"/>
  <c r="Q66" i="62"/>
  <c r="Q69" i="62"/>
  <c r="Q98" i="62"/>
  <c r="Q116" i="62"/>
  <c r="Q72" i="62"/>
  <c r="Q73" i="62"/>
  <c r="Q108" i="62"/>
  <c r="Q300" i="62"/>
  <c r="Q76" i="62"/>
  <c r="Q75" i="62"/>
  <c r="Q74" i="62"/>
  <c r="Q85" i="62"/>
  <c r="Q77" i="62"/>
  <c r="Q78" i="62"/>
  <c r="Q105" i="62"/>
  <c r="Q79" i="62"/>
  <c r="Q80" i="62"/>
  <c r="Q112" i="62"/>
  <c r="Q71" i="62"/>
  <c r="Q81" i="62"/>
  <c r="Q82" i="62"/>
  <c r="Q84" i="62"/>
  <c r="Q87" i="62"/>
  <c r="Q122" i="62"/>
  <c r="Q110" i="62"/>
  <c r="Q83" i="62"/>
  <c r="Q86" i="62"/>
  <c r="Q159" i="62"/>
  <c r="Q90" i="62"/>
  <c r="Q91" i="62"/>
  <c r="Q89" i="62"/>
  <c r="Q88" i="62"/>
  <c r="Q92" i="62"/>
  <c r="Q93" i="62"/>
  <c r="Q160" i="62"/>
  <c r="Q111" i="62"/>
  <c r="Q97" i="62"/>
  <c r="Q103" i="62"/>
  <c r="Q94" i="62"/>
  <c r="Q95" i="62"/>
  <c r="Q96" i="62"/>
  <c r="Q125" i="62"/>
  <c r="Q101" i="62"/>
  <c r="Q99" i="62"/>
  <c r="Q106" i="62"/>
  <c r="Q100" i="62"/>
  <c r="Q102" i="62"/>
  <c r="Q128" i="62"/>
  <c r="Q104" i="62"/>
  <c r="Q174" i="62"/>
  <c r="Q109" i="62"/>
  <c r="Q280" i="62"/>
  <c r="Q181" i="62"/>
  <c r="Q182" i="62"/>
  <c r="Q258" i="62"/>
  <c r="Q107" i="62"/>
  <c r="Q208" i="62"/>
  <c r="Q113" i="62"/>
  <c r="Q207" i="62"/>
  <c r="Q127" i="62"/>
  <c r="Q135" i="62"/>
  <c r="Q237" i="62"/>
  <c r="Q156" i="62"/>
  <c r="Q130" i="62"/>
  <c r="Q231" i="62"/>
  <c r="Q115" i="62"/>
  <c r="Q154" i="62"/>
  <c r="Q117" i="62"/>
  <c r="Q248" i="62"/>
  <c r="Q150" i="62"/>
  <c r="Q151" i="62"/>
  <c r="Q119" i="62"/>
  <c r="Q118" i="62"/>
  <c r="Q161" i="62"/>
  <c r="Q120" i="62"/>
  <c r="Q172" i="62"/>
  <c r="Q121" i="62"/>
  <c r="Q200" i="62"/>
  <c r="Q197" i="62"/>
  <c r="Q134" i="62"/>
  <c r="Q152" i="62"/>
  <c r="Q141" i="62"/>
  <c r="Q123" i="62"/>
  <c r="Q144" i="62"/>
  <c r="Q188" i="62"/>
  <c r="Q189" i="62"/>
  <c r="Q184" i="62"/>
  <c r="Q236" i="62"/>
  <c r="Q180" i="62"/>
  <c r="Q126" i="62"/>
  <c r="Q255" i="62"/>
  <c r="Q133" i="62"/>
  <c r="Q252" i="62"/>
  <c r="Q297" i="62"/>
  <c r="Q129" i="62"/>
  <c r="Q148" i="62"/>
  <c r="Q131" i="62"/>
  <c r="Q132" i="62"/>
  <c r="Q153" i="62"/>
  <c r="Q162" i="62"/>
  <c r="Q140" i="62"/>
  <c r="Q186" i="62"/>
  <c r="Q136" i="62"/>
  <c r="Q217" i="62"/>
  <c r="Q298" i="62"/>
  <c r="Q296" i="62"/>
  <c r="Q146" i="62"/>
  <c r="Q260" i="62"/>
  <c r="Q137" i="62"/>
  <c r="Q155" i="62"/>
  <c r="Q268" i="62"/>
  <c r="Q149" i="62"/>
  <c r="Q244" i="62"/>
  <c r="Q185" i="62"/>
  <c r="Q245" i="62"/>
  <c r="Q138" i="62"/>
  <c r="Q191" i="62"/>
  <c r="Q299" i="62"/>
  <c r="Q279" i="62"/>
  <c r="Q168" i="62"/>
  <c r="Q158" i="62"/>
  <c r="Q170" i="62"/>
  <c r="Q171" i="62"/>
  <c r="Q142" i="62"/>
  <c r="Q143" i="62"/>
  <c r="Q203" i="62"/>
  <c r="Q167" i="62"/>
  <c r="Q256" i="62"/>
  <c r="Q163" i="62"/>
  <c r="Q309" i="62"/>
  <c r="Q212" i="62"/>
  <c r="Q147" i="62"/>
  <c r="Q282" i="62"/>
  <c r="Q145" i="62"/>
  <c r="Q241" i="62"/>
  <c r="Q253" i="62"/>
  <c r="Q199" i="62"/>
  <c r="Q286" i="62"/>
  <c r="Q173" i="62"/>
  <c r="Q224" i="62"/>
  <c r="Q278" i="62"/>
  <c r="Q264" i="62"/>
  <c r="Q246" i="62"/>
  <c r="Q322" i="62"/>
  <c r="Q216" i="62"/>
  <c r="Q272" i="62"/>
  <c r="Q157" i="62"/>
  <c r="Q267" i="62"/>
  <c r="Q262" i="62"/>
  <c r="Q315" i="62"/>
  <c r="Q306" i="62"/>
  <c r="Q249" i="62"/>
  <c r="Q303" i="62"/>
  <c r="Q165" i="62"/>
  <c r="Q218" i="62"/>
  <c r="Q169" i="62"/>
  <c r="Q323" i="62"/>
  <c r="Q288" i="62"/>
  <c r="Q313" i="62"/>
  <c r="Q327" i="62"/>
  <c r="Q305" i="62"/>
  <c r="Q164" i="62"/>
  <c r="Q166" i="62"/>
  <c r="Q243" i="62"/>
  <c r="Q316" i="62"/>
  <c r="Q277" i="62"/>
  <c r="Q312" i="62"/>
  <c r="Q302" i="62"/>
  <c r="Q310" i="62"/>
  <c r="Q318" i="62"/>
  <c r="Q284" i="62"/>
  <c r="Q291" i="62"/>
  <c r="Q214" i="62"/>
  <c r="Q289" i="62"/>
  <c r="Q320" i="62"/>
  <c r="Q210" i="62"/>
  <c r="Q213" i="62"/>
  <c r="Q239" i="62"/>
  <c r="Q275" i="62"/>
  <c r="Q234" i="62"/>
  <c r="Q331" i="62"/>
  <c r="Q229" i="62"/>
  <c r="Q230" i="62"/>
  <c r="Q307" i="62"/>
  <c r="Q308" i="62"/>
  <c r="Q271" i="62"/>
  <c r="Q221" i="62"/>
  <c r="Q240" i="62"/>
  <c r="Q175" i="62"/>
  <c r="Q201" i="62"/>
  <c r="Q179" i="62"/>
  <c r="Q273" i="62"/>
  <c r="Q215" i="62"/>
  <c r="Q232" i="62"/>
  <c r="Q254" i="62"/>
  <c r="Q204" i="62"/>
  <c r="Q176" i="62"/>
  <c r="Q196" i="62"/>
  <c r="Q321" i="62"/>
  <c r="Q311" i="62"/>
  <c r="Q259" i="62"/>
  <c r="Q178" i="62"/>
  <c r="Q220" i="62"/>
  <c r="Q263" i="62"/>
  <c r="Q228" i="62"/>
  <c r="Q328" i="62"/>
  <c r="Q209" i="62"/>
  <c r="Q227" i="62"/>
  <c r="Q247" i="62"/>
  <c r="Q206" i="62"/>
  <c r="Q205" i="62"/>
  <c r="Q183" i="62"/>
  <c r="Q257" i="62"/>
  <c r="Q332" i="62"/>
  <c r="Q335" i="62"/>
  <c r="Q233" i="62"/>
  <c r="Q242" i="62"/>
  <c r="Q192" i="62"/>
  <c r="Q198" i="62"/>
  <c r="Q235" i="62"/>
  <c r="Q187" i="62"/>
  <c r="Q190" i="62"/>
  <c r="Q250" i="62"/>
  <c r="Q193" i="62"/>
  <c r="Q194" i="62"/>
  <c r="Q195" i="62"/>
  <c r="Q223" i="62"/>
  <c r="Q333" i="62"/>
  <c r="Q334" i="62"/>
  <c r="R4" i="62"/>
  <c r="R5" i="62"/>
  <c r="R6" i="62"/>
  <c r="R7" i="62"/>
  <c r="R8" i="62"/>
  <c r="R9" i="62"/>
  <c r="R10" i="62"/>
  <c r="R11" i="62"/>
  <c r="R62" i="62"/>
  <c r="R12" i="62"/>
  <c r="R13" i="62"/>
  <c r="R14" i="62"/>
  <c r="R15" i="62"/>
  <c r="R16" i="62"/>
  <c r="R17" i="62"/>
  <c r="R18" i="62"/>
  <c r="R19" i="62"/>
  <c r="R336" i="62"/>
  <c r="R124" i="62"/>
  <c r="R20" i="62"/>
  <c r="R21" i="62"/>
  <c r="R283" i="62"/>
  <c r="R22" i="62"/>
  <c r="R23" i="62"/>
  <c r="R114" i="62"/>
  <c r="R24" i="62"/>
  <c r="R25" i="62"/>
  <c r="R26" i="62"/>
  <c r="R177" i="62"/>
  <c r="R139" i="62"/>
  <c r="R27" i="62"/>
  <c r="R28" i="62"/>
  <c r="R29" i="62"/>
  <c r="R30" i="62"/>
  <c r="R31" i="62"/>
  <c r="R32" i="62"/>
  <c r="R33" i="62"/>
  <c r="R37" i="62"/>
  <c r="R35" i="62"/>
  <c r="R34" i="62"/>
  <c r="R38" i="62"/>
  <c r="R36" i="62"/>
  <c r="R39" i="62"/>
  <c r="R41" i="62"/>
  <c r="R40" i="62"/>
  <c r="R42" i="62"/>
  <c r="R45" i="62"/>
  <c r="R43" i="62"/>
  <c r="R44" i="62"/>
  <c r="R48" i="62"/>
  <c r="R46" i="62"/>
  <c r="R47" i="62"/>
  <c r="R49" i="62"/>
  <c r="R51" i="62"/>
  <c r="R50" i="62"/>
  <c r="R57" i="62"/>
  <c r="R52" i="62"/>
  <c r="R53" i="62"/>
  <c r="R54" i="62"/>
  <c r="R55" i="62"/>
  <c r="R61" i="62"/>
  <c r="R56" i="62"/>
  <c r="R58" i="62"/>
  <c r="R59" i="62"/>
  <c r="R60" i="62"/>
  <c r="R63" i="62"/>
  <c r="R68" i="62"/>
  <c r="R67" i="62"/>
  <c r="R64" i="62"/>
  <c r="R65" i="62"/>
  <c r="R70" i="62"/>
  <c r="R66" i="62"/>
  <c r="R69" i="62"/>
  <c r="R98" i="62"/>
  <c r="R116" i="62"/>
  <c r="R72" i="62"/>
  <c r="R73" i="62"/>
  <c r="R108" i="62"/>
  <c r="R300" i="62"/>
  <c r="R76" i="62"/>
  <c r="R75" i="62"/>
  <c r="R74" i="62"/>
  <c r="R85" i="62"/>
  <c r="R77" i="62"/>
  <c r="R78" i="62"/>
  <c r="R105" i="62"/>
  <c r="R79" i="62"/>
  <c r="R80" i="62"/>
  <c r="R112" i="62"/>
  <c r="R71" i="62"/>
  <c r="R81" i="62"/>
  <c r="R82" i="62"/>
  <c r="R84" i="62"/>
  <c r="R87" i="62"/>
  <c r="R122" i="62"/>
  <c r="R110" i="62"/>
  <c r="R83" i="62"/>
  <c r="R86" i="62"/>
  <c r="R159" i="62"/>
  <c r="R90" i="62"/>
  <c r="R91" i="62"/>
  <c r="R89" i="62"/>
  <c r="R88" i="62"/>
  <c r="R92" i="62"/>
  <c r="R93" i="62"/>
  <c r="R160" i="62"/>
  <c r="R111" i="62"/>
  <c r="R97" i="62"/>
  <c r="R103" i="62"/>
  <c r="R94" i="62"/>
  <c r="R95" i="62"/>
  <c r="R96" i="62"/>
  <c r="R125" i="62"/>
  <c r="R101" i="62"/>
  <c r="R99" i="62"/>
  <c r="R106" i="62"/>
  <c r="R100" i="62"/>
  <c r="R102" i="62"/>
  <c r="R128" i="62"/>
  <c r="R104" i="62"/>
  <c r="R174" i="62"/>
  <c r="R109" i="62"/>
  <c r="R280" i="62"/>
  <c r="R181" i="62"/>
  <c r="R182" i="62"/>
  <c r="R258" i="62"/>
  <c r="R107" i="62"/>
  <c r="R208" i="62"/>
  <c r="R113" i="62"/>
  <c r="R207" i="62"/>
  <c r="R127" i="62"/>
  <c r="R135" i="62"/>
  <c r="R237" i="62"/>
  <c r="R156" i="62"/>
  <c r="R130" i="62"/>
  <c r="R231" i="62"/>
  <c r="R115" i="62"/>
  <c r="R154" i="62"/>
  <c r="R117" i="62"/>
  <c r="R248" i="62"/>
  <c r="R150" i="62"/>
  <c r="R151" i="62"/>
  <c r="R119" i="62"/>
  <c r="R118" i="62"/>
  <c r="R161" i="62"/>
  <c r="R120" i="62"/>
  <c r="R172" i="62"/>
  <c r="R121" i="62"/>
  <c r="R200" i="62"/>
  <c r="R197" i="62"/>
  <c r="R134" i="62"/>
  <c r="R152" i="62"/>
  <c r="R141" i="62"/>
  <c r="R123" i="62"/>
  <c r="R144" i="62"/>
  <c r="R188" i="62"/>
  <c r="R189" i="62"/>
  <c r="R184" i="62"/>
  <c r="R236" i="62"/>
  <c r="R180" i="62"/>
  <c r="R126" i="62"/>
  <c r="R255" i="62"/>
  <c r="R133" i="62"/>
  <c r="R252" i="62"/>
  <c r="R297" i="62"/>
  <c r="R129" i="62"/>
  <c r="R148" i="62"/>
  <c r="R131" i="62"/>
  <c r="R132" i="62"/>
  <c r="R153" i="62"/>
  <c r="R162" i="62"/>
  <c r="R140" i="62"/>
  <c r="R186" i="62"/>
  <c r="R136" i="62"/>
  <c r="R217" i="62"/>
  <c r="R298" i="62"/>
  <c r="R296" i="62"/>
  <c r="R146" i="62"/>
  <c r="R260" i="62"/>
  <c r="R137" i="62"/>
  <c r="R155" i="62"/>
  <c r="R268" i="62"/>
  <c r="R149" i="62"/>
  <c r="R244" i="62"/>
  <c r="R185" i="62"/>
  <c r="R245" i="62"/>
  <c r="R138" i="62"/>
  <c r="R191" i="62"/>
  <c r="R299" i="62"/>
  <c r="R279" i="62"/>
  <c r="R168" i="62"/>
  <c r="R158" i="62"/>
  <c r="R170" i="62"/>
  <c r="R171" i="62"/>
  <c r="R142" i="62"/>
  <c r="R143" i="62"/>
  <c r="R203" i="62"/>
  <c r="R167" i="62"/>
  <c r="R256" i="62"/>
  <c r="R163" i="62"/>
  <c r="R309" i="62"/>
  <c r="R212" i="62"/>
  <c r="R147" i="62"/>
  <c r="R282" i="62"/>
  <c r="R145" i="62"/>
  <c r="R241" i="62"/>
  <c r="R253" i="62"/>
  <c r="R199" i="62"/>
  <c r="R286" i="62"/>
  <c r="R173" i="62"/>
  <c r="R224" i="62"/>
  <c r="R278" i="62"/>
  <c r="R264" i="62"/>
  <c r="R246" i="62"/>
  <c r="R322" i="62"/>
  <c r="R216" i="62"/>
  <c r="R272" i="62"/>
  <c r="R157" i="62"/>
  <c r="R267" i="62"/>
  <c r="R262" i="62"/>
  <c r="R315" i="62"/>
  <c r="R306" i="62"/>
  <c r="R249" i="62"/>
  <c r="R303" i="62"/>
  <c r="R165" i="62"/>
  <c r="R218" i="62"/>
  <c r="R169" i="62"/>
  <c r="R323" i="62"/>
  <c r="R288" i="62"/>
  <c r="R313" i="62"/>
  <c r="R327" i="62"/>
  <c r="R305" i="62"/>
  <c r="R164" i="62"/>
  <c r="R166" i="62"/>
  <c r="R243" i="62"/>
  <c r="R316" i="62"/>
  <c r="R277" i="62"/>
  <c r="R312" i="62"/>
  <c r="R302" i="62"/>
  <c r="R310" i="62"/>
  <c r="R318" i="62"/>
  <c r="R284" i="62"/>
  <c r="R291" i="62"/>
  <c r="R214" i="62"/>
  <c r="R289" i="62"/>
  <c r="R320" i="62"/>
  <c r="R210" i="62"/>
  <c r="R213" i="62"/>
  <c r="R239" i="62"/>
  <c r="R275" i="62"/>
  <c r="R234" i="62"/>
  <c r="R331" i="62"/>
  <c r="R229" i="62"/>
  <c r="R230" i="62"/>
  <c r="R307" i="62"/>
  <c r="R308" i="62"/>
  <c r="R271" i="62"/>
  <c r="R221" i="62"/>
  <c r="R240" i="62"/>
  <c r="R175" i="62"/>
  <c r="R201" i="62"/>
  <c r="R179" i="62"/>
  <c r="R273" i="62"/>
  <c r="R215" i="62"/>
  <c r="R232" i="62"/>
  <c r="R254" i="62"/>
  <c r="R204" i="62"/>
  <c r="R176" i="62"/>
  <c r="R196" i="62"/>
  <c r="R321" i="62"/>
  <c r="R311" i="62"/>
  <c r="R259" i="62"/>
  <c r="R178" i="62"/>
  <c r="R220" i="62"/>
  <c r="R263" i="62"/>
  <c r="R228" i="62"/>
  <c r="R328" i="62"/>
  <c r="R209" i="62"/>
  <c r="R227" i="62"/>
  <c r="R247" i="62"/>
  <c r="R206" i="62"/>
  <c r="R205" i="62"/>
  <c r="R183" i="62"/>
  <c r="R257" i="62"/>
  <c r="R332" i="62"/>
  <c r="R335" i="62"/>
  <c r="R233" i="62"/>
  <c r="R242" i="62"/>
  <c r="R192" i="62"/>
  <c r="R198" i="62"/>
  <c r="R235" i="62"/>
  <c r="R187" i="62"/>
  <c r="R190" i="62"/>
  <c r="R250" i="62"/>
  <c r="R193" i="62"/>
  <c r="R194" i="62"/>
  <c r="R195" i="62"/>
  <c r="R223" i="62"/>
  <c r="R333" i="62"/>
  <c r="R334" i="62"/>
  <c r="R211" i="62"/>
  <c r="S4" i="62"/>
  <c r="S5" i="62"/>
  <c r="S6" i="62"/>
  <c r="S7" i="62"/>
  <c r="S8" i="62"/>
  <c r="S9" i="62"/>
  <c r="S10" i="62"/>
  <c r="S11" i="62"/>
  <c r="S62" i="62"/>
  <c r="S12" i="62"/>
  <c r="S13" i="62"/>
  <c r="S14" i="62"/>
  <c r="S15" i="62"/>
  <c r="S16" i="62"/>
  <c r="S17" i="62"/>
  <c r="S18" i="62"/>
  <c r="S19" i="62"/>
  <c r="S336" i="62"/>
  <c r="S124" i="62"/>
  <c r="S20" i="62"/>
  <c r="S21" i="62"/>
  <c r="S283" i="62"/>
  <c r="S22" i="62"/>
  <c r="S23" i="62"/>
  <c r="S114" i="62"/>
  <c r="S24" i="62"/>
  <c r="S25" i="62"/>
  <c r="S26" i="62"/>
  <c r="S177" i="62"/>
  <c r="S139" i="62"/>
  <c r="S27" i="62"/>
  <c r="S28" i="62"/>
  <c r="S29" i="62"/>
  <c r="S30" i="62"/>
  <c r="S31" i="62"/>
  <c r="S32" i="62"/>
  <c r="S33" i="62"/>
  <c r="S37" i="62"/>
  <c r="S35" i="62"/>
  <c r="S34" i="62"/>
  <c r="S38" i="62"/>
  <c r="S36" i="62"/>
  <c r="S39" i="62"/>
  <c r="S41" i="62"/>
  <c r="S40" i="62"/>
  <c r="S42" i="62"/>
  <c r="S45" i="62"/>
  <c r="S43" i="62"/>
  <c r="S44" i="62"/>
  <c r="S48" i="62"/>
  <c r="S46" i="62"/>
  <c r="S47" i="62"/>
  <c r="S49" i="62"/>
  <c r="S51" i="62"/>
  <c r="S50" i="62"/>
  <c r="S57" i="62"/>
  <c r="S52" i="62"/>
  <c r="S53" i="62"/>
  <c r="S54" i="62"/>
  <c r="S55" i="62"/>
  <c r="S61" i="62"/>
  <c r="S56" i="62"/>
  <c r="S58" i="62"/>
  <c r="S59" i="62"/>
  <c r="S60" i="62"/>
  <c r="S63" i="62"/>
  <c r="S68" i="62"/>
  <c r="S67" i="62"/>
  <c r="S64" i="62"/>
  <c r="S65" i="62"/>
  <c r="S70" i="62"/>
  <c r="S66" i="62"/>
  <c r="S69" i="62"/>
  <c r="S98" i="62"/>
  <c r="S116" i="62"/>
  <c r="S72" i="62"/>
  <c r="S73" i="62"/>
  <c r="S108" i="62"/>
  <c r="S300" i="62"/>
  <c r="S76" i="62"/>
  <c r="S75" i="62"/>
  <c r="S74" i="62"/>
  <c r="S85" i="62"/>
  <c r="S77" i="62"/>
  <c r="S78" i="62"/>
  <c r="S105" i="62"/>
  <c r="S79" i="62"/>
  <c r="S80" i="62"/>
  <c r="S112" i="62"/>
  <c r="S71" i="62"/>
  <c r="S81" i="62"/>
  <c r="S82" i="62"/>
  <c r="S84" i="62"/>
  <c r="S87" i="62"/>
  <c r="S122" i="62"/>
  <c r="S110" i="62"/>
  <c r="S83" i="62"/>
  <c r="S86" i="62"/>
  <c r="S159" i="62"/>
  <c r="S90" i="62"/>
  <c r="S91" i="62"/>
  <c r="S89" i="62"/>
  <c r="S88" i="62"/>
  <c r="S92" i="62"/>
  <c r="S93" i="62"/>
  <c r="S160" i="62"/>
  <c r="S111" i="62"/>
  <c r="S97" i="62"/>
  <c r="S103" i="62"/>
  <c r="S94" i="62"/>
  <c r="S95" i="62"/>
  <c r="S96" i="62"/>
  <c r="S125" i="62"/>
  <c r="S101" i="62"/>
  <c r="S99" i="62"/>
  <c r="S106" i="62"/>
  <c r="S100" i="62"/>
  <c r="S102" i="62"/>
  <c r="S128" i="62"/>
  <c r="S104" i="62"/>
  <c r="S174" i="62"/>
  <c r="S109" i="62"/>
  <c r="S280" i="62"/>
  <c r="S181" i="62"/>
  <c r="S182" i="62"/>
  <c r="S258" i="62"/>
  <c r="S107" i="62"/>
  <c r="S208" i="62"/>
  <c r="S113" i="62"/>
  <c r="S207" i="62"/>
  <c r="S127" i="62"/>
  <c r="S135" i="62"/>
  <c r="S237" i="62"/>
  <c r="S156" i="62"/>
  <c r="S130" i="62"/>
  <c r="S231" i="62"/>
  <c r="S115" i="62"/>
  <c r="S154" i="62"/>
  <c r="S117" i="62"/>
  <c r="S248" i="62"/>
  <c r="S150" i="62"/>
  <c r="S151" i="62"/>
  <c r="S119" i="62"/>
  <c r="S118" i="62"/>
  <c r="S161" i="62"/>
  <c r="S120" i="62"/>
  <c r="S172" i="62"/>
  <c r="S121" i="62"/>
  <c r="S200" i="62"/>
  <c r="S197" i="62"/>
  <c r="S134" i="62"/>
  <c r="S152" i="62"/>
  <c r="S141" i="62"/>
  <c r="S123" i="62"/>
  <c r="S144" i="62"/>
  <c r="S188" i="62"/>
  <c r="S189" i="62"/>
  <c r="S184" i="62"/>
  <c r="S236" i="62"/>
  <c r="S180" i="62"/>
  <c r="S126" i="62"/>
  <c r="S255" i="62"/>
  <c r="S133" i="62"/>
  <c r="S252" i="62"/>
  <c r="S297" i="62"/>
  <c r="S129" i="62"/>
  <c r="S148" i="62"/>
  <c r="S131" i="62"/>
  <c r="S132" i="62"/>
  <c r="S153" i="62"/>
  <c r="S162" i="62"/>
  <c r="S140" i="62"/>
  <c r="S186" i="62"/>
  <c r="S136" i="62"/>
  <c r="S217" i="62"/>
  <c r="S298" i="62"/>
  <c r="S296" i="62"/>
  <c r="S146" i="62"/>
  <c r="S260" i="62"/>
  <c r="S137" i="62"/>
  <c r="S155" i="62"/>
  <c r="S268" i="62"/>
  <c r="S149" i="62"/>
  <c r="S244" i="62"/>
  <c r="S185" i="62"/>
  <c r="S245" i="62"/>
  <c r="S138" i="62"/>
  <c r="S191" i="62"/>
  <c r="S299" i="62"/>
  <c r="S279" i="62"/>
  <c r="S168" i="62"/>
  <c r="S158" i="62"/>
  <c r="S170" i="62"/>
  <c r="S171" i="62"/>
  <c r="S142" i="62"/>
  <c r="S143" i="62"/>
  <c r="S203" i="62"/>
  <c r="S167" i="62"/>
  <c r="S256" i="62"/>
  <c r="S163" i="62"/>
  <c r="S309" i="62"/>
  <c r="S212" i="62"/>
  <c r="S147" i="62"/>
  <c r="S282" i="62"/>
  <c r="S145" i="62"/>
  <c r="S241" i="62"/>
  <c r="S253" i="62"/>
  <c r="S199" i="62"/>
  <c r="S286" i="62"/>
  <c r="S173" i="62"/>
  <c r="S224" i="62"/>
  <c r="S278" i="62"/>
  <c r="S264" i="62"/>
  <c r="S246" i="62"/>
  <c r="S322" i="62"/>
  <c r="S216" i="62"/>
  <c r="S272" i="62"/>
  <c r="S157" i="62"/>
  <c r="S267" i="62"/>
  <c r="S262" i="62"/>
  <c r="S315" i="62"/>
  <c r="S306" i="62"/>
  <c r="S249" i="62"/>
  <c r="S303" i="62"/>
  <c r="S165" i="62"/>
  <c r="S218" i="62"/>
  <c r="S169" i="62"/>
  <c r="S323" i="62"/>
  <c r="S288" i="62"/>
  <c r="S313" i="62"/>
  <c r="S327" i="62"/>
  <c r="S305" i="62"/>
  <c r="S164" i="62"/>
  <c r="S166" i="62"/>
  <c r="S243" i="62"/>
  <c r="S316" i="62"/>
  <c r="S277" i="62"/>
  <c r="S312" i="62"/>
  <c r="S302" i="62"/>
  <c r="S310" i="62"/>
  <c r="S318" i="62"/>
  <c r="S284" i="62"/>
  <c r="S291" i="62"/>
  <c r="S214" i="62"/>
  <c r="S289" i="62"/>
  <c r="S320" i="62"/>
  <c r="S210" i="62"/>
  <c r="S213" i="62"/>
  <c r="S239" i="62"/>
  <c r="S275" i="62"/>
  <c r="S234" i="62"/>
  <c r="S331" i="62"/>
  <c r="S229" i="62"/>
  <c r="S230" i="62"/>
  <c r="S307" i="62"/>
  <c r="S308" i="62"/>
  <c r="S271" i="62"/>
  <c r="S221" i="62"/>
  <c r="S240" i="62"/>
  <c r="S175" i="62"/>
  <c r="S201" i="62"/>
  <c r="S179" i="62"/>
  <c r="S273" i="62"/>
  <c r="S215" i="62"/>
  <c r="S232" i="62"/>
  <c r="S254" i="62"/>
  <c r="S204" i="62"/>
  <c r="S176" i="62"/>
  <c r="S196" i="62"/>
  <c r="S321" i="62"/>
  <c r="S311" i="62"/>
  <c r="S259" i="62"/>
  <c r="S178" i="62"/>
  <c r="S220" i="62"/>
  <c r="S263" i="62"/>
  <c r="S228" i="62"/>
  <c r="S328" i="62"/>
  <c r="S209" i="62"/>
  <c r="S227" i="62"/>
  <c r="S247" i="62"/>
  <c r="S206" i="62"/>
  <c r="S205" i="62"/>
  <c r="S183" i="62"/>
  <c r="S257" i="62"/>
  <c r="S332" i="62"/>
  <c r="S335" i="62"/>
  <c r="S233" i="62"/>
  <c r="S242" i="62"/>
  <c r="S192" i="62"/>
  <c r="S198" i="62"/>
  <c r="S235" i="62"/>
  <c r="S187" i="62"/>
  <c r="S190" i="62"/>
  <c r="S250" i="62"/>
  <c r="S193" i="62"/>
  <c r="S194" i="62"/>
  <c r="S195" i="62"/>
  <c r="S223" i="62"/>
  <c r="S333" i="62"/>
  <c r="S334" i="62"/>
  <c r="T4" i="62"/>
  <c r="T5" i="62"/>
  <c r="T6" i="62"/>
  <c r="T7" i="62"/>
  <c r="T8" i="62"/>
  <c r="T9" i="62"/>
  <c r="T10" i="62"/>
  <c r="T11" i="62"/>
  <c r="T62" i="62"/>
  <c r="T12" i="62"/>
  <c r="T13" i="62"/>
  <c r="T14" i="62"/>
  <c r="T15" i="62"/>
  <c r="T16" i="62"/>
  <c r="T17" i="62"/>
  <c r="T18" i="62"/>
  <c r="T19" i="62"/>
  <c r="T336" i="62"/>
  <c r="T124" i="62"/>
  <c r="T20" i="62"/>
  <c r="T21" i="62"/>
  <c r="T283" i="62"/>
  <c r="T22" i="62"/>
  <c r="T23" i="62"/>
  <c r="T114" i="62"/>
  <c r="T24" i="62"/>
  <c r="T25" i="62"/>
  <c r="T26" i="62"/>
  <c r="T177" i="62"/>
  <c r="T139" i="62"/>
  <c r="T27" i="62"/>
  <c r="T28" i="62"/>
  <c r="T29" i="62"/>
  <c r="T30" i="62"/>
  <c r="T31" i="62"/>
  <c r="T32" i="62"/>
  <c r="T33" i="62"/>
  <c r="T37" i="62"/>
  <c r="T35" i="62"/>
  <c r="T34" i="62"/>
  <c r="T38" i="62"/>
  <c r="T36" i="62"/>
  <c r="T39" i="62"/>
  <c r="T41" i="62"/>
  <c r="T40" i="62"/>
  <c r="T42" i="62"/>
  <c r="T45" i="62"/>
  <c r="T43" i="62"/>
  <c r="T44" i="62"/>
  <c r="T48" i="62"/>
  <c r="T46" i="62"/>
  <c r="T47" i="62"/>
  <c r="T49" i="62"/>
  <c r="T51" i="62"/>
  <c r="T50" i="62"/>
  <c r="T57" i="62"/>
  <c r="T52" i="62"/>
  <c r="T53" i="62"/>
  <c r="T54" i="62"/>
  <c r="T55" i="62"/>
  <c r="T61" i="62"/>
  <c r="T56" i="62"/>
  <c r="T58" i="62"/>
  <c r="T59" i="62"/>
  <c r="T60" i="62"/>
  <c r="T63" i="62"/>
  <c r="T68" i="62"/>
  <c r="T67" i="62"/>
  <c r="T64" i="62"/>
  <c r="T65" i="62"/>
  <c r="T70" i="62"/>
  <c r="T66" i="62"/>
  <c r="T69" i="62"/>
  <c r="T98" i="62"/>
  <c r="T116" i="62"/>
  <c r="T72" i="62"/>
  <c r="T73" i="62"/>
  <c r="T108" i="62"/>
  <c r="T300" i="62"/>
  <c r="T76" i="62"/>
  <c r="T75" i="62"/>
  <c r="T74" i="62"/>
  <c r="T85" i="62"/>
  <c r="T77" i="62"/>
  <c r="T78" i="62"/>
  <c r="T105" i="62"/>
  <c r="T79" i="62"/>
  <c r="T80" i="62"/>
  <c r="T112" i="62"/>
  <c r="T71" i="62"/>
  <c r="T81" i="62"/>
  <c r="T82" i="62"/>
  <c r="T84" i="62"/>
  <c r="T87" i="62"/>
  <c r="T122" i="62"/>
  <c r="T110" i="62"/>
  <c r="T83" i="62"/>
  <c r="T86" i="62"/>
  <c r="T159" i="62"/>
  <c r="T90" i="62"/>
  <c r="T91" i="62"/>
  <c r="T89" i="62"/>
  <c r="T88" i="62"/>
  <c r="T92" i="62"/>
  <c r="T93" i="62"/>
  <c r="T160" i="62"/>
  <c r="T111" i="62"/>
  <c r="T97" i="62"/>
  <c r="T103" i="62"/>
  <c r="T94" i="62"/>
  <c r="T95" i="62"/>
  <c r="T96" i="62"/>
  <c r="T125" i="62"/>
  <c r="T101" i="62"/>
  <c r="T99" i="62"/>
  <c r="T106" i="62"/>
  <c r="T100" i="62"/>
  <c r="T102" i="62"/>
  <c r="T128" i="62"/>
  <c r="T104" i="62"/>
  <c r="T174" i="62"/>
  <c r="T109" i="62"/>
  <c r="T280" i="62"/>
  <c r="T181" i="62"/>
  <c r="T182" i="62"/>
  <c r="T258" i="62"/>
  <c r="T107" i="62"/>
  <c r="T208" i="62"/>
  <c r="T113" i="62"/>
  <c r="T207" i="62"/>
  <c r="T127" i="62"/>
  <c r="T135" i="62"/>
  <c r="T237" i="62"/>
  <c r="T156" i="62"/>
  <c r="T130" i="62"/>
  <c r="T231" i="62"/>
  <c r="T115" i="62"/>
  <c r="T154" i="62"/>
  <c r="T117" i="62"/>
  <c r="T248" i="62"/>
  <c r="T150" i="62"/>
  <c r="T151" i="62"/>
  <c r="T119" i="62"/>
  <c r="T118" i="62"/>
  <c r="T161" i="62"/>
  <c r="T120" i="62"/>
  <c r="T172" i="62"/>
  <c r="T121" i="62"/>
  <c r="T200" i="62"/>
  <c r="T197" i="62"/>
  <c r="T134" i="62"/>
  <c r="T152" i="62"/>
  <c r="T141" i="62"/>
  <c r="T123" i="62"/>
  <c r="T144" i="62"/>
  <c r="T188" i="62"/>
  <c r="T189" i="62"/>
  <c r="T184" i="62"/>
  <c r="T236" i="62"/>
  <c r="T180" i="62"/>
  <c r="T126" i="62"/>
  <c r="T255" i="62"/>
  <c r="T133" i="62"/>
  <c r="T252" i="62"/>
  <c r="T297" i="62"/>
  <c r="T129" i="62"/>
  <c r="T148" i="62"/>
  <c r="T131" i="62"/>
  <c r="T132" i="62"/>
  <c r="T153" i="62"/>
  <c r="T162" i="62"/>
  <c r="T140" i="62"/>
  <c r="T186" i="62"/>
  <c r="T136" i="62"/>
  <c r="T217" i="62"/>
  <c r="T298" i="62"/>
  <c r="T296" i="62"/>
  <c r="T146" i="62"/>
  <c r="T260" i="62"/>
  <c r="T137" i="62"/>
  <c r="T155" i="62"/>
  <c r="T268" i="62"/>
  <c r="T149" i="62"/>
  <c r="T244" i="62"/>
  <c r="T185" i="62"/>
  <c r="T245" i="62"/>
  <c r="T138" i="62"/>
  <c r="T191" i="62"/>
  <c r="T299" i="62"/>
  <c r="T279" i="62"/>
  <c r="T168" i="62"/>
  <c r="T158" i="62"/>
  <c r="T170" i="62"/>
  <c r="T171" i="62"/>
  <c r="T142" i="62"/>
  <c r="T143" i="62"/>
  <c r="T203" i="62"/>
  <c r="T167" i="62"/>
  <c r="T256" i="62"/>
  <c r="T163" i="62"/>
  <c r="T309" i="62"/>
  <c r="T212" i="62"/>
  <c r="T147" i="62"/>
  <c r="T282" i="62"/>
  <c r="T145" i="62"/>
  <c r="T241" i="62"/>
  <c r="T253" i="62"/>
  <c r="T199" i="62"/>
  <c r="T286" i="62"/>
  <c r="T173" i="62"/>
  <c r="T224" i="62"/>
  <c r="T278" i="62"/>
  <c r="T264" i="62"/>
  <c r="T246" i="62"/>
  <c r="T322" i="62"/>
  <c r="T216" i="62"/>
  <c r="T272" i="62"/>
  <c r="T157" i="62"/>
  <c r="T267" i="62"/>
  <c r="T262" i="62"/>
  <c r="T315" i="62"/>
  <c r="T306" i="62"/>
  <c r="T249" i="62"/>
  <c r="T303" i="62"/>
  <c r="T165" i="62"/>
  <c r="T218" i="62"/>
  <c r="T169" i="62"/>
  <c r="T323" i="62"/>
  <c r="T288" i="62"/>
  <c r="T313" i="62"/>
  <c r="T327" i="62"/>
  <c r="T305" i="62"/>
  <c r="T164" i="62"/>
  <c r="T166" i="62"/>
  <c r="T243" i="62"/>
  <c r="T316" i="62"/>
  <c r="T277" i="62"/>
  <c r="T312" i="62"/>
  <c r="T302" i="62"/>
  <c r="T310" i="62"/>
  <c r="T318" i="62"/>
  <c r="T284" i="62"/>
  <c r="T291" i="62"/>
  <c r="T214" i="62"/>
  <c r="T289" i="62"/>
  <c r="T320" i="62"/>
  <c r="T210" i="62"/>
  <c r="T213" i="62"/>
  <c r="T239" i="62"/>
  <c r="T275" i="62"/>
  <c r="T234" i="62"/>
  <c r="T331" i="62"/>
  <c r="T229" i="62"/>
  <c r="T230" i="62"/>
  <c r="T307" i="62"/>
  <c r="T308" i="62"/>
  <c r="T271" i="62"/>
  <c r="T221" i="62"/>
  <c r="T240" i="62"/>
  <c r="T175" i="62"/>
  <c r="T201" i="62"/>
  <c r="T179" i="62"/>
  <c r="T273" i="62"/>
  <c r="T215" i="62"/>
  <c r="T232" i="62"/>
  <c r="T254" i="62"/>
  <c r="T204" i="62"/>
  <c r="T176" i="62"/>
  <c r="T196" i="62"/>
  <c r="T321" i="62"/>
  <c r="T311" i="62"/>
  <c r="T259" i="62"/>
  <c r="T178" i="62"/>
  <c r="T220" i="62"/>
  <c r="T263" i="62"/>
  <c r="T228" i="62"/>
  <c r="T328" i="62"/>
  <c r="T209" i="62"/>
  <c r="T227" i="62"/>
  <c r="T247" i="62"/>
  <c r="T206" i="62"/>
  <c r="T205" i="62"/>
  <c r="T183" i="62"/>
  <c r="T257" i="62"/>
  <c r="T332" i="62"/>
  <c r="T335" i="62"/>
  <c r="T233" i="62"/>
  <c r="T242" i="62"/>
  <c r="T192" i="62"/>
  <c r="T198" i="62"/>
  <c r="T235" i="62"/>
  <c r="T187" i="62"/>
  <c r="T190" i="62"/>
  <c r="T250" i="62"/>
  <c r="T193" i="62"/>
  <c r="T194" i="62"/>
  <c r="T195" i="62"/>
  <c r="T223" i="62"/>
  <c r="T333" i="62"/>
  <c r="T334" i="62"/>
  <c r="U4" i="62"/>
  <c r="U5" i="62"/>
  <c r="U6" i="62"/>
  <c r="U211" i="62" s="1"/>
  <c r="U7" i="62"/>
  <c r="U8" i="62"/>
  <c r="U9" i="62"/>
  <c r="U10" i="62"/>
  <c r="U11" i="62"/>
  <c r="U62" i="62"/>
  <c r="U12" i="62"/>
  <c r="U13" i="62"/>
  <c r="U14" i="62"/>
  <c r="U15" i="62"/>
  <c r="U16" i="62"/>
  <c r="U17" i="62"/>
  <c r="U18" i="62"/>
  <c r="U19" i="62"/>
  <c r="U336" i="62"/>
  <c r="U124" i="62"/>
  <c r="U20" i="62"/>
  <c r="U21" i="62"/>
  <c r="U283" i="62"/>
  <c r="U22" i="62"/>
  <c r="U23" i="62"/>
  <c r="U114" i="62"/>
  <c r="U24" i="62"/>
  <c r="U25" i="62"/>
  <c r="U26" i="62"/>
  <c r="U177" i="62"/>
  <c r="U139" i="62"/>
  <c r="U27" i="62"/>
  <c r="U28" i="62"/>
  <c r="U29" i="62"/>
  <c r="U30" i="62"/>
  <c r="U31" i="62"/>
  <c r="U32" i="62"/>
  <c r="U33" i="62"/>
  <c r="U37" i="62"/>
  <c r="U35" i="62"/>
  <c r="U34" i="62"/>
  <c r="U38" i="62"/>
  <c r="U36" i="62"/>
  <c r="U39" i="62"/>
  <c r="U41" i="62"/>
  <c r="U40" i="62"/>
  <c r="U42" i="62"/>
  <c r="U45" i="62"/>
  <c r="U43" i="62"/>
  <c r="U44" i="62"/>
  <c r="U48" i="62"/>
  <c r="U46" i="62"/>
  <c r="U47" i="62"/>
  <c r="U49" i="62"/>
  <c r="U51" i="62"/>
  <c r="U50" i="62"/>
  <c r="U57" i="62"/>
  <c r="U52" i="62"/>
  <c r="U53" i="62"/>
  <c r="U54" i="62"/>
  <c r="U55" i="62"/>
  <c r="U61" i="62"/>
  <c r="U56" i="62"/>
  <c r="U58" i="62"/>
  <c r="U59" i="62"/>
  <c r="U60" i="62"/>
  <c r="U63" i="62"/>
  <c r="U68" i="62"/>
  <c r="U67" i="62"/>
  <c r="U64" i="62"/>
  <c r="U65" i="62"/>
  <c r="U70" i="62"/>
  <c r="U66" i="62"/>
  <c r="U69" i="62"/>
  <c r="U98" i="62"/>
  <c r="U116" i="62"/>
  <c r="U72" i="62"/>
  <c r="U73" i="62"/>
  <c r="U108" i="62"/>
  <c r="U300" i="62"/>
  <c r="U76" i="62"/>
  <c r="U75" i="62"/>
  <c r="U74" i="62"/>
  <c r="U85" i="62"/>
  <c r="U77" i="62"/>
  <c r="U78" i="62"/>
  <c r="U105" i="62"/>
  <c r="U79" i="62"/>
  <c r="U80" i="62"/>
  <c r="U112" i="62"/>
  <c r="U71" i="62"/>
  <c r="U81" i="62"/>
  <c r="U82" i="62"/>
  <c r="U84" i="62"/>
  <c r="U87" i="62"/>
  <c r="U122" i="62"/>
  <c r="U110" i="62"/>
  <c r="U83" i="62"/>
  <c r="U86" i="62"/>
  <c r="U159" i="62"/>
  <c r="U90" i="62"/>
  <c r="U91" i="62"/>
  <c r="U89" i="62"/>
  <c r="U88" i="62"/>
  <c r="U92" i="62"/>
  <c r="U93" i="62"/>
  <c r="U160" i="62"/>
  <c r="U111" i="62"/>
  <c r="U97" i="62"/>
  <c r="U103" i="62"/>
  <c r="U94" i="62"/>
  <c r="U95" i="62"/>
  <c r="U96" i="62"/>
  <c r="U125" i="62"/>
  <c r="U101" i="62"/>
  <c r="U99" i="62"/>
  <c r="U106" i="62"/>
  <c r="U100" i="62"/>
  <c r="U102" i="62"/>
  <c r="U128" i="62"/>
  <c r="U104" i="62"/>
  <c r="U174" i="62"/>
  <c r="U109" i="62"/>
  <c r="U280" i="62"/>
  <c r="U181" i="62"/>
  <c r="U182" i="62"/>
  <c r="U258" i="62"/>
  <c r="U107" i="62"/>
  <c r="U208" i="62"/>
  <c r="U113" i="62"/>
  <c r="U207" i="62"/>
  <c r="U127" i="62"/>
  <c r="U135" i="62"/>
  <c r="U237" i="62"/>
  <c r="U156" i="62"/>
  <c r="U130" i="62"/>
  <c r="U231" i="62"/>
  <c r="U115" i="62"/>
  <c r="U154" i="62"/>
  <c r="U117" i="62"/>
  <c r="U248" i="62"/>
  <c r="U150" i="62"/>
  <c r="U151" i="62"/>
  <c r="U119" i="62"/>
  <c r="U118" i="62"/>
  <c r="U161" i="62"/>
  <c r="U120" i="62"/>
  <c r="U172" i="62"/>
  <c r="U121" i="62"/>
  <c r="U200" i="62"/>
  <c r="U197" i="62"/>
  <c r="U134" i="62"/>
  <c r="U152" i="62"/>
  <c r="U141" i="62"/>
  <c r="U123" i="62"/>
  <c r="U144" i="62"/>
  <c r="U188" i="62"/>
  <c r="U189" i="62"/>
  <c r="U184" i="62"/>
  <c r="U236" i="62"/>
  <c r="U180" i="62"/>
  <c r="U126" i="62"/>
  <c r="U255" i="62"/>
  <c r="U133" i="62"/>
  <c r="U252" i="62"/>
  <c r="U297" i="62"/>
  <c r="U129" i="62"/>
  <c r="U148" i="62"/>
  <c r="U131" i="62"/>
  <c r="U132" i="62"/>
  <c r="U153" i="62"/>
  <c r="U162" i="62"/>
  <c r="U140" i="62"/>
  <c r="U186" i="62"/>
  <c r="U136" i="62"/>
  <c r="U217" i="62"/>
  <c r="U298" i="62"/>
  <c r="U296" i="62"/>
  <c r="U146" i="62"/>
  <c r="U260" i="62"/>
  <c r="U137" i="62"/>
  <c r="U155" i="62"/>
  <c r="U268" i="62"/>
  <c r="U149" i="62"/>
  <c r="U244" i="62"/>
  <c r="U185" i="62"/>
  <c r="U245" i="62"/>
  <c r="U138" i="62"/>
  <c r="U191" i="62"/>
  <c r="U299" i="62"/>
  <c r="U279" i="62"/>
  <c r="U168" i="62"/>
  <c r="U158" i="62"/>
  <c r="U170" i="62"/>
  <c r="U171" i="62"/>
  <c r="U142" i="62"/>
  <c r="U143" i="62"/>
  <c r="U203" i="62"/>
  <c r="U167" i="62"/>
  <c r="U256" i="62"/>
  <c r="U163" i="62"/>
  <c r="U309" i="62"/>
  <c r="U212" i="62"/>
  <c r="U147" i="62"/>
  <c r="U282" i="62"/>
  <c r="U145" i="62"/>
  <c r="U241" i="62"/>
  <c r="U253" i="62"/>
  <c r="U199" i="62"/>
  <c r="U286" i="62"/>
  <c r="U173" i="62"/>
  <c r="U224" i="62"/>
  <c r="U278" i="62"/>
  <c r="U264" i="62"/>
  <c r="U246" i="62"/>
  <c r="U322" i="62"/>
  <c r="U216" i="62"/>
  <c r="U272" i="62"/>
  <c r="U157" i="62"/>
  <c r="U267" i="62"/>
  <c r="U262" i="62"/>
  <c r="U315" i="62"/>
  <c r="U306" i="62"/>
  <c r="U249" i="62"/>
  <c r="U303" i="62"/>
  <c r="U165" i="62"/>
  <c r="U218" i="62"/>
  <c r="U169" i="62"/>
  <c r="U323" i="62"/>
  <c r="U288" i="62"/>
  <c r="U313" i="62"/>
  <c r="U327" i="62"/>
  <c r="U305" i="62"/>
  <c r="U164" i="62"/>
  <c r="U166" i="62"/>
  <c r="U243" i="62"/>
  <c r="U316" i="62"/>
  <c r="U277" i="62"/>
  <c r="U312" i="62"/>
  <c r="U302" i="62"/>
  <c r="U310" i="62"/>
  <c r="U318" i="62"/>
  <c r="U284" i="62"/>
  <c r="U291" i="62"/>
  <c r="U214" i="62"/>
  <c r="U289" i="62"/>
  <c r="U320" i="62"/>
  <c r="U210" i="62"/>
  <c r="U213" i="62"/>
  <c r="U239" i="62"/>
  <c r="U275" i="62"/>
  <c r="U234" i="62"/>
  <c r="U331" i="62"/>
  <c r="U229" i="62"/>
  <c r="U230" i="62"/>
  <c r="U307" i="62"/>
  <c r="U308" i="62"/>
  <c r="U271" i="62"/>
  <c r="U221" i="62"/>
  <c r="U240" i="62"/>
  <c r="U175" i="62"/>
  <c r="U201" i="62"/>
  <c r="U179" i="62"/>
  <c r="U273" i="62"/>
  <c r="U215" i="62"/>
  <c r="U232" i="62"/>
  <c r="U254" i="62"/>
  <c r="U204" i="62"/>
  <c r="U176" i="62"/>
  <c r="U196" i="62"/>
  <c r="U321" i="62"/>
  <c r="U311" i="62"/>
  <c r="U259" i="62"/>
  <c r="U178" i="62"/>
  <c r="U220" i="62"/>
  <c r="U263" i="62"/>
  <c r="U228" i="62"/>
  <c r="U328" i="62"/>
  <c r="U209" i="62"/>
  <c r="U227" i="62"/>
  <c r="U247" i="62"/>
  <c r="U206" i="62"/>
  <c r="U205" i="62"/>
  <c r="U183" i="62"/>
  <c r="U257" i="62"/>
  <c r="U332" i="62"/>
  <c r="U335" i="62"/>
  <c r="U233" i="62"/>
  <c r="U242" i="62"/>
  <c r="U192" i="62"/>
  <c r="U198" i="62"/>
  <c r="U235" i="62"/>
  <c r="U187" i="62"/>
  <c r="U190" i="62"/>
  <c r="U250" i="62"/>
  <c r="U193" i="62"/>
  <c r="U194" i="62"/>
  <c r="U195" i="62"/>
  <c r="U223" i="62"/>
  <c r="U333" i="62"/>
  <c r="U334" i="62"/>
  <c r="V4" i="62"/>
  <c r="V5" i="62"/>
  <c r="V6" i="62"/>
  <c r="V7" i="62"/>
  <c r="V8" i="62"/>
  <c r="V9" i="62"/>
  <c r="V10" i="62"/>
  <c r="V11" i="62"/>
  <c r="V62" i="62"/>
  <c r="V12" i="62"/>
  <c r="V13" i="62"/>
  <c r="V14" i="62"/>
  <c r="V15" i="62"/>
  <c r="V16" i="62"/>
  <c r="V17" i="62"/>
  <c r="V18" i="62"/>
  <c r="V19" i="62"/>
  <c r="V336" i="62"/>
  <c r="V124" i="62"/>
  <c r="V20" i="62"/>
  <c r="V21" i="62"/>
  <c r="V283" i="62"/>
  <c r="V22" i="62"/>
  <c r="V23" i="62"/>
  <c r="V114" i="62"/>
  <c r="V24" i="62"/>
  <c r="V25" i="62"/>
  <c r="V26" i="62"/>
  <c r="V177" i="62"/>
  <c r="V139" i="62"/>
  <c r="V27" i="62"/>
  <c r="V28" i="62"/>
  <c r="V29" i="62"/>
  <c r="V30" i="62"/>
  <c r="V31" i="62"/>
  <c r="V32" i="62"/>
  <c r="V33" i="62"/>
  <c r="V37" i="62"/>
  <c r="V35" i="62"/>
  <c r="V34" i="62"/>
  <c r="V38" i="62"/>
  <c r="V36" i="62"/>
  <c r="V39" i="62"/>
  <c r="V41" i="62"/>
  <c r="V40" i="62"/>
  <c r="V42" i="62"/>
  <c r="V45" i="62"/>
  <c r="V43" i="62"/>
  <c r="V44" i="62"/>
  <c r="V48" i="62"/>
  <c r="V46" i="62"/>
  <c r="V47" i="62"/>
  <c r="V49" i="62"/>
  <c r="V51" i="62"/>
  <c r="V50" i="62"/>
  <c r="V57" i="62"/>
  <c r="V52" i="62"/>
  <c r="V53" i="62"/>
  <c r="V54" i="62"/>
  <c r="V55" i="62"/>
  <c r="V61" i="62"/>
  <c r="V56" i="62"/>
  <c r="V58" i="62"/>
  <c r="V59" i="62"/>
  <c r="V60" i="62"/>
  <c r="V63" i="62"/>
  <c r="V68" i="62"/>
  <c r="V67" i="62"/>
  <c r="V64" i="62"/>
  <c r="V65" i="62"/>
  <c r="V70" i="62"/>
  <c r="V66" i="62"/>
  <c r="V69" i="62"/>
  <c r="V98" i="62"/>
  <c r="V116" i="62"/>
  <c r="V72" i="62"/>
  <c r="V73" i="62"/>
  <c r="V108" i="62"/>
  <c r="V300" i="62"/>
  <c r="V76" i="62"/>
  <c r="V75" i="62"/>
  <c r="V74" i="62"/>
  <c r="V85" i="62"/>
  <c r="V77" i="62"/>
  <c r="V78" i="62"/>
  <c r="V105" i="62"/>
  <c r="V79" i="62"/>
  <c r="V80" i="62"/>
  <c r="V112" i="62"/>
  <c r="V71" i="62"/>
  <c r="V81" i="62"/>
  <c r="V82" i="62"/>
  <c r="V84" i="62"/>
  <c r="V87" i="62"/>
  <c r="V122" i="62"/>
  <c r="V110" i="62"/>
  <c r="V83" i="62"/>
  <c r="V86" i="62"/>
  <c r="V159" i="62"/>
  <c r="V90" i="62"/>
  <c r="V91" i="62"/>
  <c r="V89" i="62"/>
  <c r="V88" i="62"/>
  <c r="V92" i="62"/>
  <c r="V93" i="62"/>
  <c r="V160" i="62"/>
  <c r="V111" i="62"/>
  <c r="V97" i="62"/>
  <c r="V103" i="62"/>
  <c r="V94" i="62"/>
  <c r="V95" i="62"/>
  <c r="V96" i="62"/>
  <c r="V125" i="62"/>
  <c r="V101" i="62"/>
  <c r="V99" i="62"/>
  <c r="V106" i="62"/>
  <c r="V100" i="62"/>
  <c r="V102" i="62"/>
  <c r="V128" i="62"/>
  <c r="V104" i="62"/>
  <c r="V174" i="62"/>
  <c r="V109" i="62"/>
  <c r="V280" i="62"/>
  <c r="V181" i="62"/>
  <c r="V182" i="62"/>
  <c r="V258" i="62"/>
  <c r="V107" i="62"/>
  <c r="V208" i="62"/>
  <c r="V113" i="62"/>
  <c r="V207" i="62"/>
  <c r="V127" i="62"/>
  <c r="V135" i="62"/>
  <c r="V237" i="62"/>
  <c r="V156" i="62"/>
  <c r="V130" i="62"/>
  <c r="V231" i="62"/>
  <c r="V115" i="62"/>
  <c r="V154" i="62"/>
  <c r="V117" i="62"/>
  <c r="V248" i="62"/>
  <c r="V150" i="62"/>
  <c r="V151" i="62"/>
  <c r="V119" i="62"/>
  <c r="V118" i="62"/>
  <c r="V161" i="62"/>
  <c r="V120" i="62"/>
  <c r="V172" i="62"/>
  <c r="V121" i="62"/>
  <c r="V200" i="62"/>
  <c r="V197" i="62"/>
  <c r="V134" i="62"/>
  <c r="V152" i="62"/>
  <c r="V141" i="62"/>
  <c r="V123" i="62"/>
  <c r="V144" i="62"/>
  <c r="V188" i="62"/>
  <c r="V189" i="62"/>
  <c r="V184" i="62"/>
  <c r="V236" i="62"/>
  <c r="V180" i="62"/>
  <c r="V126" i="62"/>
  <c r="V255" i="62"/>
  <c r="V133" i="62"/>
  <c r="V252" i="62"/>
  <c r="V297" i="62"/>
  <c r="V129" i="62"/>
  <c r="V148" i="62"/>
  <c r="V131" i="62"/>
  <c r="V132" i="62"/>
  <c r="V153" i="62"/>
  <c r="V162" i="62"/>
  <c r="V140" i="62"/>
  <c r="V186" i="62"/>
  <c r="V136" i="62"/>
  <c r="V217" i="62"/>
  <c r="V298" i="62"/>
  <c r="V296" i="62"/>
  <c r="V146" i="62"/>
  <c r="V260" i="62"/>
  <c r="V137" i="62"/>
  <c r="V155" i="62"/>
  <c r="V268" i="62"/>
  <c r="V149" i="62"/>
  <c r="V244" i="62"/>
  <c r="V185" i="62"/>
  <c r="V245" i="62"/>
  <c r="V138" i="62"/>
  <c r="V191" i="62"/>
  <c r="V299" i="62"/>
  <c r="V279" i="62"/>
  <c r="V168" i="62"/>
  <c r="V158" i="62"/>
  <c r="V170" i="62"/>
  <c r="V171" i="62"/>
  <c r="V142" i="62"/>
  <c r="V143" i="62"/>
  <c r="V203" i="62"/>
  <c r="V167" i="62"/>
  <c r="V256" i="62"/>
  <c r="V163" i="62"/>
  <c r="V309" i="62"/>
  <c r="V212" i="62"/>
  <c r="V147" i="62"/>
  <c r="V282" i="62"/>
  <c r="V145" i="62"/>
  <c r="V241" i="62"/>
  <c r="V253" i="62"/>
  <c r="V199" i="62"/>
  <c r="V286" i="62"/>
  <c r="V173" i="62"/>
  <c r="V224" i="62"/>
  <c r="V278" i="62"/>
  <c r="V264" i="62"/>
  <c r="V246" i="62"/>
  <c r="V322" i="62"/>
  <c r="V216" i="62"/>
  <c r="V272" i="62"/>
  <c r="V157" i="62"/>
  <c r="V267" i="62"/>
  <c r="V262" i="62"/>
  <c r="V315" i="62"/>
  <c r="V306" i="62"/>
  <c r="V249" i="62"/>
  <c r="V303" i="62"/>
  <c r="V165" i="62"/>
  <c r="V218" i="62"/>
  <c r="V169" i="62"/>
  <c r="V323" i="62"/>
  <c r="V288" i="62"/>
  <c r="V313" i="62"/>
  <c r="V327" i="62"/>
  <c r="V305" i="62"/>
  <c r="V164" i="62"/>
  <c r="V166" i="62"/>
  <c r="V243" i="62"/>
  <c r="V316" i="62"/>
  <c r="V277" i="62"/>
  <c r="V312" i="62"/>
  <c r="V302" i="62"/>
  <c r="V310" i="62"/>
  <c r="V318" i="62"/>
  <c r="V284" i="62"/>
  <c r="V291" i="62"/>
  <c r="V214" i="62"/>
  <c r="V289" i="62"/>
  <c r="V320" i="62"/>
  <c r="V210" i="62"/>
  <c r="V213" i="62"/>
  <c r="V239" i="62"/>
  <c r="V275" i="62"/>
  <c r="V234" i="62"/>
  <c r="V331" i="62"/>
  <c r="V229" i="62"/>
  <c r="V230" i="62"/>
  <c r="V307" i="62"/>
  <c r="V308" i="62"/>
  <c r="V271" i="62"/>
  <c r="V221" i="62"/>
  <c r="V240" i="62"/>
  <c r="V175" i="62"/>
  <c r="V201" i="62"/>
  <c r="V179" i="62"/>
  <c r="V273" i="62"/>
  <c r="V215" i="62"/>
  <c r="V232" i="62"/>
  <c r="V254" i="62"/>
  <c r="V204" i="62"/>
  <c r="V176" i="62"/>
  <c r="V196" i="62"/>
  <c r="V321" i="62"/>
  <c r="V311" i="62"/>
  <c r="V259" i="62"/>
  <c r="V178" i="62"/>
  <c r="V220" i="62"/>
  <c r="V263" i="62"/>
  <c r="V228" i="62"/>
  <c r="V328" i="62"/>
  <c r="V209" i="62"/>
  <c r="V227" i="62"/>
  <c r="V247" i="62"/>
  <c r="V206" i="62"/>
  <c r="V205" i="62"/>
  <c r="V183" i="62"/>
  <c r="V257" i="62"/>
  <c r="V332" i="62"/>
  <c r="V335" i="62"/>
  <c r="V233" i="62"/>
  <c r="V242" i="62"/>
  <c r="V192" i="62"/>
  <c r="V198" i="62"/>
  <c r="V235" i="62"/>
  <c r="V187" i="62"/>
  <c r="V190" i="62"/>
  <c r="V250" i="62"/>
  <c r="V193" i="62"/>
  <c r="V194" i="62"/>
  <c r="V195" i="62"/>
  <c r="V223" i="62"/>
  <c r="V333" i="62"/>
  <c r="V334" i="62"/>
  <c r="W4" i="62"/>
  <c r="W5" i="62"/>
  <c r="W6" i="62"/>
  <c r="W7" i="62"/>
  <c r="W8" i="62"/>
  <c r="W9" i="62"/>
  <c r="W10" i="62"/>
  <c r="W11" i="62"/>
  <c r="W62" i="62"/>
  <c r="W12" i="62"/>
  <c r="W13" i="62"/>
  <c r="W14" i="62"/>
  <c r="W15" i="62"/>
  <c r="W16" i="62"/>
  <c r="W17" i="62"/>
  <c r="W18" i="62"/>
  <c r="W19" i="62"/>
  <c r="W336" i="62"/>
  <c r="W124" i="62"/>
  <c r="W20" i="62"/>
  <c r="W21" i="62"/>
  <c r="W283" i="62"/>
  <c r="W22" i="62"/>
  <c r="W23" i="62"/>
  <c r="W114" i="62"/>
  <c r="W24" i="62"/>
  <c r="W25" i="62"/>
  <c r="W26" i="62"/>
  <c r="W177" i="62"/>
  <c r="W139" i="62"/>
  <c r="W27" i="62"/>
  <c r="W28" i="62"/>
  <c r="W29" i="62"/>
  <c r="W30" i="62"/>
  <c r="W31" i="62"/>
  <c r="W32" i="62"/>
  <c r="W33" i="62"/>
  <c r="W37" i="62"/>
  <c r="W35" i="62"/>
  <c r="W34" i="62"/>
  <c r="W38" i="62"/>
  <c r="W36" i="62"/>
  <c r="W39" i="62"/>
  <c r="W41" i="62"/>
  <c r="W40" i="62"/>
  <c r="W42" i="62"/>
  <c r="W45" i="62"/>
  <c r="W43" i="62"/>
  <c r="W44" i="62"/>
  <c r="W48" i="62"/>
  <c r="W46" i="62"/>
  <c r="W47" i="62"/>
  <c r="W49" i="62"/>
  <c r="W51" i="62"/>
  <c r="W50" i="62"/>
  <c r="W57" i="62"/>
  <c r="W52" i="62"/>
  <c r="W53" i="62"/>
  <c r="W54" i="62"/>
  <c r="W55" i="62"/>
  <c r="W61" i="62"/>
  <c r="W56" i="62"/>
  <c r="W58" i="62"/>
  <c r="W59" i="62"/>
  <c r="W60" i="62"/>
  <c r="W63" i="62"/>
  <c r="W68" i="62"/>
  <c r="W67" i="62"/>
  <c r="W64" i="62"/>
  <c r="W65" i="62"/>
  <c r="W70" i="62"/>
  <c r="W66" i="62"/>
  <c r="W69" i="62"/>
  <c r="W98" i="62"/>
  <c r="W116" i="62"/>
  <c r="W72" i="62"/>
  <c r="W73" i="62"/>
  <c r="W108" i="62"/>
  <c r="W300" i="62"/>
  <c r="W76" i="62"/>
  <c r="W75" i="62"/>
  <c r="W74" i="62"/>
  <c r="W85" i="62"/>
  <c r="W77" i="62"/>
  <c r="W78" i="62"/>
  <c r="W105" i="62"/>
  <c r="W79" i="62"/>
  <c r="W80" i="62"/>
  <c r="W112" i="62"/>
  <c r="W71" i="62"/>
  <c r="W81" i="62"/>
  <c r="W82" i="62"/>
  <c r="W84" i="62"/>
  <c r="W87" i="62"/>
  <c r="W122" i="62"/>
  <c r="W110" i="62"/>
  <c r="W83" i="62"/>
  <c r="W86" i="62"/>
  <c r="W159" i="62"/>
  <c r="W90" i="62"/>
  <c r="W91" i="62"/>
  <c r="W89" i="62"/>
  <c r="W88" i="62"/>
  <c r="W92" i="62"/>
  <c r="W93" i="62"/>
  <c r="W160" i="62"/>
  <c r="W111" i="62"/>
  <c r="W97" i="62"/>
  <c r="W103" i="62"/>
  <c r="W94" i="62"/>
  <c r="W95" i="62"/>
  <c r="W96" i="62"/>
  <c r="W125" i="62"/>
  <c r="W101" i="62"/>
  <c r="W99" i="62"/>
  <c r="W106" i="62"/>
  <c r="W100" i="62"/>
  <c r="W102" i="62"/>
  <c r="W128" i="62"/>
  <c r="W104" i="62"/>
  <c r="W174" i="62"/>
  <c r="W109" i="62"/>
  <c r="W280" i="62"/>
  <c r="W181" i="62"/>
  <c r="W182" i="62"/>
  <c r="W258" i="62"/>
  <c r="W107" i="62"/>
  <c r="W208" i="62"/>
  <c r="W113" i="62"/>
  <c r="W207" i="62"/>
  <c r="W127" i="62"/>
  <c r="W135" i="62"/>
  <c r="W237" i="62"/>
  <c r="W156" i="62"/>
  <c r="W130" i="62"/>
  <c r="W231" i="62"/>
  <c r="W115" i="62"/>
  <c r="W154" i="62"/>
  <c r="W117" i="62"/>
  <c r="W248" i="62"/>
  <c r="W150" i="62"/>
  <c r="W151" i="62"/>
  <c r="W119" i="62"/>
  <c r="W118" i="62"/>
  <c r="W161" i="62"/>
  <c r="W120" i="62"/>
  <c r="W172" i="62"/>
  <c r="W121" i="62"/>
  <c r="W200" i="62"/>
  <c r="W197" i="62"/>
  <c r="W134" i="62"/>
  <c r="W152" i="62"/>
  <c r="W141" i="62"/>
  <c r="W123" i="62"/>
  <c r="W144" i="62"/>
  <c r="W188" i="62"/>
  <c r="W189" i="62"/>
  <c r="W184" i="62"/>
  <c r="W236" i="62"/>
  <c r="W180" i="62"/>
  <c r="W126" i="62"/>
  <c r="W255" i="62"/>
  <c r="W133" i="62"/>
  <c r="W252" i="62"/>
  <c r="W297" i="62"/>
  <c r="W129" i="62"/>
  <c r="W148" i="62"/>
  <c r="W131" i="62"/>
  <c r="W132" i="62"/>
  <c r="W153" i="62"/>
  <c r="W162" i="62"/>
  <c r="W140" i="62"/>
  <c r="W186" i="62"/>
  <c r="W136" i="62"/>
  <c r="W217" i="62"/>
  <c r="W298" i="62"/>
  <c r="W296" i="62"/>
  <c r="W146" i="62"/>
  <c r="W260" i="62"/>
  <c r="W137" i="62"/>
  <c r="W155" i="62"/>
  <c r="W268" i="62"/>
  <c r="W149" i="62"/>
  <c r="W244" i="62"/>
  <c r="W185" i="62"/>
  <c r="W245" i="62"/>
  <c r="W138" i="62"/>
  <c r="W191" i="62"/>
  <c r="W299" i="62"/>
  <c r="W279" i="62"/>
  <c r="W168" i="62"/>
  <c r="W158" i="62"/>
  <c r="W170" i="62"/>
  <c r="W171" i="62"/>
  <c r="W142" i="62"/>
  <c r="W143" i="62"/>
  <c r="W203" i="62"/>
  <c r="W167" i="62"/>
  <c r="W256" i="62"/>
  <c r="W163" i="62"/>
  <c r="W309" i="62"/>
  <c r="W212" i="62"/>
  <c r="W147" i="62"/>
  <c r="W282" i="62"/>
  <c r="W145" i="62"/>
  <c r="W241" i="62"/>
  <c r="W253" i="62"/>
  <c r="W199" i="62"/>
  <c r="W286" i="62"/>
  <c r="W173" i="62"/>
  <c r="W224" i="62"/>
  <c r="W278" i="62"/>
  <c r="W264" i="62"/>
  <c r="W246" i="62"/>
  <c r="W322" i="62"/>
  <c r="W216" i="62"/>
  <c r="W272" i="62"/>
  <c r="W157" i="62"/>
  <c r="W267" i="62"/>
  <c r="W262" i="62"/>
  <c r="W315" i="62"/>
  <c r="W306" i="62"/>
  <c r="W249" i="62"/>
  <c r="W303" i="62"/>
  <c r="W165" i="62"/>
  <c r="W218" i="62"/>
  <c r="W169" i="62"/>
  <c r="W323" i="62"/>
  <c r="W288" i="62"/>
  <c r="W313" i="62"/>
  <c r="W327" i="62"/>
  <c r="W305" i="62"/>
  <c r="W164" i="62"/>
  <c r="W166" i="62"/>
  <c r="W243" i="62"/>
  <c r="W316" i="62"/>
  <c r="W277" i="62"/>
  <c r="W312" i="62"/>
  <c r="W302" i="62"/>
  <c r="W310" i="62"/>
  <c r="W318" i="62"/>
  <c r="W284" i="62"/>
  <c r="W291" i="62"/>
  <c r="W214" i="62"/>
  <c r="W289" i="62"/>
  <c r="W320" i="62"/>
  <c r="W210" i="62"/>
  <c r="W213" i="62"/>
  <c r="W239" i="62"/>
  <c r="W275" i="62"/>
  <c r="W234" i="62"/>
  <c r="W331" i="62"/>
  <c r="W229" i="62"/>
  <c r="W230" i="62"/>
  <c r="W307" i="62"/>
  <c r="W308" i="62"/>
  <c r="W271" i="62"/>
  <c r="W221" i="62"/>
  <c r="W240" i="62"/>
  <c r="W175" i="62"/>
  <c r="W201" i="62"/>
  <c r="W179" i="62"/>
  <c r="W273" i="62"/>
  <c r="W215" i="62"/>
  <c r="W232" i="62"/>
  <c r="W254" i="62"/>
  <c r="W204" i="62"/>
  <c r="W176" i="62"/>
  <c r="W196" i="62"/>
  <c r="W321" i="62"/>
  <c r="W311" i="62"/>
  <c r="W259" i="62"/>
  <c r="W178" i="62"/>
  <c r="W220" i="62"/>
  <c r="W263" i="62"/>
  <c r="W228" i="62"/>
  <c r="W328" i="62"/>
  <c r="W209" i="62"/>
  <c r="W227" i="62"/>
  <c r="W247" i="62"/>
  <c r="W206" i="62"/>
  <c r="W205" i="62"/>
  <c r="W183" i="62"/>
  <c r="W257" i="62"/>
  <c r="W332" i="62"/>
  <c r="W335" i="62"/>
  <c r="W233" i="62"/>
  <c r="W242" i="62"/>
  <c r="W192" i="62"/>
  <c r="W198" i="62"/>
  <c r="W235" i="62"/>
  <c r="W187" i="62"/>
  <c r="W190" i="62"/>
  <c r="W250" i="62"/>
  <c r="W193" i="62"/>
  <c r="W194" i="62"/>
  <c r="W195" i="62"/>
  <c r="W223" i="62"/>
  <c r="W333" i="62"/>
  <c r="W334" i="62"/>
  <c r="W211" i="62"/>
  <c r="X4" i="62"/>
  <c r="X5" i="62"/>
  <c r="X6" i="62"/>
  <c r="X7" i="62"/>
  <c r="X8" i="62"/>
  <c r="X9" i="62"/>
  <c r="X10" i="62"/>
  <c r="X11" i="62"/>
  <c r="X62" i="62"/>
  <c r="X12" i="62"/>
  <c r="X13" i="62"/>
  <c r="X14" i="62"/>
  <c r="X15" i="62"/>
  <c r="X16" i="62"/>
  <c r="X17" i="62"/>
  <c r="X18" i="62"/>
  <c r="X19" i="62"/>
  <c r="X336" i="62"/>
  <c r="X124" i="62"/>
  <c r="X20" i="62"/>
  <c r="X21" i="62"/>
  <c r="X283" i="62"/>
  <c r="X22" i="62"/>
  <c r="X23" i="62"/>
  <c r="X114" i="62"/>
  <c r="X24" i="62"/>
  <c r="X25" i="62"/>
  <c r="X26" i="62"/>
  <c r="X177" i="62"/>
  <c r="X139" i="62"/>
  <c r="X27" i="62"/>
  <c r="X28" i="62"/>
  <c r="X29" i="62"/>
  <c r="X30" i="62"/>
  <c r="X31" i="62"/>
  <c r="X32" i="62"/>
  <c r="X33" i="62"/>
  <c r="X37" i="62"/>
  <c r="X35" i="62"/>
  <c r="X34" i="62"/>
  <c r="X38" i="62"/>
  <c r="X36" i="62"/>
  <c r="X39" i="62"/>
  <c r="X41" i="62"/>
  <c r="X40" i="62"/>
  <c r="X42" i="62"/>
  <c r="X45" i="62"/>
  <c r="X43" i="62"/>
  <c r="X44" i="62"/>
  <c r="X48" i="62"/>
  <c r="X46" i="62"/>
  <c r="X47" i="62"/>
  <c r="X49" i="62"/>
  <c r="X51" i="62"/>
  <c r="X50" i="62"/>
  <c r="X57" i="62"/>
  <c r="X52" i="62"/>
  <c r="X53" i="62"/>
  <c r="X54" i="62"/>
  <c r="X55" i="62"/>
  <c r="X61" i="62"/>
  <c r="X56" i="62"/>
  <c r="X58" i="62"/>
  <c r="X59" i="62"/>
  <c r="X60" i="62"/>
  <c r="X63" i="62"/>
  <c r="X68" i="62"/>
  <c r="X67" i="62"/>
  <c r="X64" i="62"/>
  <c r="X65" i="62"/>
  <c r="X70" i="62"/>
  <c r="X66" i="62"/>
  <c r="X69" i="62"/>
  <c r="X98" i="62"/>
  <c r="X116" i="62"/>
  <c r="X72" i="62"/>
  <c r="X73" i="62"/>
  <c r="X108" i="62"/>
  <c r="X300" i="62"/>
  <c r="X76" i="62"/>
  <c r="X75" i="62"/>
  <c r="X74" i="62"/>
  <c r="X85" i="62"/>
  <c r="X77" i="62"/>
  <c r="X78" i="62"/>
  <c r="X105" i="62"/>
  <c r="X79" i="62"/>
  <c r="X80" i="62"/>
  <c r="X112" i="62"/>
  <c r="X71" i="62"/>
  <c r="X81" i="62"/>
  <c r="X82" i="62"/>
  <c r="X84" i="62"/>
  <c r="X87" i="62"/>
  <c r="X122" i="62"/>
  <c r="X110" i="62"/>
  <c r="X83" i="62"/>
  <c r="X86" i="62"/>
  <c r="X159" i="62"/>
  <c r="X90" i="62"/>
  <c r="X91" i="62"/>
  <c r="X89" i="62"/>
  <c r="X88" i="62"/>
  <c r="X92" i="62"/>
  <c r="X93" i="62"/>
  <c r="X160" i="62"/>
  <c r="X111" i="62"/>
  <c r="X97" i="62"/>
  <c r="X103" i="62"/>
  <c r="X94" i="62"/>
  <c r="X95" i="62"/>
  <c r="X96" i="62"/>
  <c r="X125" i="62"/>
  <c r="X101" i="62"/>
  <c r="X99" i="62"/>
  <c r="X106" i="62"/>
  <c r="X100" i="62"/>
  <c r="X102" i="62"/>
  <c r="X128" i="62"/>
  <c r="X104" i="62"/>
  <c r="X174" i="62"/>
  <c r="X109" i="62"/>
  <c r="X280" i="62"/>
  <c r="X181" i="62"/>
  <c r="X182" i="62"/>
  <c r="X258" i="62"/>
  <c r="X107" i="62"/>
  <c r="X208" i="62"/>
  <c r="X113" i="62"/>
  <c r="X207" i="62"/>
  <c r="X127" i="62"/>
  <c r="X135" i="62"/>
  <c r="X237" i="62"/>
  <c r="X156" i="62"/>
  <c r="X130" i="62"/>
  <c r="X231" i="62"/>
  <c r="X115" i="62"/>
  <c r="X154" i="62"/>
  <c r="X117" i="62"/>
  <c r="X248" i="62"/>
  <c r="X150" i="62"/>
  <c r="X151" i="62"/>
  <c r="X119" i="62"/>
  <c r="X118" i="62"/>
  <c r="X161" i="62"/>
  <c r="X120" i="62"/>
  <c r="X172" i="62"/>
  <c r="X121" i="62"/>
  <c r="X200" i="62"/>
  <c r="X197" i="62"/>
  <c r="X134" i="62"/>
  <c r="X152" i="62"/>
  <c r="X141" i="62"/>
  <c r="X123" i="62"/>
  <c r="X144" i="62"/>
  <c r="X188" i="62"/>
  <c r="X189" i="62"/>
  <c r="X184" i="62"/>
  <c r="X236" i="62"/>
  <c r="X180" i="62"/>
  <c r="X126" i="62"/>
  <c r="X255" i="62"/>
  <c r="X133" i="62"/>
  <c r="X252" i="62"/>
  <c r="X297" i="62"/>
  <c r="X129" i="62"/>
  <c r="X148" i="62"/>
  <c r="X131" i="62"/>
  <c r="X132" i="62"/>
  <c r="X153" i="62"/>
  <c r="X162" i="62"/>
  <c r="X140" i="62"/>
  <c r="X186" i="62"/>
  <c r="X136" i="62"/>
  <c r="X217" i="62"/>
  <c r="X298" i="62"/>
  <c r="X296" i="62"/>
  <c r="X146" i="62"/>
  <c r="X260" i="62"/>
  <c r="X137" i="62"/>
  <c r="X155" i="62"/>
  <c r="X268" i="62"/>
  <c r="X149" i="62"/>
  <c r="X244" i="62"/>
  <c r="X185" i="62"/>
  <c r="X245" i="62"/>
  <c r="X138" i="62"/>
  <c r="X191" i="62"/>
  <c r="X299" i="62"/>
  <c r="X279" i="62"/>
  <c r="X168" i="62"/>
  <c r="X158" i="62"/>
  <c r="X170" i="62"/>
  <c r="X171" i="62"/>
  <c r="X142" i="62"/>
  <c r="X143" i="62"/>
  <c r="X203" i="62"/>
  <c r="X167" i="62"/>
  <c r="X256" i="62"/>
  <c r="X163" i="62"/>
  <c r="X309" i="62"/>
  <c r="X212" i="62"/>
  <c r="X147" i="62"/>
  <c r="X282" i="62"/>
  <c r="X145" i="62"/>
  <c r="X241" i="62"/>
  <c r="X253" i="62"/>
  <c r="X199" i="62"/>
  <c r="X286" i="62"/>
  <c r="X173" i="62"/>
  <c r="X224" i="62"/>
  <c r="X278" i="62"/>
  <c r="X264" i="62"/>
  <c r="X246" i="62"/>
  <c r="X322" i="62"/>
  <c r="X216" i="62"/>
  <c r="X272" i="62"/>
  <c r="X157" i="62"/>
  <c r="X267" i="62"/>
  <c r="X262" i="62"/>
  <c r="X315" i="62"/>
  <c r="X306" i="62"/>
  <c r="X249" i="62"/>
  <c r="X303" i="62"/>
  <c r="X165" i="62"/>
  <c r="X218" i="62"/>
  <c r="X169" i="62"/>
  <c r="X323" i="62"/>
  <c r="X288" i="62"/>
  <c r="X313" i="62"/>
  <c r="X327" i="62"/>
  <c r="X305" i="62"/>
  <c r="X164" i="62"/>
  <c r="X166" i="62"/>
  <c r="X243" i="62"/>
  <c r="X316" i="62"/>
  <c r="X277" i="62"/>
  <c r="X312" i="62"/>
  <c r="X302" i="62"/>
  <c r="X310" i="62"/>
  <c r="X318" i="62"/>
  <c r="X284" i="62"/>
  <c r="X291" i="62"/>
  <c r="X214" i="62"/>
  <c r="X289" i="62"/>
  <c r="X320" i="62"/>
  <c r="X210" i="62"/>
  <c r="X213" i="62"/>
  <c r="X239" i="62"/>
  <c r="X275" i="62"/>
  <c r="X234" i="62"/>
  <c r="X331" i="62"/>
  <c r="X229" i="62"/>
  <c r="X230" i="62"/>
  <c r="X307" i="62"/>
  <c r="X308" i="62"/>
  <c r="X271" i="62"/>
  <c r="X221" i="62"/>
  <c r="X240" i="62"/>
  <c r="X175" i="62"/>
  <c r="X201" i="62"/>
  <c r="X179" i="62"/>
  <c r="X273" i="62"/>
  <c r="X215" i="62"/>
  <c r="X232" i="62"/>
  <c r="X254" i="62"/>
  <c r="X204" i="62"/>
  <c r="X176" i="62"/>
  <c r="X196" i="62"/>
  <c r="X321" i="62"/>
  <c r="X311" i="62"/>
  <c r="X259" i="62"/>
  <c r="X178" i="62"/>
  <c r="X220" i="62"/>
  <c r="X263" i="62"/>
  <c r="X228" i="62"/>
  <c r="X328" i="62"/>
  <c r="X209" i="62"/>
  <c r="X227" i="62"/>
  <c r="X247" i="62"/>
  <c r="X206" i="62"/>
  <c r="X205" i="62"/>
  <c r="X183" i="62"/>
  <c r="X257" i="62"/>
  <c r="X332" i="62"/>
  <c r="X335" i="62"/>
  <c r="X233" i="62"/>
  <c r="X242" i="62"/>
  <c r="X192" i="62"/>
  <c r="X198" i="62"/>
  <c r="X235" i="62"/>
  <c r="X187" i="62"/>
  <c r="X190" i="62"/>
  <c r="X250" i="62"/>
  <c r="X193" i="62"/>
  <c r="X194" i="62"/>
  <c r="X195" i="62"/>
  <c r="X223" i="62"/>
  <c r="X333" i="62"/>
  <c r="X334" i="62"/>
  <c r="Y295" i="62"/>
  <c r="P178" i="62"/>
  <c r="P286" i="62"/>
  <c r="P126" i="62"/>
  <c r="P115" i="62"/>
  <c r="P125" i="62"/>
  <c r="Z20" i="62"/>
  <c r="AC20" i="62" s="1"/>
  <c r="AB20" i="62"/>
  <c r="AA20" i="62"/>
  <c r="AC336" i="62"/>
  <c r="AB336" i="62"/>
  <c r="AA336" i="62"/>
  <c r="AC19" i="62"/>
  <c r="AB19" i="62"/>
  <c r="AA19" i="62"/>
  <c r="AC18" i="62"/>
  <c r="AB18" i="62"/>
  <c r="AA18" i="62"/>
  <c r="AC17" i="62"/>
  <c r="AB17" i="62"/>
  <c r="AA17" i="62"/>
  <c r="N17" i="62"/>
  <c r="AC16" i="62"/>
  <c r="AB16" i="62"/>
  <c r="AA16" i="62"/>
  <c r="AC15" i="62"/>
  <c r="AB15" i="62"/>
  <c r="AA15" i="62"/>
  <c r="AC14" i="62"/>
  <c r="AB14" i="62"/>
  <c r="AA14" i="62"/>
  <c r="AC13" i="62"/>
  <c r="AB13" i="62"/>
  <c r="AA13" i="62"/>
  <c r="AC12" i="62"/>
  <c r="AB12" i="62"/>
  <c r="AA12" i="62"/>
  <c r="AC62" i="62"/>
  <c r="AB62" i="62"/>
  <c r="AA62" i="62"/>
  <c r="AC11" i="62"/>
  <c r="AB11" i="62"/>
  <c r="AA11" i="62"/>
  <c r="AC10" i="62"/>
  <c r="AB10" i="62"/>
  <c r="AA10" i="62"/>
  <c r="AC9" i="62"/>
  <c r="AB9" i="62"/>
  <c r="AA9" i="62"/>
  <c r="AC8" i="62"/>
  <c r="AB8" i="62"/>
  <c r="AA8" i="62"/>
  <c r="AC7" i="62"/>
  <c r="AB7" i="62"/>
  <c r="AA7" i="62"/>
  <c r="AC6" i="62"/>
  <c r="AB6" i="62"/>
  <c r="AA6" i="62"/>
  <c r="AC5" i="62"/>
  <c r="AB5" i="62"/>
  <c r="AA5" i="62"/>
  <c r="AC4" i="62"/>
  <c r="AB4" i="62"/>
  <c r="AA4" i="62"/>
  <c r="T501" i="61"/>
  <c r="S501" i="61"/>
  <c r="T500" i="61"/>
  <c r="S500" i="61"/>
  <c r="T499" i="61"/>
  <c r="S499" i="61"/>
  <c r="T498" i="61"/>
  <c r="S498" i="61"/>
  <c r="T497" i="61"/>
  <c r="S497" i="61"/>
  <c r="T496" i="61"/>
  <c r="S496" i="61"/>
  <c r="T495" i="61"/>
  <c r="S495" i="61"/>
  <c r="T494" i="61"/>
  <c r="S494" i="61"/>
  <c r="T493" i="61"/>
  <c r="S493" i="61"/>
  <c r="T492" i="61"/>
  <c r="S492" i="61"/>
  <c r="T491" i="61"/>
  <c r="S491" i="61"/>
  <c r="T490" i="61"/>
  <c r="S490" i="61"/>
  <c r="T489" i="61"/>
  <c r="S489" i="61"/>
  <c r="T488" i="61"/>
  <c r="S488" i="61"/>
  <c r="T487" i="61"/>
  <c r="S487" i="61"/>
  <c r="T486" i="61"/>
  <c r="S486" i="61"/>
  <c r="T485" i="61"/>
  <c r="S485" i="61"/>
  <c r="T484" i="61"/>
  <c r="S484" i="61"/>
  <c r="T483" i="61"/>
  <c r="S483" i="61"/>
  <c r="T482" i="61"/>
  <c r="S482" i="61"/>
  <c r="T481" i="61"/>
  <c r="S481" i="61"/>
  <c r="T480" i="61"/>
  <c r="S480" i="61"/>
  <c r="T479" i="61"/>
  <c r="S479" i="61"/>
  <c r="T478" i="61"/>
  <c r="S478" i="61"/>
  <c r="T477" i="61"/>
  <c r="S477" i="61"/>
  <c r="T476" i="61"/>
  <c r="S476" i="61"/>
  <c r="T475" i="61"/>
  <c r="S475" i="61"/>
  <c r="T474" i="61"/>
  <c r="S474" i="61"/>
  <c r="T473" i="61"/>
  <c r="S473" i="61"/>
  <c r="T472" i="61"/>
  <c r="S472" i="61"/>
  <c r="T471" i="61"/>
  <c r="S471" i="61"/>
  <c r="T470" i="61"/>
  <c r="S470" i="61"/>
  <c r="T469" i="61"/>
  <c r="S469" i="61"/>
  <c r="T468" i="61"/>
  <c r="S468" i="61"/>
  <c r="T467" i="61"/>
  <c r="S467" i="61"/>
  <c r="T466" i="61"/>
  <c r="S466" i="61"/>
  <c r="T465" i="61"/>
  <c r="S465" i="61"/>
  <c r="T464" i="61"/>
  <c r="S464" i="61"/>
  <c r="T463" i="61"/>
  <c r="S463" i="61"/>
  <c r="T462" i="61"/>
  <c r="S462" i="61"/>
  <c r="T461" i="61"/>
  <c r="S461" i="61"/>
  <c r="T460" i="61"/>
  <c r="S460" i="61"/>
  <c r="T459" i="61"/>
  <c r="S459" i="61"/>
  <c r="T458" i="61"/>
  <c r="S458" i="61"/>
  <c r="T457" i="61"/>
  <c r="S457" i="61"/>
  <c r="T456" i="61"/>
  <c r="S456" i="61"/>
  <c r="T455" i="61"/>
  <c r="S455" i="61"/>
  <c r="T454" i="61"/>
  <c r="S454" i="61"/>
  <c r="T453" i="61"/>
  <c r="S453" i="61"/>
  <c r="T452" i="61"/>
  <c r="S452" i="61"/>
  <c r="T451" i="61"/>
  <c r="S451" i="61"/>
  <c r="T450" i="61"/>
  <c r="S450" i="61"/>
  <c r="T449" i="61"/>
  <c r="S449" i="61"/>
  <c r="T448" i="61"/>
  <c r="S448" i="61"/>
  <c r="T447" i="61"/>
  <c r="S447" i="61"/>
  <c r="T446" i="61"/>
  <c r="S446" i="61"/>
  <c r="T445" i="61"/>
  <c r="S445" i="61"/>
  <c r="T444" i="61"/>
  <c r="S444" i="61"/>
  <c r="T443" i="61"/>
  <c r="S443" i="61"/>
  <c r="T442" i="61"/>
  <c r="S442" i="61"/>
  <c r="T441" i="61"/>
  <c r="S441" i="61"/>
  <c r="T440" i="61"/>
  <c r="S440" i="61"/>
  <c r="T439" i="61"/>
  <c r="S439" i="61"/>
  <c r="T438" i="61"/>
  <c r="S438" i="61"/>
  <c r="T437" i="61"/>
  <c r="S437" i="61"/>
  <c r="T436" i="61"/>
  <c r="S436" i="61"/>
  <c r="T435" i="61"/>
  <c r="S435" i="61"/>
  <c r="T434" i="61"/>
  <c r="S434" i="61"/>
  <c r="T433" i="61"/>
  <c r="S433" i="61"/>
  <c r="T432" i="61"/>
  <c r="S432" i="61"/>
  <c r="T431" i="61"/>
  <c r="S431" i="61"/>
  <c r="T430" i="61"/>
  <c r="S430" i="61"/>
  <c r="T429" i="61"/>
  <c r="S429" i="61"/>
  <c r="T428" i="61"/>
  <c r="S428" i="61"/>
  <c r="T427" i="61"/>
  <c r="S427" i="61"/>
  <c r="T426" i="61"/>
  <c r="S426" i="61"/>
  <c r="T425" i="61"/>
  <c r="S425" i="61"/>
  <c r="T424" i="61"/>
  <c r="S424" i="61"/>
  <c r="T423" i="61"/>
  <c r="S423" i="61"/>
  <c r="T422" i="61"/>
  <c r="S422" i="61"/>
  <c r="T421" i="61"/>
  <c r="S421" i="61"/>
  <c r="T420" i="61"/>
  <c r="S420" i="61"/>
  <c r="T419" i="61"/>
  <c r="S419" i="61"/>
  <c r="T418" i="61"/>
  <c r="S418" i="61"/>
  <c r="T417" i="61"/>
  <c r="S417" i="61"/>
  <c r="T416" i="61"/>
  <c r="S416" i="61"/>
  <c r="T415" i="61"/>
  <c r="S415" i="61"/>
  <c r="T414" i="61"/>
  <c r="S414" i="61"/>
  <c r="T413" i="61"/>
  <c r="S413" i="61"/>
  <c r="T412" i="61"/>
  <c r="S412" i="61"/>
  <c r="T411" i="61"/>
  <c r="S411" i="61"/>
  <c r="T410" i="61"/>
  <c r="S410" i="61"/>
  <c r="T409" i="61"/>
  <c r="S409" i="61"/>
  <c r="T408" i="61"/>
  <c r="S408" i="61"/>
  <c r="T407" i="61"/>
  <c r="S407" i="61"/>
  <c r="T406" i="61"/>
  <c r="S406" i="61"/>
  <c r="T405" i="61"/>
  <c r="S405" i="61"/>
  <c r="T404" i="61"/>
  <c r="S404" i="61"/>
  <c r="T403" i="61"/>
  <c r="S403" i="61"/>
  <c r="T402" i="61"/>
  <c r="S402" i="61"/>
  <c r="T401" i="61"/>
  <c r="S401" i="61"/>
  <c r="T400" i="61"/>
  <c r="S400" i="61"/>
  <c r="T399" i="61"/>
  <c r="S399" i="61"/>
  <c r="T398" i="61"/>
  <c r="S398" i="61"/>
  <c r="T397" i="61"/>
  <c r="S397" i="61"/>
  <c r="T396" i="61"/>
  <c r="S396" i="61"/>
  <c r="T395" i="61"/>
  <c r="S395" i="61"/>
  <c r="T394" i="61"/>
  <c r="S394" i="61"/>
  <c r="T393" i="61"/>
  <c r="S393" i="61"/>
  <c r="T392" i="61"/>
  <c r="S392" i="61"/>
  <c r="T391" i="61"/>
  <c r="S391" i="61"/>
  <c r="T390" i="61"/>
  <c r="S390" i="61"/>
  <c r="T389" i="61"/>
  <c r="S389" i="61"/>
  <c r="T388" i="61"/>
  <c r="S388" i="61"/>
  <c r="T387" i="61"/>
  <c r="S387" i="61"/>
  <c r="T386" i="61"/>
  <c r="S386" i="61"/>
  <c r="T385" i="61"/>
  <c r="S385" i="61"/>
  <c r="T384" i="61"/>
  <c r="S384" i="61"/>
  <c r="T383" i="61"/>
  <c r="S383" i="61"/>
  <c r="T382" i="61"/>
  <c r="S382" i="61"/>
  <c r="T381" i="61"/>
  <c r="S381" i="61"/>
  <c r="T380" i="61"/>
  <c r="S380" i="61"/>
  <c r="T379" i="61"/>
  <c r="S379" i="61"/>
  <c r="T378" i="61"/>
  <c r="S378" i="61"/>
  <c r="T377" i="61"/>
  <c r="S377" i="61"/>
  <c r="T376" i="61"/>
  <c r="S376" i="61"/>
  <c r="T375" i="61"/>
  <c r="S375" i="61"/>
  <c r="T374" i="61"/>
  <c r="S374" i="61"/>
  <c r="T373" i="61"/>
  <c r="S373" i="61"/>
  <c r="T372" i="61"/>
  <c r="S372" i="61"/>
  <c r="T371" i="61"/>
  <c r="S371" i="61"/>
  <c r="T370" i="61"/>
  <c r="S370" i="61"/>
  <c r="T369" i="61"/>
  <c r="S369" i="61"/>
  <c r="T368" i="61"/>
  <c r="S368" i="61"/>
  <c r="T367" i="61"/>
  <c r="S367" i="61"/>
  <c r="T366" i="61"/>
  <c r="S366" i="61"/>
  <c r="T365" i="61"/>
  <c r="S365" i="61"/>
  <c r="T364" i="61"/>
  <c r="S364" i="61"/>
  <c r="T363" i="61"/>
  <c r="S363" i="61"/>
  <c r="T362" i="61"/>
  <c r="S362" i="61"/>
  <c r="T361" i="61"/>
  <c r="S361" i="61"/>
  <c r="T360" i="61"/>
  <c r="S360" i="61"/>
  <c r="T359" i="61"/>
  <c r="S359" i="61"/>
  <c r="T358" i="61"/>
  <c r="S358" i="61"/>
  <c r="T357" i="61"/>
  <c r="S357" i="61"/>
  <c r="T356" i="61"/>
  <c r="S356" i="61"/>
  <c r="T355" i="61"/>
  <c r="S355" i="61"/>
  <c r="T354" i="61"/>
  <c r="S354" i="61"/>
  <c r="T353" i="61"/>
  <c r="S353" i="61"/>
  <c r="T352" i="61"/>
  <c r="S352" i="61"/>
  <c r="T351" i="61"/>
  <c r="S351" i="61"/>
  <c r="T350" i="61"/>
  <c r="S350" i="61"/>
  <c r="T349" i="61"/>
  <c r="S349" i="61"/>
  <c r="T348" i="61"/>
  <c r="S348" i="61"/>
  <c r="T347" i="61"/>
  <c r="S347" i="61"/>
  <c r="T346" i="61"/>
  <c r="S346" i="61"/>
  <c r="T345" i="61"/>
  <c r="S345" i="61"/>
  <c r="T344" i="61"/>
  <c r="S344" i="61"/>
  <c r="T343" i="61"/>
  <c r="S343" i="61"/>
  <c r="T342" i="61"/>
  <c r="S342" i="61"/>
  <c r="T341" i="61"/>
  <c r="S341" i="61"/>
  <c r="T340" i="61"/>
  <c r="S340" i="61"/>
  <c r="T339" i="61"/>
  <c r="S339" i="61"/>
  <c r="T338" i="61"/>
  <c r="S338" i="61"/>
  <c r="T337" i="61"/>
  <c r="S337" i="61"/>
  <c r="T336" i="61"/>
  <c r="S336" i="61"/>
  <c r="T335" i="61"/>
  <c r="S335" i="61"/>
  <c r="T334" i="61"/>
  <c r="S334" i="61"/>
  <c r="T333" i="61"/>
  <c r="S333" i="61"/>
  <c r="T332" i="61"/>
  <c r="S332" i="61"/>
  <c r="T331" i="61"/>
  <c r="S331" i="61"/>
  <c r="T330" i="61"/>
  <c r="S330" i="61"/>
  <c r="T329" i="61"/>
  <c r="S329" i="61"/>
  <c r="T328" i="61"/>
  <c r="S328" i="61"/>
  <c r="T327" i="61"/>
  <c r="S327" i="61"/>
  <c r="T326" i="61"/>
  <c r="S326" i="61"/>
  <c r="T325" i="61"/>
  <c r="S325" i="61"/>
  <c r="T324" i="61"/>
  <c r="S324" i="61"/>
  <c r="T323" i="61"/>
  <c r="S323" i="61"/>
  <c r="T322" i="61"/>
  <c r="S322" i="61"/>
  <c r="T321" i="61"/>
  <c r="S321" i="61"/>
  <c r="T320" i="61"/>
  <c r="S320" i="61"/>
  <c r="T319" i="61"/>
  <c r="S319" i="61"/>
  <c r="T318" i="61"/>
  <c r="S318" i="61"/>
  <c r="T317" i="61"/>
  <c r="S317" i="61"/>
  <c r="T316" i="61"/>
  <c r="S316" i="61"/>
  <c r="T315" i="61"/>
  <c r="S315" i="61"/>
  <c r="T314" i="61"/>
  <c r="S314" i="61"/>
  <c r="T313" i="61"/>
  <c r="S313" i="61"/>
  <c r="T312" i="61"/>
  <c r="S312" i="61"/>
  <c r="T311" i="61"/>
  <c r="S311" i="61"/>
  <c r="T310" i="61"/>
  <c r="S310" i="61"/>
  <c r="T309" i="61"/>
  <c r="S309" i="61"/>
  <c r="T308" i="61"/>
  <c r="S308" i="61"/>
  <c r="T307" i="61"/>
  <c r="S307" i="61"/>
  <c r="T306" i="61"/>
  <c r="S306" i="61"/>
  <c r="T305" i="61"/>
  <c r="S305" i="61"/>
  <c r="T304" i="61"/>
  <c r="S304" i="61"/>
  <c r="T303" i="61"/>
  <c r="S303" i="61"/>
  <c r="T302" i="61"/>
  <c r="S302" i="61"/>
  <c r="T301" i="61"/>
  <c r="S301" i="61"/>
  <c r="T300" i="61"/>
  <c r="S300" i="61"/>
  <c r="T299" i="61"/>
  <c r="S299" i="61"/>
  <c r="T298" i="61"/>
  <c r="S298" i="61"/>
  <c r="T297" i="61"/>
  <c r="S297" i="61"/>
  <c r="T296" i="61"/>
  <c r="S296" i="61"/>
  <c r="T295" i="61"/>
  <c r="S295" i="61"/>
  <c r="T294" i="61"/>
  <c r="S294" i="61"/>
  <c r="T293" i="61"/>
  <c r="S293" i="61"/>
  <c r="T292" i="61"/>
  <c r="S292" i="61"/>
  <c r="T291" i="61"/>
  <c r="S291" i="61"/>
  <c r="T290" i="61"/>
  <c r="S290" i="61"/>
  <c r="T289" i="61"/>
  <c r="S289" i="61"/>
  <c r="T288" i="61"/>
  <c r="S288" i="61"/>
  <c r="T287" i="61"/>
  <c r="S287" i="61"/>
  <c r="T286" i="61"/>
  <c r="S286" i="61"/>
  <c r="T285" i="61"/>
  <c r="S285" i="61"/>
  <c r="T284" i="61"/>
  <c r="S284" i="61"/>
  <c r="T283" i="61"/>
  <c r="S283" i="61"/>
  <c r="T282" i="61"/>
  <c r="S282" i="61"/>
  <c r="T281" i="61"/>
  <c r="S281" i="61"/>
  <c r="T280" i="61"/>
  <c r="S280" i="61"/>
  <c r="T279" i="61"/>
  <c r="S279" i="61"/>
  <c r="T278" i="61"/>
  <c r="S278" i="61"/>
  <c r="T277" i="61"/>
  <c r="S277" i="61"/>
  <c r="T276" i="61"/>
  <c r="S276" i="61"/>
  <c r="T275" i="61"/>
  <c r="S275" i="61"/>
  <c r="T274" i="61"/>
  <c r="S274" i="61"/>
  <c r="T273" i="61"/>
  <c r="S273" i="61"/>
  <c r="T272" i="61"/>
  <c r="S272" i="61"/>
  <c r="T271" i="61"/>
  <c r="S271" i="61"/>
  <c r="T270" i="61"/>
  <c r="S270" i="61"/>
  <c r="T269" i="61"/>
  <c r="S269" i="61"/>
  <c r="T268" i="61"/>
  <c r="S268" i="61"/>
  <c r="T267" i="61"/>
  <c r="S267" i="61"/>
  <c r="T266" i="61"/>
  <c r="S266" i="61"/>
  <c r="T265" i="61"/>
  <c r="S265" i="61"/>
  <c r="T264" i="61"/>
  <c r="S264" i="61"/>
  <c r="T263" i="61"/>
  <c r="S263" i="61"/>
  <c r="T262" i="61"/>
  <c r="S262" i="61"/>
  <c r="T261" i="61"/>
  <c r="S261" i="61"/>
  <c r="T260" i="61"/>
  <c r="S260" i="61"/>
  <c r="T259" i="61"/>
  <c r="S259" i="61"/>
  <c r="T258" i="61"/>
  <c r="S258" i="61"/>
  <c r="T257" i="61"/>
  <c r="S257" i="61"/>
  <c r="T256" i="61"/>
  <c r="S256" i="61"/>
  <c r="T255" i="61"/>
  <c r="S255" i="61"/>
  <c r="T254" i="61"/>
  <c r="S254" i="61"/>
  <c r="T253" i="61"/>
  <c r="S253" i="61"/>
  <c r="T252" i="61"/>
  <c r="S252" i="61"/>
  <c r="T251" i="61"/>
  <c r="S251" i="61"/>
  <c r="T250" i="61"/>
  <c r="S250" i="61"/>
  <c r="T249" i="61"/>
  <c r="S249" i="61"/>
  <c r="T248" i="61"/>
  <c r="S248" i="61"/>
  <c r="T247" i="61"/>
  <c r="S247" i="61"/>
  <c r="T246" i="61"/>
  <c r="S246" i="61"/>
  <c r="T245" i="61"/>
  <c r="S245" i="61"/>
  <c r="T244" i="61"/>
  <c r="S244" i="61"/>
  <c r="T243" i="61"/>
  <c r="S243" i="61"/>
  <c r="T242" i="61"/>
  <c r="S242" i="61"/>
  <c r="T241" i="61"/>
  <c r="S241" i="61"/>
  <c r="T240" i="61"/>
  <c r="S240" i="61"/>
  <c r="T239" i="61"/>
  <c r="S239" i="61"/>
  <c r="T238" i="61"/>
  <c r="S238" i="61"/>
  <c r="T237" i="61"/>
  <c r="S237" i="61"/>
  <c r="T236" i="61"/>
  <c r="S236" i="61"/>
  <c r="T235" i="61"/>
  <c r="S235" i="61"/>
  <c r="T234" i="61"/>
  <c r="S234" i="61"/>
  <c r="T233" i="61"/>
  <c r="S233" i="61"/>
  <c r="T232" i="61"/>
  <c r="S232" i="61"/>
  <c r="T231" i="61"/>
  <c r="S231" i="61"/>
  <c r="T230" i="61"/>
  <c r="S230" i="61"/>
  <c r="T229" i="61"/>
  <c r="S229" i="61"/>
  <c r="T228" i="61"/>
  <c r="S228" i="61"/>
  <c r="T227" i="61"/>
  <c r="S227" i="61"/>
  <c r="T226" i="61"/>
  <c r="S226" i="61"/>
  <c r="T225" i="61"/>
  <c r="S225" i="61"/>
  <c r="T224" i="61"/>
  <c r="S224" i="61"/>
  <c r="T223" i="61"/>
  <c r="S223" i="61"/>
  <c r="T222" i="61"/>
  <c r="S222" i="61"/>
  <c r="T221" i="61"/>
  <c r="S221" i="61"/>
  <c r="T220" i="61"/>
  <c r="S220" i="61"/>
  <c r="T219" i="61"/>
  <c r="S219" i="61"/>
  <c r="T218" i="61"/>
  <c r="S218" i="61"/>
  <c r="T217" i="61"/>
  <c r="S217" i="61"/>
  <c r="T216" i="61"/>
  <c r="S216" i="61"/>
  <c r="T215" i="61"/>
  <c r="S215" i="61"/>
  <c r="T214" i="61"/>
  <c r="S214" i="61"/>
  <c r="T213" i="61"/>
  <c r="S213" i="61"/>
  <c r="T212" i="61"/>
  <c r="S212" i="61"/>
  <c r="T211" i="61"/>
  <c r="S211" i="61"/>
  <c r="T210" i="61"/>
  <c r="S210" i="61"/>
  <c r="T209" i="61"/>
  <c r="S209" i="61"/>
  <c r="T208" i="61"/>
  <c r="S208" i="61"/>
  <c r="T207" i="61"/>
  <c r="S207" i="61"/>
  <c r="T206" i="61"/>
  <c r="S206" i="61"/>
  <c r="T205" i="61"/>
  <c r="S205" i="61"/>
  <c r="T204" i="61"/>
  <c r="S204" i="61"/>
  <c r="T203" i="61"/>
  <c r="S203" i="61"/>
  <c r="T202" i="61"/>
  <c r="S202" i="61"/>
  <c r="T201" i="61"/>
  <c r="S201" i="61"/>
  <c r="T200" i="61"/>
  <c r="S200" i="61"/>
  <c r="T199" i="61"/>
  <c r="S199" i="61"/>
  <c r="T198" i="61"/>
  <c r="S198" i="61"/>
  <c r="T197" i="61"/>
  <c r="S197" i="61"/>
  <c r="T196" i="61"/>
  <c r="S196" i="61"/>
  <c r="T195" i="61"/>
  <c r="S195" i="61"/>
  <c r="T194" i="61"/>
  <c r="S194" i="61"/>
  <c r="T193" i="61"/>
  <c r="S193" i="61"/>
  <c r="T192" i="61"/>
  <c r="S192" i="61"/>
  <c r="T191" i="61"/>
  <c r="S191" i="61"/>
  <c r="T190" i="61"/>
  <c r="S190" i="61"/>
  <c r="T189" i="61"/>
  <c r="S189" i="61"/>
  <c r="T188" i="61"/>
  <c r="S188" i="61"/>
  <c r="T187" i="61"/>
  <c r="S187" i="61"/>
  <c r="T186" i="61"/>
  <c r="S186" i="61"/>
  <c r="T185" i="61"/>
  <c r="S185" i="61"/>
  <c r="T184" i="61"/>
  <c r="S184" i="61"/>
  <c r="T183" i="61"/>
  <c r="S183" i="61"/>
  <c r="T182" i="61"/>
  <c r="S182" i="61"/>
  <c r="T181" i="61"/>
  <c r="S181" i="61"/>
  <c r="T180" i="61"/>
  <c r="S180" i="61"/>
  <c r="T179" i="61"/>
  <c r="S179" i="61"/>
  <c r="T178" i="61"/>
  <c r="S178" i="61"/>
  <c r="T177" i="61"/>
  <c r="S177" i="61"/>
  <c r="T176" i="61"/>
  <c r="S176" i="61"/>
  <c r="T175" i="61"/>
  <c r="S175" i="61"/>
  <c r="T174" i="61"/>
  <c r="S174" i="61"/>
  <c r="T173" i="61"/>
  <c r="S173" i="61"/>
  <c r="T172" i="61"/>
  <c r="S172" i="61"/>
  <c r="T171" i="61"/>
  <c r="S171" i="61"/>
  <c r="T170" i="61"/>
  <c r="S170" i="61"/>
  <c r="T169" i="61"/>
  <c r="S169" i="61"/>
  <c r="T168" i="61"/>
  <c r="S168" i="61"/>
  <c r="T167" i="61"/>
  <c r="S167" i="61"/>
  <c r="T166" i="61"/>
  <c r="S166" i="61"/>
  <c r="T165" i="61"/>
  <c r="S165" i="61"/>
  <c r="T164" i="61"/>
  <c r="S164" i="61"/>
  <c r="T163" i="61"/>
  <c r="S163" i="61"/>
  <c r="T162" i="61"/>
  <c r="S162" i="61"/>
  <c r="T161" i="61"/>
  <c r="S161" i="61"/>
  <c r="T160" i="61"/>
  <c r="S160" i="61"/>
  <c r="T159" i="61"/>
  <c r="S159" i="61"/>
  <c r="T158" i="61"/>
  <c r="S158" i="61"/>
  <c r="T157" i="61"/>
  <c r="S157" i="61"/>
  <c r="T156" i="61"/>
  <c r="S156" i="61"/>
  <c r="T155" i="61"/>
  <c r="S155" i="61"/>
  <c r="T154" i="61"/>
  <c r="S154" i="61"/>
  <c r="T153" i="61"/>
  <c r="S153" i="61"/>
  <c r="T152" i="61"/>
  <c r="S152" i="61"/>
  <c r="T151" i="61"/>
  <c r="S151" i="61"/>
  <c r="T150" i="61"/>
  <c r="S150" i="61"/>
  <c r="T149" i="61"/>
  <c r="S149" i="61"/>
  <c r="T148" i="61"/>
  <c r="S148" i="61"/>
  <c r="T147" i="61"/>
  <c r="S147" i="61"/>
  <c r="T146" i="61"/>
  <c r="S146" i="61"/>
  <c r="T145" i="61"/>
  <c r="S145" i="61"/>
  <c r="T144" i="61"/>
  <c r="S144" i="61"/>
  <c r="T143" i="61"/>
  <c r="S143" i="61"/>
  <c r="T142" i="61"/>
  <c r="S142" i="61"/>
  <c r="T141" i="61"/>
  <c r="S141" i="61"/>
  <c r="T140" i="61"/>
  <c r="S140" i="61"/>
  <c r="T139" i="61"/>
  <c r="S139" i="61"/>
  <c r="T138" i="61"/>
  <c r="S138" i="61"/>
  <c r="T137" i="61"/>
  <c r="S137" i="61"/>
  <c r="T136" i="61"/>
  <c r="S136" i="61"/>
  <c r="T135" i="61"/>
  <c r="S135" i="61"/>
  <c r="T134" i="61"/>
  <c r="S134" i="61"/>
  <c r="T133" i="61"/>
  <c r="S133" i="61"/>
  <c r="T132" i="61"/>
  <c r="S132" i="61"/>
  <c r="T131" i="61"/>
  <c r="S131" i="61"/>
  <c r="T130" i="61"/>
  <c r="S130" i="61"/>
  <c r="T129" i="61"/>
  <c r="S129" i="61"/>
  <c r="T128" i="61"/>
  <c r="S128" i="61"/>
  <c r="T127" i="61"/>
  <c r="S127" i="61"/>
  <c r="T126" i="61"/>
  <c r="S126" i="61"/>
  <c r="T125" i="61"/>
  <c r="S125" i="61"/>
  <c r="T124" i="61"/>
  <c r="S124" i="61"/>
  <c r="T123" i="61"/>
  <c r="S123" i="61"/>
  <c r="T122" i="61"/>
  <c r="S122" i="61"/>
  <c r="T121" i="61"/>
  <c r="S121" i="61"/>
  <c r="T120" i="61"/>
  <c r="S120" i="61"/>
  <c r="T119" i="61"/>
  <c r="S119" i="61"/>
  <c r="T118" i="61"/>
  <c r="S118" i="61"/>
  <c r="T117" i="61"/>
  <c r="S117" i="61"/>
  <c r="T116" i="61"/>
  <c r="S116" i="61"/>
  <c r="T115" i="61"/>
  <c r="S115" i="61"/>
  <c r="T114" i="61"/>
  <c r="S114" i="61"/>
  <c r="T113" i="61"/>
  <c r="S113" i="61"/>
  <c r="T112" i="61"/>
  <c r="S112" i="61"/>
  <c r="T111" i="61"/>
  <c r="S111" i="61"/>
  <c r="T110" i="61"/>
  <c r="S110" i="61"/>
  <c r="T109" i="61"/>
  <c r="S109" i="61"/>
  <c r="T108" i="61"/>
  <c r="S108" i="61"/>
  <c r="T107" i="61"/>
  <c r="S107" i="61"/>
  <c r="T106" i="61"/>
  <c r="S106" i="61"/>
  <c r="T105" i="61"/>
  <c r="S105" i="61"/>
  <c r="T104" i="61"/>
  <c r="S104" i="61"/>
  <c r="T103" i="61"/>
  <c r="S103" i="61"/>
  <c r="T102" i="61"/>
  <c r="S102" i="61"/>
  <c r="T101" i="61"/>
  <c r="S101" i="61"/>
  <c r="T100" i="61"/>
  <c r="S100" i="61"/>
  <c r="T99" i="61"/>
  <c r="S99" i="61"/>
  <c r="T98" i="61"/>
  <c r="S98" i="61"/>
  <c r="T97" i="61"/>
  <c r="S97" i="61"/>
  <c r="T96" i="61"/>
  <c r="S96" i="61"/>
  <c r="T95" i="61"/>
  <c r="S95" i="61"/>
  <c r="T94" i="61"/>
  <c r="S94" i="61"/>
  <c r="T93" i="61"/>
  <c r="S93" i="61"/>
  <c r="T92" i="61"/>
  <c r="S92" i="61"/>
  <c r="T91" i="61"/>
  <c r="S91" i="61"/>
  <c r="T90" i="61"/>
  <c r="S90" i="61"/>
  <c r="T89" i="61"/>
  <c r="S89" i="61"/>
  <c r="T88" i="61"/>
  <c r="S88" i="61"/>
  <c r="T87" i="61"/>
  <c r="S87" i="61"/>
  <c r="T86" i="61"/>
  <c r="S86" i="61"/>
  <c r="T85" i="61"/>
  <c r="S85" i="61"/>
  <c r="T84" i="61"/>
  <c r="S84" i="61"/>
  <c r="T83" i="61"/>
  <c r="S83" i="61"/>
  <c r="T82" i="61"/>
  <c r="S82" i="61"/>
  <c r="T81" i="61"/>
  <c r="S81" i="61"/>
  <c r="T80" i="61"/>
  <c r="S80" i="61"/>
  <c r="T79" i="61"/>
  <c r="S79" i="61"/>
  <c r="T78" i="61"/>
  <c r="S78" i="61"/>
  <c r="T77" i="61"/>
  <c r="S77" i="61"/>
  <c r="T76" i="61"/>
  <c r="S76" i="61"/>
  <c r="T75" i="61"/>
  <c r="S75" i="61"/>
  <c r="T74" i="61"/>
  <c r="S74" i="61"/>
  <c r="T73" i="61"/>
  <c r="S73" i="61"/>
  <c r="T72" i="61"/>
  <c r="S72" i="61"/>
  <c r="T71" i="61"/>
  <c r="S71" i="61"/>
  <c r="T70" i="61"/>
  <c r="S70" i="61"/>
  <c r="T69" i="61"/>
  <c r="S69" i="61"/>
  <c r="T68" i="61"/>
  <c r="S68" i="61"/>
  <c r="T67" i="61"/>
  <c r="S67" i="61"/>
  <c r="T66" i="61"/>
  <c r="S66" i="61"/>
  <c r="T65" i="61"/>
  <c r="S65" i="61"/>
  <c r="T64" i="61"/>
  <c r="S64" i="61"/>
  <c r="T63" i="61"/>
  <c r="S63" i="61"/>
  <c r="T62" i="61"/>
  <c r="S62" i="61"/>
  <c r="T61" i="61"/>
  <c r="S61" i="61"/>
  <c r="T60" i="61"/>
  <c r="S60" i="61"/>
  <c r="T59" i="61"/>
  <c r="S59" i="61"/>
  <c r="T58" i="61"/>
  <c r="S58" i="61"/>
  <c r="T57" i="61"/>
  <c r="S57" i="61"/>
  <c r="T56" i="61"/>
  <c r="S56" i="61"/>
  <c r="T55" i="61"/>
  <c r="S55" i="61"/>
  <c r="T54" i="61"/>
  <c r="S54" i="61"/>
  <c r="T53" i="61"/>
  <c r="S53" i="61"/>
  <c r="T52" i="61"/>
  <c r="S52" i="61"/>
  <c r="T51" i="61"/>
  <c r="S51" i="61"/>
  <c r="T50" i="61"/>
  <c r="S50" i="61"/>
  <c r="T49" i="61"/>
  <c r="S49" i="61"/>
  <c r="T48" i="61"/>
  <c r="S48" i="61"/>
  <c r="T47" i="61"/>
  <c r="S47" i="61"/>
  <c r="T46" i="61"/>
  <c r="S46" i="61"/>
  <c r="T45" i="61"/>
  <c r="S45" i="61"/>
  <c r="T44" i="61"/>
  <c r="S44" i="61"/>
  <c r="T43" i="61"/>
  <c r="S43" i="61"/>
  <c r="T42" i="61"/>
  <c r="S42" i="61"/>
  <c r="T41" i="61"/>
  <c r="S41" i="61"/>
  <c r="T40" i="61"/>
  <c r="S40" i="61"/>
  <c r="T39" i="61"/>
  <c r="S39" i="61"/>
  <c r="T38" i="61"/>
  <c r="S38" i="61"/>
  <c r="T37" i="61"/>
  <c r="S37" i="61"/>
  <c r="T36" i="61"/>
  <c r="S36" i="61"/>
  <c r="T35" i="61"/>
  <c r="S35" i="61"/>
  <c r="T34" i="61"/>
  <c r="S34" i="61"/>
  <c r="T33" i="61"/>
  <c r="S33" i="61"/>
  <c r="T32" i="61"/>
  <c r="S32" i="61"/>
  <c r="T31" i="61"/>
  <c r="S31" i="61"/>
  <c r="T30" i="61"/>
  <c r="S30" i="61"/>
  <c r="T29" i="61"/>
  <c r="S29" i="61"/>
  <c r="T28" i="61"/>
  <c r="S28" i="61"/>
  <c r="T27" i="61"/>
  <c r="S27" i="61"/>
  <c r="T26" i="61"/>
  <c r="S26" i="61"/>
  <c r="T25" i="61"/>
  <c r="S25" i="61"/>
  <c r="T24" i="61"/>
  <c r="S24" i="61"/>
  <c r="T23" i="61"/>
  <c r="S23" i="61"/>
  <c r="T22" i="61"/>
  <c r="S22" i="61"/>
  <c r="T21" i="61"/>
  <c r="S21" i="61"/>
  <c r="T20" i="61"/>
  <c r="S20" i="61"/>
  <c r="T19" i="61"/>
  <c r="S19" i="61"/>
  <c r="T18" i="61"/>
  <c r="S18" i="61"/>
  <c r="T17" i="61"/>
  <c r="S17" i="61"/>
  <c r="T16" i="61"/>
  <c r="S16" i="61"/>
  <c r="T15" i="61"/>
  <c r="S15" i="61"/>
  <c r="T14" i="61"/>
  <c r="S14" i="61"/>
  <c r="T13" i="61"/>
  <c r="S13" i="61"/>
  <c r="T12" i="61"/>
  <c r="S12" i="61"/>
  <c r="T11" i="61"/>
  <c r="S11" i="61"/>
  <c r="T10" i="61"/>
  <c r="S10" i="61"/>
  <c r="T9" i="61"/>
  <c r="S9" i="61"/>
  <c r="T8" i="61"/>
  <c r="S8" i="61"/>
  <c r="T7" i="61"/>
  <c r="S7" i="61"/>
  <c r="T6" i="61"/>
  <c r="S6" i="61"/>
  <c r="T5" i="61"/>
  <c r="S5" i="61"/>
  <c r="T4" i="61"/>
  <c r="S4" i="61"/>
  <c r="G4" i="61"/>
  <c r="D4" i="61" s="1"/>
  <c r="G5" i="61"/>
  <c r="G6" i="61" s="1"/>
  <c r="G7" i="61" s="1"/>
  <c r="T3" i="61"/>
  <c r="S3" i="61"/>
  <c r="D3" i="61"/>
  <c r="D5" i="61"/>
  <c r="C53" i="43"/>
  <c r="D53" i="43" s="1"/>
  <c r="D6" i="43"/>
  <c r="D51" i="43"/>
  <c r="D32" i="43"/>
  <c r="D48" i="43"/>
  <c r="D35" i="43"/>
  <c r="D52" i="43"/>
  <c r="D11" i="43"/>
  <c r="D44" i="43"/>
  <c r="D9" i="43"/>
  <c r="D34" i="43"/>
  <c r="D46" i="43"/>
  <c r="D50" i="43"/>
  <c r="D33" i="43"/>
  <c r="D36" i="43"/>
  <c r="D41" i="43"/>
  <c r="D49" i="43"/>
  <c r="D7" i="43"/>
  <c r="D39" i="43"/>
  <c r="D47" i="43"/>
  <c r="G8" i="61" l="1"/>
  <c r="D7" i="61"/>
  <c r="N179" i="62"/>
  <c r="O178" i="62"/>
  <c r="Q211" i="62"/>
  <c r="N127" i="62"/>
  <c r="V211" i="62"/>
  <c r="N141" i="62"/>
  <c r="O140" i="62"/>
  <c r="N288" i="62"/>
  <c r="O287" i="62"/>
  <c r="J15" i="66"/>
  <c r="J17" i="66" s="1"/>
  <c r="D6" i="61"/>
  <c r="P140" i="62"/>
  <c r="X211" i="62"/>
  <c r="S211" i="62"/>
  <c r="P116" i="62"/>
  <c r="T211" i="62"/>
  <c r="N117" i="62"/>
  <c r="P63" i="62"/>
  <c r="N64" i="62"/>
  <c r="N32" i="62"/>
  <c r="O31" i="62"/>
  <c r="L32" i="62"/>
  <c r="P39" i="67"/>
  <c r="N40" i="67"/>
  <c r="D42" i="43"/>
  <c r="O126" i="62"/>
  <c r="D43" i="43"/>
  <c r="D8" i="43"/>
  <c r="D12" i="43"/>
  <c r="D45" i="43"/>
  <c r="D10" i="43"/>
  <c r="D40" i="43"/>
  <c r="D37" i="43"/>
  <c r="J128" i="62"/>
  <c r="J32" i="62"/>
  <c r="P38" i="67"/>
  <c r="R303" i="67"/>
  <c r="L39" i="67"/>
  <c r="J39" i="67"/>
  <c r="Q303" i="67"/>
  <c r="T303" i="67"/>
  <c r="V303" i="67"/>
  <c r="N70" i="67"/>
  <c r="E15" i="66"/>
  <c r="X303" i="67"/>
  <c r="J129" i="62" l="1"/>
  <c r="N41" i="67"/>
  <c r="P40" i="67"/>
  <c r="O141" i="62"/>
  <c r="N142" i="62"/>
  <c r="P141" i="62"/>
  <c r="L40" i="67"/>
  <c r="N118" i="62"/>
  <c r="O117" i="62"/>
  <c r="P117" i="62"/>
  <c r="P179" i="62"/>
  <c r="N180" i="62"/>
  <c r="O179" i="62"/>
  <c r="N71" i="67"/>
  <c r="P70" i="67"/>
  <c r="Y312" i="67"/>
  <c r="O32" i="62"/>
  <c r="N33" i="62"/>
  <c r="P32" i="62"/>
  <c r="N289" i="62"/>
  <c r="O288" i="62"/>
  <c r="P288" i="62"/>
  <c r="N128" i="62"/>
  <c r="O127" i="62"/>
  <c r="P127" i="62"/>
  <c r="J40" i="67"/>
  <c r="J33" i="62"/>
  <c r="L33" i="62"/>
  <c r="N65" i="62"/>
  <c r="O64" i="62"/>
  <c r="P64" i="62"/>
  <c r="D8" i="61"/>
  <c r="G9" i="61"/>
  <c r="G10" i="61" l="1"/>
  <c r="D9" i="61"/>
  <c r="P65" i="62"/>
  <c r="N66" i="62"/>
  <c r="O65" i="62"/>
  <c r="J34" i="62"/>
  <c r="N290" i="62"/>
  <c r="O289" i="62"/>
  <c r="P289" i="62"/>
  <c r="N42" i="67"/>
  <c r="P41" i="67"/>
  <c r="N129" i="62"/>
  <c r="O128" i="62"/>
  <c r="P128" i="62"/>
  <c r="N181" i="62"/>
  <c r="O180" i="62"/>
  <c r="P180" i="62"/>
  <c r="N119" i="62"/>
  <c r="O118" i="62"/>
  <c r="P118" i="62"/>
  <c r="N143" i="62"/>
  <c r="O142" i="62"/>
  <c r="P142" i="62"/>
  <c r="L34" i="62"/>
  <c r="J41" i="67"/>
  <c r="N34" i="62"/>
  <c r="O33" i="62"/>
  <c r="P33" i="62"/>
  <c r="N72" i="67"/>
  <c r="P71" i="67"/>
  <c r="L41" i="67"/>
  <c r="J130" i="62"/>
  <c r="N130" i="62" l="1"/>
  <c r="P129" i="62"/>
  <c r="O129" i="62"/>
  <c r="N73" i="67"/>
  <c r="P72" i="67"/>
  <c r="O181" i="62"/>
  <c r="N182" i="62"/>
  <c r="P181" i="62"/>
  <c r="G11" i="61"/>
  <c r="D10" i="61"/>
  <c r="L42" i="67"/>
  <c r="J42" i="67"/>
  <c r="N120" i="62"/>
  <c r="O119" i="62"/>
  <c r="P119" i="62"/>
  <c r="N291" i="62"/>
  <c r="O290" i="62"/>
  <c r="N67" i="62"/>
  <c r="O66" i="62"/>
  <c r="P66" i="62"/>
  <c r="J131" i="62"/>
  <c r="L35" i="62"/>
  <c r="N144" i="62"/>
  <c r="O143" i="62"/>
  <c r="P143" i="62"/>
  <c r="P42" i="67"/>
  <c r="N43" i="67"/>
  <c r="O34" i="62"/>
  <c r="P34" i="62"/>
  <c r="N35" i="62"/>
  <c r="J35" i="62"/>
  <c r="J36" i="62" l="1"/>
  <c r="L36" i="62"/>
  <c r="G12" i="61"/>
  <c r="D11" i="61"/>
  <c r="N44" i="67"/>
  <c r="P43" i="67"/>
  <c r="O67" i="62"/>
  <c r="N68" i="62"/>
  <c r="P67" i="62"/>
  <c r="N131" i="62"/>
  <c r="O130" i="62"/>
  <c r="P130" i="62"/>
  <c r="N36" i="62"/>
  <c r="O35" i="62"/>
  <c r="P35" i="62"/>
  <c r="N145" i="62"/>
  <c r="P144" i="62"/>
  <c r="O144" i="62"/>
  <c r="J132" i="62"/>
  <c r="P120" i="62"/>
  <c r="O120" i="62"/>
  <c r="N121" i="62"/>
  <c r="L43" i="67"/>
  <c r="N183" i="62"/>
  <c r="O182" i="62"/>
  <c r="P182" i="62"/>
  <c r="N74" i="67"/>
  <c r="P73" i="67"/>
  <c r="N292" i="62"/>
  <c r="P291" i="62"/>
  <c r="O291" i="62"/>
  <c r="J43" i="67"/>
  <c r="N184" i="62" l="1"/>
  <c r="P183" i="62"/>
  <c r="O183" i="62"/>
  <c r="N75" i="67"/>
  <c r="P74" i="67"/>
  <c r="N37" i="62"/>
  <c r="P36" i="62"/>
  <c r="O36" i="62"/>
  <c r="L37" i="62"/>
  <c r="N293" i="62"/>
  <c r="O292" i="62"/>
  <c r="L44" i="67"/>
  <c r="P145" i="62"/>
  <c r="N146" i="62"/>
  <c r="O145" i="62"/>
  <c r="N69" i="62"/>
  <c r="O68" i="62"/>
  <c r="P68" i="62"/>
  <c r="N45" i="67"/>
  <c r="P44" i="67"/>
  <c r="J44" i="67"/>
  <c r="N122" i="62"/>
  <c r="O121" i="62"/>
  <c r="P121" i="62"/>
  <c r="J133" i="62"/>
  <c r="N132" i="62"/>
  <c r="O131" i="62"/>
  <c r="P131" i="62"/>
  <c r="D12" i="61"/>
  <c r="G13" i="61"/>
  <c r="J37" i="62"/>
  <c r="N133" i="62" l="1"/>
  <c r="P132" i="62"/>
  <c r="O132" i="62"/>
  <c r="N294" i="62"/>
  <c r="O293" i="62"/>
  <c r="J134" i="62"/>
  <c r="N123" i="62"/>
  <c r="O122" i="62"/>
  <c r="P122" i="62"/>
  <c r="N46" i="67"/>
  <c r="P45" i="67"/>
  <c r="N70" i="62"/>
  <c r="O69" i="62"/>
  <c r="P69" i="62"/>
  <c r="L45" i="67"/>
  <c r="L38" i="62"/>
  <c r="N38" i="62"/>
  <c r="P37" i="62"/>
  <c r="O37" i="62"/>
  <c r="G14" i="61"/>
  <c r="D13" i="61"/>
  <c r="J38" i="62"/>
  <c r="J45" i="67"/>
  <c r="N147" i="62"/>
  <c r="P146" i="62"/>
  <c r="O146" i="62"/>
  <c r="N76" i="67"/>
  <c r="P75" i="67"/>
  <c r="N185" i="62"/>
  <c r="P184" i="62"/>
  <c r="O184" i="62"/>
  <c r="N77" i="67" l="1"/>
  <c r="P76" i="67"/>
  <c r="N39" i="62"/>
  <c r="P38" i="62"/>
  <c r="O38" i="62"/>
  <c r="L46" i="67"/>
  <c r="N134" i="62"/>
  <c r="P133" i="62"/>
  <c r="O133" i="62"/>
  <c r="N186" i="62"/>
  <c r="O185" i="62"/>
  <c r="P185" i="62"/>
  <c r="J46" i="67"/>
  <c r="D14" i="61"/>
  <c r="G15" i="61"/>
  <c r="L39" i="62"/>
  <c r="P123" i="62"/>
  <c r="O123" i="62"/>
  <c r="N295" i="62"/>
  <c r="O294" i="62"/>
  <c r="P46" i="67"/>
  <c r="N47" i="67"/>
  <c r="J135" i="62"/>
  <c r="O147" i="62"/>
  <c r="N148" i="62"/>
  <c r="P147" i="62"/>
  <c r="J39" i="62"/>
  <c r="N71" i="62"/>
  <c r="O70" i="62"/>
  <c r="P70" i="62"/>
  <c r="L40" i="62" l="1"/>
  <c r="N187" i="62"/>
  <c r="P186" i="62"/>
  <c r="O186" i="62"/>
  <c r="N40" i="62"/>
  <c r="O39" i="62"/>
  <c r="P39" i="62"/>
  <c r="P71" i="62"/>
  <c r="O71" i="62"/>
  <c r="N72" i="62"/>
  <c r="N149" i="62"/>
  <c r="O148" i="62"/>
  <c r="P148" i="62"/>
  <c r="N48" i="67"/>
  <c r="P47" i="67"/>
  <c r="N296" i="62"/>
  <c r="O295" i="62"/>
  <c r="J47" i="67"/>
  <c r="L47" i="67"/>
  <c r="J40" i="62"/>
  <c r="D15" i="61"/>
  <c r="G16" i="61"/>
  <c r="J136" i="62"/>
  <c r="N135" i="62"/>
  <c r="P134" i="62"/>
  <c r="O134" i="62"/>
  <c r="N78" i="67"/>
  <c r="P77" i="67"/>
  <c r="N297" i="62" l="1"/>
  <c r="O296" i="62"/>
  <c r="P296" i="62"/>
  <c r="P40" i="62"/>
  <c r="N41" i="62"/>
  <c r="O40" i="62"/>
  <c r="L41" i="62"/>
  <c r="J48" i="67"/>
  <c r="J137" i="62"/>
  <c r="J41" i="62"/>
  <c r="N150" i="62"/>
  <c r="P149" i="62"/>
  <c r="O149" i="62"/>
  <c r="D16" i="61"/>
  <c r="G17" i="61"/>
  <c r="L48" i="67"/>
  <c r="P48" i="67"/>
  <c r="N49" i="67"/>
  <c r="N73" i="62"/>
  <c r="O72" i="62"/>
  <c r="P72" i="62"/>
  <c r="O187" i="62"/>
  <c r="N188" i="62"/>
  <c r="P187" i="62"/>
  <c r="O135" i="62"/>
  <c r="N136" i="62"/>
  <c r="P135" i="62"/>
  <c r="N79" i="67"/>
  <c r="P78" i="67"/>
  <c r="N189" i="62" l="1"/>
  <c r="O188" i="62"/>
  <c r="P188" i="62"/>
  <c r="N74" i="62"/>
  <c r="P73" i="62"/>
  <c r="O73" i="62"/>
  <c r="L49" i="67"/>
  <c r="J42" i="62"/>
  <c r="J49" i="67"/>
  <c r="N42" i="62"/>
  <c r="O41" i="62"/>
  <c r="P41" i="62"/>
  <c r="N298" i="62"/>
  <c r="O297" i="62"/>
  <c r="P297" i="62"/>
  <c r="N137" i="62"/>
  <c r="P136" i="62"/>
  <c r="O136" i="62"/>
  <c r="J138" i="62"/>
  <c r="N80" i="67"/>
  <c r="P79" i="67"/>
  <c r="N50" i="67"/>
  <c r="P49" i="67"/>
  <c r="G18" i="61"/>
  <c r="D17" i="61"/>
  <c r="N151" i="62"/>
  <c r="P150" i="62"/>
  <c r="O150" i="62"/>
  <c r="L42" i="62"/>
  <c r="N152" i="62" l="1"/>
  <c r="P151" i="62"/>
  <c r="O151" i="62"/>
  <c r="N81" i="67"/>
  <c r="P80" i="67"/>
  <c r="N299" i="62"/>
  <c r="O298" i="62"/>
  <c r="P298" i="62"/>
  <c r="N75" i="62"/>
  <c r="P74" i="62"/>
  <c r="O74" i="62"/>
  <c r="L43" i="62"/>
  <c r="P50" i="67"/>
  <c r="N51" i="67"/>
  <c r="J140" i="62"/>
  <c r="O137" i="62"/>
  <c r="P137" i="62"/>
  <c r="N138" i="62"/>
  <c r="J50" i="67"/>
  <c r="L50" i="67"/>
  <c r="D18" i="61"/>
  <c r="G19" i="61"/>
  <c r="P42" i="62"/>
  <c r="O42" i="62"/>
  <c r="N43" i="62"/>
  <c r="J43" i="62"/>
  <c r="N190" i="62"/>
  <c r="P189" i="62"/>
  <c r="O189" i="62"/>
  <c r="O138" i="62" l="1"/>
  <c r="P138" i="62"/>
  <c r="P75" i="62"/>
  <c r="O75" i="62"/>
  <c r="N76" i="62"/>
  <c r="J44" i="62"/>
  <c r="P51" i="67"/>
  <c r="N52" i="67"/>
  <c r="D19" i="61"/>
  <c r="G20" i="61"/>
  <c r="J51" i="67"/>
  <c r="N82" i="67"/>
  <c r="P81" i="67"/>
  <c r="N44" i="62"/>
  <c r="O43" i="62"/>
  <c r="P43" i="62"/>
  <c r="J141" i="62"/>
  <c r="N300" i="62"/>
  <c r="O299" i="62"/>
  <c r="P299" i="62"/>
  <c r="N191" i="62"/>
  <c r="O190" i="62"/>
  <c r="P190" i="62"/>
  <c r="L51" i="67"/>
  <c r="L44" i="62"/>
  <c r="N153" i="62"/>
  <c r="O152" i="62"/>
  <c r="P152" i="62"/>
  <c r="O191" i="62" l="1"/>
  <c r="N192" i="62"/>
  <c r="P191" i="62"/>
  <c r="N45" i="62"/>
  <c r="O44" i="62"/>
  <c r="P44" i="62"/>
  <c r="J45" i="62"/>
  <c r="P153" i="62"/>
  <c r="O153" i="62"/>
  <c r="N154" i="62"/>
  <c r="L52" i="67"/>
  <c r="J142" i="62"/>
  <c r="J52" i="67"/>
  <c r="P52" i="67"/>
  <c r="N53" i="67"/>
  <c r="N77" i="62"/>
  <c r="O76" i="62"/>
  <c r="P76" i="62"/>
  <c r="L45" i="62"/>
  <c r="D20" i="61"/>
  <c r="G21" i="61"/>
  <c r="N301" i="62"/>
  <c r="O300" i="62"/>
  <c r="P300" i="62"/>
  <c r="N83" i="67"/>
  <c r="P82" i="67"/>
  <c r="J143" i="62" l="1"/>
  <c r="N193" i="62"/>
  <c r="O192" i="62"/>
  <c r="P192" i="62"/>
  <c r="L46" i="62"/>
  <c r="N78" i="62"/>
  <c r="O77" i="62"/>
  <c r="P77" i="62"/>
  <c r="L53" i="67"/>
  <c r="N84" i="67"/>
  <c r="P83" i="67"/>
  <c r="N302" i="62"/>
  <c r="O301" i="62"/>
  <c r="N54" i="67"/>
  <c r="P53" i="67"/>
  <c r="J53" i="67"/>
  <c r="J46" i="62"/>
  <c r="N46" i="62"/>
  <c r="O45" i="62"/>
  <c r="P45" i="62"/>
  <c r="G22" i="61"/>
  <c r="D21" i="61"/>
  <c r="N155" i="62"/>
  <c r="P154" i="62"/>
  <c r="O154" i="62"/>
  <c r="N156" i="62" l="1"/>
  <c r="O155" i="62"/>
  <c r="P155" i="62"/>
  <c r="N55" i="67"/>
  <c r="P54" i="67"/>
  <c r="P46" i="62"/>
  <c r="O46" i="62"/>
  <c r="N47" i="62"/>
  <c r="J54" i="67"/>
  <c r="P84" i="67"/>
  <c r="N85" i="67"/>
  <c r="D22" i="61"/>
  <c r="G23" i="61"/>
  <c r="N303" i="62"/>
  <c r="O302" i="62"/>
  <c r="P302" i="62"/>
  <c r="N79" i="62"/>
  <c r="O78" i="62"/>
  <c r="P78" i="62"/>
  <c r="J47" i="62"/>
  <c r="L54" i="67"/>
  <c r="N194" i="62"/>
  <c r="O193" i="62"/>
  <c r="P193" i="62"/>
  <c r="L47" i="62"/>
  <c r="J144" i="62"/>
  <c r="J145" i="62" l="1"/>
  <c r="L55" i="67"/>
  <c r="O303" i="62"/>
  <c r="N304" i="62"/>
  <c r="P303" i="62"/>
  <c r="N48" i="62"/>
  <c r="O47" i="62"/>
  <c r="P47" i="62"/>
  <c r="J48" i="62"/>
  <c r="N80" i="62"/>
  <c r="P79" i="62"/>
  <c r="O79" i="62"/>
  <c r="D23" i="61"/>
  <c r="G24" i="61"/>
  <c r="N56" i="67"/>
  <c r="P55" i="67"/>
  <c r="N195" i="62"/>
  <c r="O194" i="62"/>
  <c r="P194" i="62"/>
  <c r="J55" i="67"/>
  <c r="L48" i="62"/>
  <c r="N86" i="67"/>
  <c r="P85" i="67"/>
  <c r="N157" i="62"/>
  <c r="P156" i="62"/>
  <c r="O156" i="62"/>
  <c r="N305" i="62" l="1"/>
  <c r="O304" i="62"/>
  <c r="J146" i="62"/>
  <c r="J56" i="67"/>
  <c r="D24" i="61"/>
  <c r="G25" i="61"/>
  <c r="N81" i="62"/>
  <c r="O80" i="62"/>
  <c r="P80" i="62"/>
  <c r="N87" i="67"/>
  <c r="P86" i="67"/>
  <c r="P48" i="62"/>
  <c r="N49" i="62"/>
  <c r="O48" i="62"/>
  <c r="P157" i="62"/>
  <c r="O157" i="62"/>
  <c r="N158" i="62"/>
  <c r="L49" i="62"/>
  <c r="P56" i="67"/>
  <c r="N57" i="67"/>
  <c r="J49" i="62"/>
  <c r="L56" i="67"/>
  <c r="N196" i="62"/>
  <c r="O195" i="62"/>
  <c r="P195" i="62"/>
  <c r="J50" i="62" l="1"/>
  <c r="P57" i="67"/>
  <c r="N58" i="67"/>
  <c r="P81" i="62"/>
  <c r="O81" i="62"/>
  <c r="N82" i="62"/>
  <c r="J57" i="67"/>
  <c r="O305" i="62"/>
  <c r="P305" i="62"/>
  <c r="N306" i="62"/>
  <c r="L57" i="67"/>
  <c r="N159" i="62"/>
  <c r="O158" i="62"/>
  <c r="P158" i="62"/>
  <c r="N50" i="62"/>
  <c r="O49" i="62"/>
  <c r="P49" i="62"/>
  <c r="N88" i="67"/>
  <c r="P87" i="67"/>
  <c r="G26" i="61"/>
  <c r="D25" i="61"/>
  <c r="J147" i="62"/>
  <c r="N197" i="62"/>
  <c r="P196" i="62"/>
  <c r="O196" i="62"/>
  <c r="L50" i="62"/>
  <c r="L51" i="62" l="1"/>
  <c r="P197" i="62"/>
  <c r="N198" i="62"/>
  <c r="O197" i="62"/>
  <c r="D26" i="61"/>
  <c r="G27" i="61"/>
  <c r="J148" i="62"/>
  <c r="N160" i="62"/>
  <c r="P159" i="62"/>
  <c r="O159" i="62"/>
  <c r="N83" i="62"/>
  <c r="O82" i="62"/>
  <c r="P82" i="62"/>
  <c r="N51" i="62"/>
  <c r="P50" i="62"/>
  <c r="O50" i="62"/>
  <c r="N89" i="67"/>
  <c r="P88" i="67"/>
  <c r="L58" i="67"/>
  <c r="N307" i="62"/>
  <c r="P306" i="62"/>
  <c r="O306" i="62"/>
  <c r="J58" i="67"/>
  <c r="P58" i="67"/>
  <c r="N59" i="67"/>
  <c r="J51" i="62"/>
  <c r="L59" i="67" l="1"/>
  <c r="P160" i="62"/>
  <c r="O160" i="62"/>
  <c r="N161" i="62"/>
  <c r="J59" i="67"/>
  <c r="O307" i="62"/>
  <c r="N308" i="62"/>
  <c r="P307" i="62"/>
  <c r="N52" i="62"/>
  <c r="P51" i="62"/>
  <c r="O51" i="62"/>
  <c r="J149" i="62"/>
  <c r="N199" i="62"/>
  <c r="P198" i="62"/>
  <c r="O198" i="62"/>
  <c r="N60" i="67"/>
  <c r="P59" i="67"/>
  <c r="N90" i="67"/>
  <c r="P89" i="67"/>
  <c r="D27" i="61"/>
  <c r="G28" i="61"/>
  <c r="J52" i="62"/>
  <c r="N84" i="62"/>
  <c r="O83" i="62"/>
  <c r="P83" i="62"/>
  <c r="L52" i="62"/>
  <c r="D28" i="61" l="1"/>
  <c r="G29" i="61"/>
  <c r="J150" i="62"/>
  <c r="J60" i="67"/>
  <c r="L60" i="67"/>
  <c r="L53" i="62"/>
  <c r="N85" i="62"/>
  <c r="P84" i="62"/>
  <c r="O84" i="62"/>
  <c r="O199" i="62"/>
  <c r="N200" i="62"/>
  <c r="P199" i="62"/>
  <c r="J53" i="62"/>
  <c r="N61" i="67"/>
  <c r="P60" i="67"/>
  <c r="N53" i="62"/>
  <c r="O52" i="62"/>
  <c r="P52" i="62"/>
  <c r="P90" i="67"/>
  <c r="N91" i="67"/>
  <c r="N309" i="62"/>
  <c r="O308" i="62"/>
  <c r="P308" i="62"/>
  <c r="N162" i="62"/>
  <c r="O161" i="62"/>
  <c r="P161" i="62"/>
  <c r="J54" i="62" l="1"/>
  <c r="L54" i="62"/>
  <c r="G30" i="61"/>
  <c r="D29" i="61"/>
  <c r="O309" i="62"/>
  <c r="N310" i="62"/>
  <c r="P309" i="62"/>
  <c r="N62" i="67"/>
  <c r="P61" i="67"/>
  <c r="L61" i="67"/>
  <c r="J151" i="62"/>
  <c r="N163" i="62"/>
  <c r="O162" i="62"/>
  <c r="P162" i="62"/>
  <c r="N92" i="67"/>
  <c r="P91" i="67"/>
  <c r="N201" i="62"/>
  <c r="O200" i="62"/>
  <c r="P200" i="62"/>
  <c r="N86" i="62"/>
  <c r="P85" i="62"/>
  <c r="O85" i="62"/>
  <c r="N54" i="62"/>
  <c r="P53" i="62"/>
  <c r="O53" i="62"/>
  <c r="J61" i="67"/>
  <c r="N55" i="62" l="1"/>
  <c r="P54" i="62"/>
  <c r="O54" i="62"/>
  <c r="N164" i="62"/>
  <c r="O163" i="62"/>
  <c r="P163" i="62"/>
  <c r="L62" i="67"/>
  <c r="D30" i="61"/>
  <c r="G31" i="61"/>
  <c r="J55" i="62"/>
  <c r="J62" i="67"/>
  <c r="N93" i="67"/>
  <c r="P92" i="67"/>
  <c r="J152" i="62"/>
  <c r="N311" i="62"/>
  <c r="O310" i="62"/>
  <c r="P310" i="62"/>
  <c r="O201" i="62"/>
  <c r="P201" i="62"/>
  <c r="N202" i="62"/>
  <c r="L55" i="62"/>
  <c r="N87" i="62"/>
  <c r="P86" i="62"/>
  <c r="O86" i="62"/>
  <c r="P62" i="67"/>
  <c r="N63" i="67"/>
  <c r="N203" i="62" l="1"/>
  <c r="O202" i="62"/>
  <c r="J63" i="67"/>
  <c r="N56" i="62"/>
  <c r="O55" i="62"/>
  <c r="P55" i="62"/>
  <c r="N64" i="67"/>
  <c r="P63" i="67"/>
  <c r="P87" i="62"/>
  <c r="N88" i="62"/>
  <c r="O87" i="62"/>
  <c r="O311" i="62"/>
  <c r="N312" i="62"/>
  <c r="P311" i="62"/>
  <c r="J56" i="62"/>
  <c r="N165" i="62"/>
  <c r="O164" i="62"/>
  <c r="P164" i="62"/>
  <c r="L56" i="62"/>
  <c r="J153" i="62"/>
  <c r="N94" i="67"/>
  <c r="P93" i="67"/>
  <c r="L63" i="67"/>
  <c r="D31" i="61"/>
  <c r="G32" i="61"/>
  <c r="J57" i="62" l="1"/>
  <c r="P56" i="62"/>
  <c r="N57" i="62"/>
  <c r="O56" i="62"/>
  <c r="D32" i="61"/>
  <c r="G33" i="61"/>
  <c r="J154" i="62"/>
  <c r="N89" i="62"/>
  <c r="O88" i="62"/>
  <c r="P88" i="62"/>
  <c r="N65" i="67"/>
  <c r="P64" i="67"/>
  <c r="L57" i="62"/>
  <c r="N166" i="62"/>
  <c r="O165" i="62"/>
  <c r="P165" i="62"/>
  <c r="N313" i="62"/>
  <c r="P312" i="62"/>
  <c r="O312" i="62"/>
  <c r="J64" i="67"/>
  <c r="N95" i="67"/>
  <c r="P94" i="67"/>
  <c r="L64" i="67"/>
  <c r="O203" i="62"/>
  <c r="N204" i="62"/>
  <c r="P203" i="62"/>
  <c r="P313" i="62" l="1"/>
  <c r="N314" i="62"/>
  <c r="O313" i="62"/>
  <c r="N66" i="67"/>
  <c r="P65" i="67"/>
  <c r="J155" i="62"/>
  <c r="J58" i="62"/>
  <c r="N205" i="62"/>
  <c r="O204" i="62"/>
  <c r="P204" i="62"/>
  <c r="J65" i="67"/>
  <c r="L58" i="62"/>
  <c r="N58" i="62"/>
  <c r="O57" i="62"/>
  <c r="P57" i="62"/>
  <c r="N96" i="67"/>
  <c r="P95" i="67"/>
  <c r="G34" i="61"/>
  <c r="D33" i="61"/>
  <c r="L65" i="67"/>
  <c r="P166" i="62"/>
  <c r="O166" i="62"/>
  <c r="N167" i="62"/>
  <c r="P89" i="62"/>
  <c r="N90" i="62"/>
  <c r="O89" i="62"/>
  <c r="L59" i="62" l="1"/>
  <c r="N91" i="62"/>
  <c r="O90" i="62"/>
  <c r="P90" i="62"/>
  <c r="D34" i="61"/>
  <c r="G35" i="61"/>
  <c r="J156" i="62"/>
  <c r="N67" i="67"/>
  <c r="P66" i="67"/>
  <c r="P205" i="62"/>
  <c r="N206" i="62"/>
  <c r="O205" i="62"/>
  <c r="N168" i="62"/>
  <c r="P167" i="62"/>
  <c r="O167" i="62"/>
  <c r="L66" i="67"/>
  <c r="O58" i="62"/>
  <c r="N59" i="62"/>
  <c r="P58" i="62"/>
  <c r="J66" i="67"/>
  <c r="N315" i="62"/>
  <c r="O314" i="62"/>
  <c r="N97" i="67"/>
  <c r="P96" i="67"/>
  <c r="J59" i="62"/>
  <c r="J60" i="62" l="1"/>
  <c r="O168" i="62"/>
  <c r="N169" i="62"/>
  <c r="P168" i="62"/>
  <c r="L67" i="67"/>
  <c r="P67" i="67"/>
  <c r="N316" i="62"/>
  <c r="P315" i="62"/>
  <c r="O315" i="62"/>
  <c r="L60" i="62"/>
  <c r="N98" i="67"/>
  <c r="P97" i="67"/>
  <c r="D35" i="61"/>
  <c r="G36" i="61"/>
  <c r="O91" i="62"/>
  <c r="P91" i="62"/>
  <c r="N92" i="62"/>
  <c r="N60" i="62"/>
  <c r="O59" i="62"/>
  <c r="P59" i="62"/>
  <c r="N207" i="62"/>
  <c r="O206" i="62"/>
  <c r="P206" i="62"/>
  <c r="J67" i="67"/>
  <c r="J157" i="62"/>
  <c r="L61" i="62" l="1"/>
  <c r="N317" i="62"/>
  <c r="O316" i="62"/>
  <c r="P316" i="62"/>
  <c r="L68" i="67"/>
  <c r="J68" i="67"/>
  <c r="J61" i="62"/>
  <c r="N170" i="62"/>
  <c r="P169" i="62"/>
  <c r="O169" i="62"/>
  <c r="J158" i="62"/>
  <c r="N61" i="62"/>
  <c r="O60" i="62"/>
  <c r="P60" i="62"/>
  <c r="D36" i="61"/>
  <c r="G37" i="61"/>
  <c r="N99" i="67"/>
  <c r="P98" i="67"/>
  <c r="P207" i="62"/>
  <c r="N208" i="62"/>
  <c r="O207" i="62"/>
  <c r="N93" i="62"/>
  <c r="O92" i="62"/>
  <c r="P92" i="62"/>
  <c r="N209" i="62" l="1"/>
  <c r="O208" i="62"/>
  <c r="P208" i="62"/>
  <c r="N100" i="67"/>
  <c r="P99" i="67"/>
  <c r="L62" i="62"/>
  <c r="G38" i="61"/>
  <c r="D37" i="61"/>
  <c r="O61" i="62"/>
  <c r="P61" i="62"/>
  <c r="N94" i="62"/>
  <c r="O93" i="62"/>
  <c r="P93" i="62"/>
  <c r="J159" i="62"/>
  <c r="N171" i="62"/>
  <c r="O170" i="62"/>
  <c r="P170" i="62"/>
  <c r="J69" i="67"/>
  <c r="J63" i="62"/>
  <c r="L69" i="67"/>
  <c r="O317" i="62"/>
  <c r="N318" i="62"/>
  <c r="N172" i="62" l="1"/>
  <c r="P171" i="62"/>
  <c r="O171" i="62"/>
  <c r="L70" i="67"/>
  <c r="J70" i="67"/>
  <c r="J160" i="62"/>
  <c r="N95" i="62"/>
  <c r="P94" i="62"/>
  <c r="O94" i="62"/>
  <c r="D38" i="61"/>
  <c r="G39" i="61"/>
  <c r="P209" i="62"/>
  <c r="N210" i="62"/>
  <c r="O209" i="62"/>
  <c r="N319" i="62"/>
  <c r="O318" i="62"/>
  <c r="P318" i="62"/>
  <c r="J64" i="62"/>
  <c r="N101" i="67"/>
  <c r="P100" i="67"/>
  <c r="L63" i="62"/>
  <c r="L64" i="62" l="1"/>
  <c r="O319" i="62"/>
  <c r="N320" i="62"/>
  <c r="N96" i="62"/>
  <c r="O95" i="62"/>
  <c r="P95" i="62"/>
  <c r="J161" i="62"/>
  <c r="P172" i="62"/>
  <c r="N173" i="62"/>
  <c r="O172" i="62"/>
  <c r="N211" i="62"/>
  <c r="O210" i="62"/>
  <c r="P210" i="62"/>
  <c r="L71" i="67"/>
  <c r="N102" i="67"/>
  <c r="P101" i="67"/>
  <c r="J71" i="67"/>
  <c r="J65" i="62"/>
  <c r="D39" i="61"/>
  <c r="G40" i="61"/>
  <c r="N321" i="62" l="1"/>
  <c r="P320" i="62"/>
  <c r="O320" i="62"/>
  <c r="N174" i="62"/>
  <c r="P173" i="62"/>
  <c r="O173" i="62"/>
  <c r="D40" i="61"/>
  <c r="G41" i="61"/>
  <c r="J72" i="67"/>
  <c r="N103" i="67"/>
  <c r="P102" i="67"/>
  <c r="L65" i="62"/>
  <c r="J66" i="62"/>
  <c r="L72" i="67"/>
  <c r="N212" i="62"/>
  <c r="O211" i="62"/>
  <c r="J162" i="62"/>
  <c r="N97" i="62"/>
  <c r="O96" i="62"/>
  <c r="P96" i="62"/>
  <c r="J163" i="62" l="1"/>
  <c r="J73" i="67"/>
  <c r="P321" i="62"/>
  <c r="N322" i="62"/>
  <c r="O321" i="62"/>
  <c r="O97" i="62"/>
  <c r="N98" i="62"/>
  <c r="P97" i="62"/>
  <c r="N213" i="62"/>
  <c r="P212" i="62"/>
  <c r="O212" i="62"/>
  <c r="G42" i="61"/>
  <c r="D41" i="61"/>
  <c r="N175" i="62"/>
  <c r="O174" i="62"/>
  <c r="P174" i="62"/>
  <c r="L66" i="62"/>
  <c r="N104" i="67"/>
  <c r="P103" i="67"/>
  <c r="L73" i="67"/>
  <c r="J67" i="62"/>
  <c r="D42" i="61" l="1"/>
  <c r="G43" i="61"/>
  <c r="N323" i="62"/>
  <c r="O322" i="62"/>
  <c r="P322" i="62"/>
  <c r="J164" i="62"/>
  <c r="N105" i="67"/>
  <c r="P104" i="67"/>
  <c r="L74" i="67"/>
  <c r="L67" i="62"/>
  <c r="N176" i="62"/>
  <c r="O175" i="62"/>
  <c r="P175" i="62"/>
  <c r="J68" i="62"/>
  <c r="O213" i="62"/>
  <c r="N214" i="62"/>
  <c r="P213" i="62"/>
  <c r="J74" i="67"/>
  <c r="N99" i="62"/>
  <c r="P98" i="62"/>
  <c r="O98" i="62"/>
  <c r="L75" i="67" l="1"/>
  <c r="N106" i="67"/>
  <c r="P105" i="67"/>
  <c r="J75" i="67"/>
  <c r="J69" i="62"/>
  <c r="O176" i="62"/>
  <c r="P176" i="62"/>
  <c r="J165" i="62"/>
  <c r="O323" i="62"/>
  <c r="N324" i="62"/>
  <c r="P323" i="62"/>
  <c r="D43" i="61"/>
  <c r="G44" i="61"/>
  <c r="N100" i="62"/>
  <c r="P99" i="62"/>
  <c r="O99" i="62"/>
  <c r="N215" i="62"/>
  <c r="O214" i="62"/>
  <c r="P214" i="62"/>
  <c r="L68" i="62"/>
  <c r="O215" i="62" l="1"/>
  <c r="P215" i="62"/>
  <c r="N216" i="62"/>
  <c r="D44" i="61"/>
  <c r="G45" i="61"/>
  <c r="L76" i="67"/>
  <c r="J70" i="62"/>
  <c r="J166" i="62"/>
  <c r="N101" i="62"/>
  <c r="O100" i="62"/>
  <c r="P100" i="62"/>
  <c r="N325" i="62"/>
  <c r="O324" i="62"/>
  <c r="J76" i="67"/>
  <c r="P106" i="67"/>
  <c r="N107" i="67"/>
  <c r="L69" i="62"/>
  <c r="L70" i="62" l="1"/>
  <c r="L77" i="67"/>
  <c r="N108" i="67"/>
  <c r="P107" i="67"/>
  <c r="J77" i="67"/>
  <c r="G46" i="61"/>
  <c r="D45" i="61"/>
  <c r="P101" i="62"/>
  <c r="N102" i="62"/>
  <c r="O101" i="62"/>
  <c r="J71" i="62"/>
  <c r="N326" i="62"/>
  <c r="O325" i="62"/>
  <c r="J167" i="62"/>
  <c r="N217" i="62"/>
  <c r="O216" i="62"/>
  <c r="P216" i="62"/>
  <c r="D46" i="61" l="1"/>
  <c r="G47" i="61"/>
  <c r="O217" i="62"/>
  <c r="N218" i="62"/>
  <c r="P217" i="62"/>
  <c r="N327" i="62"/>
  <c r="O326" i="62"/>
  <c r="N103" i="62"/>
  <c r="P102" i="62"/>
  <c r="O102" i="62"/>
  <c r="P108" i="67"/>
  <c r="N109" i="67"/>
  <c r="L71" i="62"/>
  <c r="J168" i="62"/>
  <c r="J72" i="62"/>
  <c r="J78" i="67"/>
  <c r="L78" i="67"/>
  <c r="L79" i="67" l="1"/>
  <c r="N328" i="62"/>
  <c r="O327" i="62"/>
  <c r="P327" i="62"/>
  <c r="D47" i="61"/>
  <c r="G48" i="61"/>
  <c r="J169" i="62"/>
  <c r="J79" i="67"/>
  <c r="N110" i="67"/>
  <c r="P109" i="67"/>
  <c r="P103" i="62"/>
  <c r="N104" i="62"/>
  <c r="O103" i="62"/>
  <c r="N219" i="62"/>
  <c r="P218" i="62"/>
  <c r="O218" i="62"/>
  <c r="J73" i="62"/>
  <c r="L72" i="62"/>
  <c r="L73" i="62" l="1"/>
  <c r="N105" i="62"/>
  <c r="O104" i="62"/>
  <c r="P104" i="62"/>
  <c r="P110" i="67"/>
  <c r="N111" i="67"/>
  <c r="J170" i="62"/>
  <c r="J80" i="67"/>
  <c r="D48" i="61"/>
  <c r="G49" i="61"/>
  <c r="N329" i="62"/>
  <c r="O328" i="62"/>
  <c r="P328" i="62"/>
  <c r="J74" i="62"/>
  <c r="O219" i="62"/>
  <c r="N220" i="62"/>
  <c r="L80" i="67"/>
  <c r="G50" i="61" l="1"/>
  <c r="D49" i="61"/>
  <c r="J171" i="62"/>
  <c r="N221" i="62"/>
  <c r="P220" i="62"/>
  <c r="O220" i="62"/>
  <c r="L74" i="62"/>
  <c r="L81" i="67"/>
  <c r="O329" i="62"/>
  <c r="N330" i="62"/>
  <c r="J81" i="67"/>
  <c r="N112" i="67"/>
  <c r="P111" i="67"/>
  <c r="P105" i="62"/>
  <c r="N106" i="62"/>
  <c r="O105" i="62"/>
  <c r="J75" i="62"/>
  <c r="J82" i="67" l="1"/>
  <c r="N331" i="62"/>
  <c r="O330" i="62"/>
  <c r="L75" i="62"/>
  <c r="P221" i="62"/>
  <c r="N222" i="62"/>
  <c r="O221" i="62"/>
  <c r="D50" i="61"/>
  <c r="G51" i="61"/>
  <c r="N107" i="62"/>
  <c r="O106" i="62"/>
  <c r="P106" i="62"/>
  <c r="N113" i="67"/>
  <c r="P112" i="67"/>
  <c r="J172" i="62"/>
  <c r="J76" i="62"/>
  <c r="L82" i="67"/>
  <c r="N108" i="62" l="1"/>
  <c r="O107" i="62"/>
  <c r="P107" i="62"/>
  <c r="J83" i="67"/>
  <c r="N223" i="62"/>
  <c r="O222" i="62"/>
  <c r="L83" i="67"/>
  <c r="J173" i="62"/>
  <c r="N114" i="67"/>
  <c r="P113" i="67"/>
  <c r="D51" i="61"/>
  <c r="G52" i="61"/>
  <c r="O331" i="62"/>
  <c r="N332" i="62"/>
  <c r="P331" i="62"/>
  <c r="J77" i="62"/>
  <c r="L76" i="62"/>
  <c r="N333" i="62" l="1"/>
  <c r="P332" i="62"/>
  <c r="O332" i="62"/>
  <c r="J174" i="62"/>
  <c r="P223" i="62"/>
  <c r="O223" i="62"/>
  <c r="N224" i="62"/>
  <c r="J78" i="62"/>
  <c r="P108" i="62"/>
  <c r="N109" i="62"/>
  <c r="O108" i="62"/>
  <c r="D52" i="61"/>
  <c r="G53" i="61"/>
  <c r="P114" i="67"/>
  <c r="N115" i="67"/>
  <c r="L84" i="67"/>
  <c r="J84" i="67"/>
  <c r="L77" i="62"/>
  <c r="J85" i="67" l="1"/>
  <c r="J79" i="62"/>
  <c r="J175" i="62"/>
  <c r="O333" i="62"/>
  <c r="P333" i="62"/>
  <c r="N334" i="62"/>
  <c r="L78" i="62"/>
  <c r="L85" i="67"/>
  <c r="N110" i="62"/>
  <c r="P109" i="62"/>
  <c r="O109" i="62"/>
  <c r="N225" i="62"/>
  <c r="P224" i="62"/>
  <c r="O224" i="62"/>
  <c r="G54" i="61"/>
  <c r="D53" i="61"/>
  <c r="N116" i="67"/>
  <c r="P115" i="67"/>
  <c r="P116" i="67" l="1"/>
  <c r="N117" i="67"/>
  <c r="O110" i="62"/>
  <c r="P110" i="62"/>
  <c r="N111" i="62"/>
  <c r="L79" i="62"/>
  <c r="J176" i="62"/>
  <c r="N226" i="62"/>
  <c r="O225" i="62"/>
  <c r="N335" i="62"/>
  <c r="O334" i="62"/>
  <c r="P334" i="62"/>
  <c r="J86" i="67"/>
  <c r="D54" i="61"/>
  <c r="G55" i="61"/>
  <c r="L86" i="67"/>
  <c r="J80" i="62"/>
  <c r="J178" i="62" l="1"/>
  <c r="N112" i="62"/>
  <c r="O111" i="62"/>
  <c r="P111" i="62"/>
  <c r="N118" i="67"/>
  <c r="P117" i="67"/>
  <c r="P335" i="62"/>
  <c r="O335" i="62"/>
  <c r="L87" i="67"/>
  <c r="J87" i="67"/>
  <c r="L80" i="62"/>
  <c r="J81" i="62"/>
  <c r="D55" i="61"/>
  <c r="G56" i="61"/>
  <c r="N227" i="62"/>
  <c r="O226" i="62"/>
  <c r="D56" i="61" l="1"/>
  <c r="G57" i="61"/>
  <c r="L81" i="62"/>
  <c r="L88" i="67"/>
  <c r="N113" i="62"/>
  <c r="O112" i="62"/>
  <c r="P112" i="62"/>
  <c r="J82" i="62"/>
  <c r="J88" i="67"/>
  <c r="N119" i="67"/>
  <c r="P118" i="67"/>
  <c r="J179" i="62"/>
  <c r="O227" i="62"/>
  <c r="N228" i="62"/>
  <c r="P227" i="62"/>
  <c r="J180" i="62" l="1"/>
  <c r="N120" i="67"/>
  <c r="P119" i="67"/>
  <c r="G58" i="61"/>
  <c r="D57" i="61"/>
  <c r="L89" i="67"/>
  <c r="N229" i="62"/>
  <c r="O228" i="62"/>
  <c r="P228" i="62"/>
  <c r="J89" i="67"/>
  <c r="L82" i="62"/>
  <c r="J83" i="62"/>
  <c r="O113" i="62"/>
  <c r="P113" i="62"/>
  <c r="N121" i="67" l="1"/>
  <c r="P120" i="67"/>
  <c r="J84" i="62"/>
  <c r="N230" i="62"/>
  <c r="O229" i="62"/>
  <c r="P229" i="62"/>
  <c r="D58" i="61"/>
  <c r="G59" i="61"/>
  <c r="J181" i="62"/>
  <c r="L83" i="62"/>
  <c r="L90" i="67"/>
  <c r="J90" i="67"/>
  <c r="J91" i="67" l="1"/>
  <c r="D59" i="61"/>
  <c r="G60" i="61"/>
  <c r="N231" i="62"/>
  <c r="P230" i="62"/>
  <c r="O230" i="62"/>
  <c r="L84" i="62"/>
  <c r="J85" i="62"/>
  <c r="N122" i="67"/>
  <c r="P121" i="67"/>
  <c r="L91" i="67"/>
  <c r="J182" i="62"/>
  <c r="J86" i="62" l="1"/>
  <c r="J92" i="67"/>
  <c r="J183" i="62"/>
  <c r="L85" i="62"/>
  <c r="O231" i="62"/>
  <c r="N232" i="62"/>
  <c r="P231" i="62"/>
  <c r="N123" i="67"/>
  <c r="P122" i="67"/>
  <c r="D60" i="61"/>
  <c r="G61" i="61"/>
  <c r="L92" i="67"/>
  <c r="N233" i="62" l="1"/>
  <c r="O232" i="62"/>
  <c r="P232" i="62"/>
  <c r="J184" i="62"/>
  <c r="J87" i="62"/>
  <c r="L93" i="67"/>
  <c r="N124" i="67"/>
  <c r="P123" i="67"/>
  <c r="G62" i="61"/>
  <c r="D61" i="61"/>
  <c r="L86" i="62"/>
  <c r="J93" i="67"/>
  <c r="N125" i="67" l="1"/>
  <c r="P124" i="67"/>
  <c r="J94" i="67"/>
  <c r="D62" i="61"/>
  <c r="G63" i="61"/>
  <c r="J185" i="62"/>
  <c r="O233" i="62"/>
  <c r="N234" i="62"/>
  <c r="P233" i="62"/>
  <c r="L87" i="62"/>
  <c r="L94" i="67"/>
  <c r="J88" i="62"/>
  <c r="J89" i="62" l="1"/>
  <c r="L88" i="62"/>
  <c r="J186" i="62"/>
  <c r="N126" i="67"/>
  <c r="P125" i="67"/>
  <c r="J95" i="67"/>
  <c r="L95" i="67"/>
  <c r="N235" i="62"/>
  <c r="O234" i="62"/>
  <c r="P234" i="62"/>
  <c r="D63" i="61"/>
  <c r="G64" i="61"/>
  <c r="D64" i="61" l="1"/>
  <c r="G65" i="61"/>
  <c r="P235" i="62"/>
  <c r="N236" i="62"/>
  <c r="O235" i="62"/>
  <c r="J90" i="62"/>
  <c r="L96" i="67"/>
  <c r="J187" i="62"/>
  <c r="L89" i="62"/>
  <c r="J96" i="67"/>
  <c r="N127" i="67"/>
  <c r="P126" i="67"/>
  <c r="J97" i="67" l="1"/>
  <c r="G66" i="61"/>
  <c r="D65" i="61"/>
  <c r="N128" i="67"/>
  <c r="P127" i="67"/>
  <c r="L97" i="67"/>
  <c r="L90" i="62"/>
  <c r="N237" i="62"/>
  <c r="O236" i="62"/>
  <c r="P236" i="62"/>
  <c r="J188" i="62"/>
  <c r="J91" i="62"/>
  <c r="J92" i="62" l="1"/>
  <c r="L91" i="62"/>
  <c r="N129" i="67"/>
  <c r="P128" i="67"/>
  <c r="J98" i="67"/>
  <c r="J189" i="62"/>
  <c r="N238" i="62"/>
  <c r="O237" i="62"/>
  <c r="P237" i="62"/>
  <c r="L98" i="67"/>
  <c r="D66" i="61"/>
  <c r="G67" i="61"/>
  <c r="D67" i="61" l="1"/>
  <c r="G68" i="61"/>
  <c r="J93" i="62"/>
  <c r="J99" i="67"/>
  <c r="N130" i="67"/>
  <c r="P129" i="67"/>
  <c r="N239" i="62"/>
  <c r="O238" i="62"/>
  <c r="L99" i="67"/>
  <c r="J190" i="62"/>
  <c r="L92" i="62"/>
  <c r="J191" i="62" l="1"/>
  <c r="O239" i="62"/>
  <c r="P239" i="62"/>
  <c r="N240" i="62"/>
  <c r="D68" i="61"/>
  <c r="G69" i="61"/>
  <c r="L93" i="62"/>
  <c r="J100" i="67"/>
  <c r="L100" i="67"/>
  <c r="J94" i="62"/>
  <c r="P130" i="67"/>
  <c r="N131" i="67"/>
  <c r="J192" i="62" l="1"/>
  <c r="N132" i="67"/>
  <c r="P131" i="67"/>
  <c r="L101" i="67"/>
  <c r="L94" i="62"/>
  <c r="N241" i="62"/>
  <c r="O240" i="62"/>
  <c r="P240" i="62"/>
  <c r="J95" i="62"/>
  <c r="J101" i="67"/>
  <c r="G70" i="61"/>
  <c r="D69" i="61"/>
  <c r="J96" i="62" l="1"/>
  <c r="P241" i="62"/>
  <c r="N242" i="62"/>
  <c r="O241" i="62"/>
  <c r="L102" i="67"/>
  <c r="J193" i="62"/>
  <c r="D70" i="61"/>
  <c r="G71" i="61"/>
  <c r="L95" i="62"/>
  <c r="J102" i="67"/>
  <c r="P132" i="67"/>
  <c r="N133" i="67"/>
  <c r="N134" i="67" l="1"/>
  <c r="P133" i="67"/>
  <c r="J103" i="67"/>
  <c r="J97" i="62"/>
  <c r="L96" i="62"/>
  <c r="J194" i="62"/>
  <c r="N243" i="62"/>
  <c r="O242" i="62"/>
  <c r="P242" i="62"/>
  <c r="D71" i="61"/>
  <c r="G72" i="61"/>
  <c r="L103" i="67"/>
  <c r="J195" i="62" l="1"/>
  <c r="J98" i="62"/>
  <c r="L104" i="67"/>
  <c r="L97" i="62"/>
  <c r="J104" i="67"/>
  <c r="P134" i="67"/>
  <c r="N135" i="67"/>
  <c r="D72" i="61"/>
  <c r="G73" i="61"/>
  <c r="N244" i="62"/>
  <c r="O243" i="62"/>
  <c r="P243" i="62"/>
  <c r="J196" i="62" l="1"/>
  <c r="N136" i="67"/>
  <c r="P135" i="67"/>
  <c r="J105" i="67"/>
  <c r="L105" i="67"/>
  <c r="N245" i="62"/>
  <c r="O244" i="62"/>
  <c r="P244" i="62"/>
  <c r="J99" i="62"/>
  <c r="G74" i="61"/>
  <c r="D73" i="61"/>
  <c r="L98" i="62"/>
  <c r="L99" i="62" l="1"/>
  <c r="J100" i="62"/>
  <c r="P245" i="62"/>
  <c r="N246" i="62"/>
  <c r="O245" i="62"/>
  <c r="J106" i="67"/>
  <c r="J197" i="62"/>
  <c r="L106" i="67"/>
  <c r="D74" i="61"/>
  <c r="G75" i="61"/>
  <c r="N137" i="67"/>
  <c r="P136" i="67"/>
  <c r="J198" i="62" l="1"/>
  <c r="N247" i="62"/>
  <c r="P246" i="62"/>
  <c r="O246" i="62"/>
  <c r="L100" i="62"/>
  <c r="N138" i="67"/>
  <c r="P137" i="67"/>
  <c r="L107" i="67"/>
  <c r="J107" i="67"/>
  <c r="J101" i="62"/>
  <c r="D75" i="61"/>
  <c r="G76" i="61"/>
  <c r="D76" i="61" l="1"/>
  <c r="G77" i="61"/>
  <c r="J108" i="67"/>
  <c r="J199" i="62"/>
  <c r="J102" i="62"/>
  <c r="P138" i="67"/>
  <c r="N139" i="67"/>
  <c r="L108" i="67"/>
  <c r="L101" i="62"/>
  <c r="O247" i="62"/>
  <c r="P247" i="62"/>
  <c r="N248" i="62"/>
  <c r="N249" i="62" l="1"/>
  <c r="O248" i="62"/>
  <c r="P248" i="62"/>
  <c r="J200" i="62"/>
  <c r="G78" i="61"/>
  <c r="D77" i="61"/>
  <c r="L109" i="67"/>
  <c r="L102" i="62"/>
  <c r="N140" i="67"/>
  <c r="P139" i="67"/>
  <c r="J103" i="62"/>
  <c r="J109" i="67"/>
  <c r="D78" i="61" l="1"/>
  <c r="G79" i="61"/>
  <c r="J110" i="67"/>
  <c r="J201" i="62"/>
  <c r="O249" i="62"/>
  <c r="N250" i="62"/>
  <c r="P249" i="62"/>
  <c r="J104" i="62"/>
  <c r="N141" i="67"/>
  <c r="P140" i="67"/>
  <c r="L110" i="67"/>
  <c r="L103" i="62"/>
  <c r="N251" i="62" l="1"/>
  <c r="P250" i="62"/>
  <c r="O250" i="62"/>
  <c r="L111" i="67"/>
  <c r="J105" i="62"/>
  <c r="J111" i="67"/>
  <c r="L104" i="62"/>
  <c r="D79" i="61"/>
  <c r="G80" i="61"/>
  <c r="N142" i="67"/>
  <c r="P141" i="67"/>
  <c r="J202" i="62"/>
  <c r="L112" i="67" l="1"/>
  <c r="L105" i="62"/>
  <c r="J106" i="62"/>
  <c r="N143" i="67"/>
  <c r="P142" i="67"/>
  <c r="J203" i="62"/>
  <c r="D80" i="61"/>
  <c r="G81" i="61"/>
  <c r="J112" i="67"/>
  <c r="N252" i="62"/>
  <c r="O251" i="62"/>
  <c r="J204" i="62" l="1"/>
  <c r="N144" i="67"/>
  <c r="P143" i="67"/>
  <c r="L106" i="62"/>
  <c r="N253" i="62"/>
  <c r="O252" i="62"/>
  <c r="P252" i="62"/>
  <c r="J113" i="67"/>
  <c r="J107" i="62"/>
  <c r="G82" i="61"/>
  <c r="D81" i="61"/>
  <c r="L113" i="67"/>
  <c r="N254" i="62" l="1"/>
  <c r="O253" i="62"/>
  <c r="P253" i="62"/>
  <c r="D82" i="61"/>
  <c r="G83" i="61"/>
  <c r="J114" i="67"/>
  <c r="N145" i="67"/>
  <c r="P144" i="67"/>
  <c r="J108" i="62"/>
  <c r="L107" i="62"/>
  <c r="J205" i="62"/>
  <c r="L114" i="67"/>
  <c r="N146" i="67" l="1"/>
  <c r="P145" i="67"/>
  <c r="J115" i="67"/>
  <c r="J206" i="62"/>
  <c r="J109" i="62"/>
  <c r="L115" i="67"/>
  <c r="L108" i="62"/>
  <c r="D83" i="61"/>
  <c r="G84" i="61"/>
  <c r="N255" i="62"/>
  <c r="P254" i="62"/>
  <c r="O254" i="62"/>
  <c r="J207" i="62" l="1"/>
  <c r="P255" i="62"/>
  <c r="N256" i="62"/>
  <c r="O255" i="62"/>
  <c r="J116" i="67"/>
  <c r="D84" i="61"/>
  <c r="G85" i="61"/>
  <c r="L116" i="67"/>
  <c r="L109" i="62"/>
  <c r="J110" i="62"/>
  <c r="P146" i="67"/>
  <c r="N147" i="67"/>
  <c r="N257" i="62" l="1"/>
  <c r="O256" i="62"/>
  <c r="P256" i="62"/>
  <c r="J111" i="62"/>
  <c r="N148" i="67"/>
  <c r="P147" i="67"/>
  <c r="L117" i="67"/>
  <c r="J117" i="67"/>
  <c r="L110" i="62"/>
  <c r="G86" i="61"/>
  <c r="D85" i="61"/>
  <c r="J208" i="62"/>
  <c r="D86" i="61" l="1"/>
  <c r="G87" i="61"/>
  <c r="J118" i="67"/>
  <c r="J209" i="62"/>
  <c r="N149" i="67"/>
  <c r="P148" i="67"/>
  <c r="L111" i="62"/>
  <c r="L118" i="67"/>
  <c r="J112" i="62"/>
  <c r="O257" i="62"/>
  <c r="N258" i="62"/>
  <c r="P257" i="62"/>
  <c r="L112" i="62" l="1"/>
  <c r="J210" i="62"/>
  <c r="D87" i="61"/>
  <c r="G88" i="61"/>
  <c r="N259" i="62"/>
  <c r="P258" i="62"/>
  <c r="O258" i="62"/>
  <c r="L119" i="67"/>
  <c r="N150" i="67"/>
  <c r="P149" i="67"/>
  <c r="J113" i="62"/>
  <c r="J119" i="67"/>
  <c r="J120" i="67" l="1"/>
  <c r="L120" i="67"/>
  <c r="D88" i="61"/>
  <c r="G89" i="61"/>
  <c r="L113" i="62"/>
  <c r="N151" i="67"/>
  <c r="P150" i="67"/>
  <c r="J115" i="62"/>
  <c r="O259" i="62"/>
  <c r="P259" i="62"/>
  <c r="N260" i="62"/>
  <c r="J211" i="62"/>
  <c r="G90" i="61" l="1"/>
  <c r="D89" i="61"/>
  <c r="J116" i="62"/>
  <c r="N152" i="67"/>
  <c r="P151" i="67"/>
  <c r="N261" i="62"/>
  <c r="P260" i="62"/>
  <c r="O260" i="62"/>
  <c r="L114" i="62"/>
  <c r="L121" i="67"/>
  <c r="J212" i="62"/>
  <c r="J121" i="67"/>
  <c r="J213" i="62" l="1"/>
  <c r="L115" i="62"/>
  <c r="N262" i="62"/>
  <c r="O261" i="62"/>
  <c r="J117" i="62"/>
  <c r="L122" i="67"/>
  <c r="J122" i="67"/>
  <c r="N153" i="67"/>
  <c r="P152" i="67"/>
  <c r="D90" i="61"/>
  <c r="G91" i="61"/>
  <c r="J123" i="67" l="1"/>
  <c r="J118" i="62"/>
  <c r="L116" i="62"/>
  <c r="D91" i="61"/>
  <c r="G92" i="61"/>
  <c r="N154" i="67"/>
  <c r="P153" i="67"/>
  <c r="L123" i="67"/>
  <c r="N263" i="62"/>
  <c r="O262" i="62"/>
  <c r="P262" i="62"/>
  <c r="J214" i="62"/>
  <c r="D92" i="61" l="1"/>
  <c r="G93" i="61"/>
  <c r="J119" i="62"/>
  <c r="L124" i="67"/>
  <c r="N264" i="62"/>
  <c r="P263" i="62"/>
  <c r="O263" i="62"/>
  <c r="L117" i="62"/>
  <c r="J124" i="67"/>
  <c r="J215" i="62"/>
  <c r="P154" i="67"/>
  <c r="N155" i="67"/>
  <c r="G94" i="61" l="1"/>
  <c r="D93" i="61"/>
  <c r="N156" i="67"/>
  <c r="P155" i="67"/>
  <c r="L125" i="67"/>
  <c r="J125" i="67"/>
  <c r="J120" i="62"/>
  <c r="J216" i="62"/>
  <c r="L118" i="62"/>
  <c r="N265" i="62"/>
  <c r="O264" i="62"/>
  <c r="P264" i="62"/>
  <c r="O265" i="62" l="1"/>
  <c r="N266" i="62"/>
  <c r="J126" i="67"/>
  <c r="J121" i="62"/>
  <c r="N157" i="67"/>
  <c r="P156" i="67"/>
  <c r="L119" i="62"/>
  <c r="L126" i="67"/>
  <c r="J217" i="62"/>
  <c r="D94" i="61"/>
  <c r="G95" i="61"/>
  <c r="L120" i="62" l="1"/>
  <c r="N158" i="67"/>
  <c r="P157" i="67"/>
  <c r="J127" i="67"/>
  <c r="J218" i="62"/>
  <c r="J122" i="62"/>
  <c r="N267" i="62"/>
  <c r="O266" i="62"/>
  <c r="D95" i="61"/>
  <c r="G96" i="61"/>
  <c r="L127" i="67"/>
  <c r="L128" i="67" l="1"/>
  <c r="N268" i="62"/>
  <c r="P267" i="62"/>
  <c r="O267" i="62"/>
  <c r="J219" i="62"/>
  <c r="D96" i="61"/>
  <c r="G97" i="61"/>
  <c r="J123" i="62"/>
  <c r="J128" i="67"/>
  <c r="N159" i="67"/>
  <c r="P158" i="67"/>
  <c r="L121" i="62"/>
  <c r="N160" i="67" l="1"/>
  <c r="P159" i="67"/>
  <c r="J220" i="62"/>
  <c r="N269" i="62"/>
  <c r="P268" i="62"/>
  <c r="O268" i="62"/>
  <c r="J129" i="67"/>
  <c r="L122" i="62"/>
  <c r="G98" i="61"/>
  <c r="D97" i="61"/>
  <c r="L129" i="67"/>
  <c r="N270" i="62" l="1"/>
  <c r="O269" i="62"/>
  <c r="L130" i="67"/>
  <c r="D98" i="61"/>
  <c r="G99" i="61"/>
  <c r="J130" i="67"/>
  <c r="J221" i="62"/>
  <c r="L123" i="62"/>
  <c r="N161" i="67"/>
  <c r="P160" i="67"/>
  <c r="J222" i="62" l="1"/>
  <c r="D99" i="61"/>
  <c r="G100" i="61"/>
  <c r="N162" i="67"/>
  <c r="P161" i="67"/>
  <c r="L124" i="62"/>
  <c r="L131" i="67"/>
  <c r="J131" i="67"/>
  <c r="N271" i="62"/>
  <c r="O270" i="62"/>
  <c r="J132" i="67" l="1"/>
  <c r="D100" i="61"/>
  <c r="G101" i="61"/>
  <c r="O271" i="62"/>
  <c r="P271" i="62"/>
  <c r="N272" i="62"/>
  <c r="L132" i="67"/>
  <c r="L125" i="62"/>
  <c r="N163" i="67"/>
  <c r="P162" i="67"/>
  <c r="J223" i="62"/>
  <c r="L133" i="67" l="1"/>
  <c r="J224" i="62"/>
  <c r="L126" i="62"/>
  <c r="N273" i="62"/>
  <c r="O272" i="62"/>
  <c r="P272" i="62"/>
  <c r="N164" i="67"/>
  <c r="P163" i="67"/>
  <c r="G102" i="61"/>
  <c r="D101" i="61"/>
  <c r="J133" i="67"/>
  <c r="J225" i="62" l="1"/>
  <c r="J134" i="67"/>
  <c r="N274" i="62"/>
  <c r="O273" i="62"/>
  <c r="P273" i="62"/>
  <c r="N165" i="67"/>
  <c r="P164" i="67"/>
  <c r="D102" i="61"/>
  <c r="G103" i="61"/>
  <c r="L127" i="62"/>
  <c r="L134" i="67"/>
  <c r="D103" i="61" l="1"/>
  <c r="G104" i="61"/>
  <c r="L135" i="67"/>
  <c r="J135" i="67"/>
  <c r="J226" i="62"/>
  <c r="L128" i="62"/>
  <c r="N166" i="67"/>
  <c r="P165" i="67"/>
  <c r="N275" i="62"/>
  <c r="O274" i="62"/>
  <c r="P275" i="62" l="1"/>
  <c r="O275" i="62"/>
  <c r="N276" i="62"/>
  <c r="L129" i="62"/>
  <c r="J136" i="67"/>
  <c r="D104" i="61"/>
  <c r="G105" i="61"/>
  <c r="P166" i="67"/>
  <c r="N167" i="67"/>
  <c r="J227" i="62"/>
  <c r="L136" i="67"/>
  <c r="L137" i="67" l="1"/>
  <c r="N277" i="62"/>
  <c r="O276" i="62"/>
  <c r="N168" i="67"/>
  <c r="P167" i="67"/>
  <c r="J137" i="67"/>
  <c r="J228" i="62"/>
  <c r="G106" i="61"/>
  <c r="D105" i="61"/>
  <c r="L130" i="62"/>
  <c r="D106" i="61" l="1"/>
  <c r="G107" i="61"/>
  <c r="J138" i="67"/>
  <c r="L131" i="62"/>
  <c r="J229" i="62"/>
  <c r="N278" i="62"/>
  <c r="P277" i="62"/>
  <c r="O277" i="62"/>
  <c r="N169" i="67"/>
  <c r="P168" i="67"/>
  <c r="L138" i="67"/>
  <c r="D107" i="61" l="1"/>
  <c r="G108" i="61"/>
  <c r="L132" i="62"/>
  <c r="N170" i="67"/>
  <c r="P169" i="67"/>
  <c r="L139" i="67"/>
  <c r="J230" i="62"/>
  <c r="J139" i="67"/>
  <c r="N279" i="62"/>
  <c r="O278" i="62"/>
  <c r="P278" i="62"/>
  <c r="P279" i="62" l="1"/>
  <c r="N280" i="62"/>
  <c r="O279" i="62"/>
  <c r="D108" i="61"/>
  <c r="G109" i="61"/>
  <c r="J140" i="67"/>
  <c r="N171" i="67"/>
  <c r="P170" i="67"/>
  <c r="L140" i="67"/>
  <c r="L133" i="62"/>
  <c r="J231" i="62"/>
  <c r="L141" i="67" l="1"/>
  <c r="J232" i="62"/>
  <c r="N172" i="67"/>
  <c r="P171" i="67"/>
  <c r="J141" i="67"/>
  <c r="N281" i="62"/>
  <c r="P280" i="62"/>
  <c r="O280" i="62"/>
  <c r="L134" i="62"/>
  <c r="G110" i="61"/>
  <c r="D109" i="61"/>
  <c r="J142" i="67" l="1"/>
  <c r="J233" i="62"/>
  <c r="D110" i="61"/>
  <c r="G111" i="61"/>
  <c r="N282" i="62"/>
  <c r="O281" i="62"/>
  <c r="L142" i="67"/>
  <c r="L135" i="62"/>
  <c r="P172" i="67"/>
  <c r="N173" i="67"/>
  <c r="L143" i="67" l="1"/>
  <c r="D111" i="61"/>
  <c r="G112" i="61"/>
  <c r="L136" i="62"/>
  <c r="N174" i="67"/>
  <c r="P173" i="67"/>
  <c r="O282" i="62"/>
  <c r="P282" i="62"/>
  <c r="J234" i="62"/>
  <c r="J143" i="67"/>
  <c r="J235" i="62" l="1"/>
  <c r="D112" i="61"/>
  <c r="G113" i="61"/>
  <c r="P174" i="67"/>
  <c r="N175" i="67"/>
  <c r="J144" i="67"/>
  <c r="L137" i="62"/>
  <c r="L144" i="67"/>
  <c r="L145" i="67" l="1"/>
  <c r="G114" i="61"/>
  <c r="D113" i="61"/>
  <c r="J145" i="67"/>
  <c r="L138" i="62"/>
  <c r="N176" i="67"/>
  <c r="P175" i="67"/>
  <c r="J236" i="62"/>
  <c r="D114" i="61" l="1"/>
  <c r="G115" i="61"/>
  <c r="L139" i="62"/>
  <c r="J237" i="62"/>
  <c r="N177" i="67"/>
  <c r="P176" i="67"/>
  <c r="J146" i="67"/>
  <c r="L146" i="67"/>
  <c r="J238" i="62" l="1"/>
  <c r="D115" i="61"/>
  <c r="G116" i="61"/>
  <c r="L147" i="67"/>
  <c r="J147" i="67"/>
  <c r="P177" i="67"/>
  <c r="N178" i="67"/>
  <c r="L140" i="62"/>
  <c r="D116" i="61" l="1"/>
  <c r="G117" i="61"/>
  <c r="J148" i="67"/>
  <c r="N179" i="67"/>
  <c r="P178" i="67"/>
  <c r="L141" i="62"/>
  <c r="L148" i="67"/>
  <c r="J239" i="62"/>
  <c r="L149" i="67" l="1"/>
  <c r="G118" i="61"/>
  <c r="D117" i="61"/>
  <c r="L142" i="62"/>
  <c r="N180" i="67"/>
  <c r="P179" i="67"/>
  <c r="J240" i="62"/>
  <c r="J149" i="67"/>
  <c r="J241" i="62" l="1"/>
  <c r="D118" i="61"/>
  <c r="G119" i="61"/>
  <c r="J150" i="67"/>
  <c r="N181" i="67"/>
  <c r="P180" i="67"/>
  <c r="L143" i="62"/>
  <c r="L150" i="67"/>
  <c r="L144" i="62" l="1"/>
  <c r="L151" i="67"/>
  <c r="D119" i="61"/>
  <c r="G120" i="61"/>
  <c r="P181" i="67"/>
  <c r="N182" i="67"/>
  <c r="J151" i="67"/>
  <c r="J242" i="62"/>
  <c r="J152" i="67" l="1"/>
  <c r="D120" i="61"/>
  <c r="G121" i="61"/>
  <c r="L145" i="62"/>
  <c r="N183" i="67"/>
  <c r="P182" i="67"/>
  <c r="J243" i="62"/>
  <c r="L152" i="67"/>
  <c r="L153" i="67" l="1"/>
  <c r="G122" i="61"/>
  <c r="D121" i="61"/>
  <c r="J244" i="62"/>
  <c r="P183" i="67"/>
  <c r="N184" i="67"/>
  <c r="L146" i="62"/>
  <c r="J153" i="67"/>
  <c r="L147" i="62" l="1"/>
  <c r="D122" i="61"/>
  <c r="G123" i="61"/>
  <c r="J154" i="67"/>
  <c r="J245" i="62"/>
  <c r="L154" i="67"/>
  <c r="N185" i="67"/>
  <c r="P184" i="67"/>
  <c r="N186" i="67" l="1"/>
  <c r="P185" i="67"/>
  <c r="D123" i="61"/>
  <c r="G124" i="61"/>
  <c r="J246" i="62"/>
  <c r="J155" i="67"/>
  <c r="L155" i="67"/>
  <c r="L148" i="62"/>
  <c r="J156" i="67" l="1"/>
  <c r="L156" i="67"/>
  <c r="J247" i="62"/>
  <c r="L149" i="62"/>
  <c r="D124" i="61"/>
  <c r="G125" i="61"/>
  <c r="N187" i="67"/>
  <c r="P186" i="67"/>
  <c r="G126" i="61" l="1"/>
  <c r="D125" i="61"/>
  <c r="J248" i="62"/>
  <c r="J157" i="67"/>
  <c r="N188" i="67"/>
  <c r="P187" i="67"/>
  <c r="L150" i="62"/>
  <c r="L157" i="67"/>
  <c r="L158" i="67" l="1"/>
  <c r="J249" i="62"/>
  <c r="L151" i="62"/>
  <c r="N189" i="67"/>
  <c r="P188" i="67"/>
  <c r="J158" i="67"/>
  <c r="D126" i="61"/>
  <c r="G127" i="61"/>
  <c r="P189" i="67" l="1"/>
  <c r="N190" i="67"/>
  <c r="J250" i="62"/>
  <c r="J159" i="67"/>
  <c r="L152" i="62"/>
  <c r="D127" i="61"/>
  <c r="G128" i="61"/>
  <c r="L159" i="67"/>
  <c r="J251" i="62" l="1"/>
  <c r="D128" i="61"/>
  <c r="G129" i="61"/>
  <c r="N191" i="67"/>
  <c r="P190" i="67"/>
  <c r="J160" i="67"/>
  <c r="L160" i="67"/>
  <c r="L153" i="62"/>
  <c r="L154" i="62" l="1"/>
  <c r="G130" i="61"/>
  <c r="D129" i="61"/>
  <c r="L161" i="67"/>
  <c r="J252" i="62"/>
  <c r="J161" i="67"/>
  <c r="P191" i="67"/>
  <c r="N192" i="67"/>
  <c r="D130" i="61" l="1"/>
  <c r="G131" i="61"/>
  <c r="N193" i="67"/>
  <c r="P192" i="67"/>
  <c r="J253" i="62"/>
  <c r="J162" i="67"/>
  <c r="L162" i="67"/>
  <c r="L155" i="62"/>
  <c r="L163" i="67" l="1"/>
  <c r="D131" i="61"/>
  <c r="G132" i="61"/>
  <c r="J163" i="67"/>
  <c r="L156" i="62"/>
  <c r="J254" i="62"/>
  <c r="P193" i="67"/>
  <c r="N194" i="67"/>
  <c r="L157" i="62" l="1"/>
  <c r="N195" i="67"/>
  <c r="P194" i="67"/>
  <c r="D132" i="61"/>
  <c r="G133" i="61"/>
  <c r="L164" i="67"/>
  <c r="J255" i="62"/>
  <c r="J164" i="67"/>
  <c r="J256" i="62" l="1"/>
  <c r="J165" i="67"/>
  <c r="L165" i="67"/>
  <c r="G134" i="61"/>
  <c r="D133" i="61"/>
  <c r="N196" i="67"/>
  <c r="P195" i="67"/>
  <c r="L158" i="62"/>
  <c r="D134" i="61" l="1"/>
  <c r="G135" i="61"/>
  <c r="J166" i="67"/>
  <c r="L166" i="67"/>
  <c r="J257" i="62"/>
  <c r="L159" i="62"/>
  <c r="N197" i="67"/>
  <c r="P196" i="67"/>
  <c r="L160" i="62" l="1"/>
  <c r="D135" i="61"/>
  <c r="G136" i="61"/>
  <c r="L167" i="67"/>
  <c r="J258" i="62"/>
  <c r="N198" i="67"/>
  <c r="P197" i="67"/>
  <c r="J167" i="67"/>
  <c r="J168" i="67" l="1"/>
  <c r="J259" i="62"/>
  <c r="D136" i="61"/>
  <c r="G137" i="61"/>
  <c r="L168" i="67"/>
  <c r="L161" i="62"/>
  <c r="N199" i="67"/>
  <c r="P198" i="67"/>
  <c r="L162" i="62" l="1"/>
  <c r="J260" i="62"/>
  <c r="N200" i="67"/>
  <c r="P199" i="67"/>
  <c r="L169" i="67"/>
  <c r="G138" i="61"/>
  <c r="D137" i="61"/>
  <c r="J169" i="67"/>
  <c r="D138" i="61" l="1"/>
  <c r="G139" i="61"/>
  <c r="N201" i="67"/>
  <c r="P200" i="67"/>
  <c r="L163" i="62"/>
  <c r="J170" i="67"/>
  <c r="L170" i="67"/>
  <c r="J261" i="62"/>
  <c r="L171" i="67" l="1"/>
  <c r="L164" i="62"/>
  <c r="D139" i="61"/>
  <c r="G140" i="61"/>
  <c r="J262" i="62"/>
  <c r="J171" i="67"/>
  <c r="P201" i="67"/>
  <c r="N202" i="67"/>
  <c r="D140" i="61" l="1"/>
  <c r="G141" i="61"/>
  <c r="N203" i="67"/>
  <c r="P202" i="67"/>
  <c r="J172" i="67"/>
  <c r="L172" i="67"/>
  <c r="L165" i="62"/>
  <c r="J263" i="62"/>
  <c r="J173" i="67" l="1"/>
  <c r="G142" i="61"/>
  <c r="D141" i="61"/>
  <c r="J264" i="62"/>
  <c r="L173" i="67"/>
  <c r="L166" i="62"/>
  <c r="N204" i="67"/>
  <c r="P203" i="67"/>
  <c r="L167" i="62" l="1"/>
  <c r="J265" i="62"/>
  <c r="J174" i="67"/>
  <c r="N205" i="67"/>
  <c r="P204" i="67"/>
  <c r="L174" i="67"/>
  <c r="D142" i="61"/>
  <c r="G143" i="61"/>
  <c r="L168" i="62" l="1"/>
  <c r="D143" i="61"/>
  <c r="G144" i="61"/>
  <c r="J175" i="67"/>
  <c r="J266" i="62"/>
  <c r="L175" i="67"/>
  <c r="N206" i="67"/>
  <c r="P205" i="67"/>
  <c r="J176" i="67" l="1"/>
  <c r="L169" i="62"/>
  <c r="L176" i="67"/>
  <c r="N207" i="67"/>
  <c r="P206" i="67"/>
  <c r="D144" i="61"/>
  <c r="G145" i="61"/>
  <c r="J267" i="62"/>
  <c r="J268" i="62" l="1"/>
  <c r="L177" i="67"/>
  <c r="J177" i="67"/>
  <c r="G146" i="61"/>
  <c r="D145" i="61"/>
  <c r="N208" i="67"/>
  <c r="P207" i="67"/>
  <c r="L170" i="62"/>
  <c r="N209" i="67" l="1"/>
  <c r="P208" i="67"/>
  <c r="J269" i="62"/>
  <c r="L171" i="62"/>
  <c r="J178" i="67"/>
  <c r="D146" i="61"/>
  <c r="G147" i="61"/>
  <c r="L178" i="67"/>
  <c r="L179" i="67" l="1"/>
  <c r="J179" i="67"/>
  <c r="J270" i="62"/>
  <c r="P209" i="67"/>
  <c r="N210" i="67"/>
  <c r="D147" i="61"/>
  <c r="G148" i="61"/>
  <c r="L172" i="62"/>
  <c r="L180" i="67" l="1"/>
  <c r="L173" i="62"/>
  <c r="N211" i="67"/>
  <c r="P210" i="67"/>
  <c r="J271" i="62"/>
  <c r="D148" i="61"/>
  <c r="G149" i="61"/>
  <c r="J180" i="67"/>
  <c r="P211" i="67" l="1"/>
  <c r="N212" i="67"/>
  <c r="L181" i="67"/>
  <c r="J181" i="67"/>
  <c r="J272" i="62"/>
  <c r="L174" i="62"/>
  <c r="G150" i="61"/>
  <c r="D149" i="61"/>
  <c r="L175" i="62" l="1"/>
  <c r="J182" i="67"/>
  <c r="N213" i="67"/>
  <c r="P212" i="67"/>
  <c r="J273" i="62"/>
  <c r="L182" i="67"/>
  <c r="D150" i="61"/>
  <c r="G151" i="61"/>
  <c r="L183" i="67" l="1"/>
  <c r="D151" i="61"/>
  <c r="G152" i="61"/>
  <c r="J274" i="62"/>
  <c r="P213" i="67"/>
  <c r="N214" i="67"/>
  <c r="L176" i="62"/>
  <c r="J183" i="67"/>
  <c r="J275" i="62" l="1"/>
  <c r="N215" i="67"/>
  <c r="P214" i="67"/>
  <c r="L184" i="67"/>
  <c r="J184" i="67"/>
  <c r="D152" i="61"/>
  <c r="G153" i="61"/>
  <c r="L177" i="62"/>
  <c r="L185" i="67" l="1"/>
  <c r="J276" i="62"/>
  <c r="L178" i="62"/>
  <c r="J185" i="67"/>
  <c r="D153" i="61"/>
  <c r="G154" i="61"/>
  <c r="P215" i="67"/>
  <c r="N216" i="67"/>
  <c r="G155" i="61" l="1"/>
  <c r="D154" i="61"/>
  <c r="L179" i="62"/>
  <c r="L186" i="67"/>
  <c r="N217" i="67"/>
  <c r="P216" i="67"/>
  <c r="J277" i="62"/>
  <c r="J186" i="67"/>
  <c r="L187" i="67" l="1"/>
  <c r="J187" i="67"/>
  <c r="G156" i="61"/>
  <c r="D155" i="61"/>
  <c r="J278" i="62"/>
  <c r="P217" i="67"/>
  <c r="N218" i="67"/>
  <c r="L180" i="62"/>
  <c r="N219" i="67" l="1"/>
  <c r="P218" i="67"/>
  <c r="L188" i="67"/>
  <c r="L181" i="62"/>
  <c r="G157" i="61"/>
  <c r="D156" i="61"/>
  <c r="J279" i="62"/>
  <c r="J188" i="67"/>
  <c r="J189" i="67" l="1"/>
  <c r="P219" i="67"/>
  <c r="N220" i="67"/>
  <c r="D157" i="61"/>
  <c r="G158" i="61"/>
  <c r="L189" i="67"/>
  <c r="J280" i="62"/>
  <c r="L182" i="62"/>
  <c r="J190" i="67" l="1"/>
  <c r="L183" i="62"/>
  <c r="L190" i="67"/>
  <c r="N221" i="67"/>
  <c r="P220" i="67"/>
  <c r="J281" i="62"/>
  <c r="G159" i="61"/>
  <c r="D158" i="61"/>
  <c r="J282" i="62" l="1"/>
  <c r="L191" i="67"/>
  <c r="J191" i="67"/>
  <c r="G160" i="61"/>
  <c r="D159" i="61"/>
  <c r="L184" i="62"/>
  <c r="P221" i="67"/>
  <c r="N222" i="67"/>
  <c r="L185" i="62" l="1"/>
  <c r="N223" i="67"/>
  <c r="P222" i="67"/>
  <c r="J192" i="67"/>
  <c r="J284" i="62"/>
  <c r="G161" i="61"/>
  <c r="D160" i="61"/>
  <c r="L192" i="67"/>
  <c r="D161" i="61" l="1"/>
  <c r="G162" i="61"/>
  <c r="J193" i="67"/>
  <c r="J285" i="62"/>
  <c r="L186" i="62"/>
  <c r="L193" i="67"/>
  <c r="N224" i="67"/>
  <c r="P223" i="67"/>
  <c r="J286" i="62" l="1"/>
  <c r="G163" i="61"/>
  <c r="D162" i="61"/>
  <c r="L194" i="67"/>
  <c r="N225" i="67"/>
  <c r="P224" i="67"/>
  <c r="L187" i="62"/>
  <c r="J194" i="67"/>
  <c r="L188" i="62" l="1"/>
  <c r="P225" i="67"/>
  <c r="N226" i="67"/>
  <c r="G164" i="61"/>
  <c r="D163" i="61"/>
  <c r="J195" i="67"/>
  <c r="L195" i="67"/>
  <c r="J287" i="62"/>
  <c r="J288" i="62" l="1"/>
  <c r="J196" i="67"/>
  <c r="L196" i="67"/>
  <c r="G165" i="61"/>
  <c r="D164" i="61"/>
  <c r="L189" i="62"/>
  <c r="N227" i="67"/>
  <c r="P226" i="67"/>
  <c r="J197" i="67" l="1"/>
  <c r="N228" i="67"/>
  <c r="P227" i="67"/>
  <c r="D165" i="61"/>
  <c r="G166" i="61"/>
  <c r="L190" i="62"/>
  <c r="J289" i="62"/>
  <c r="L197" i="67"/>
  <c r="L198" i="67" l="1"/>
  <c r="L191" i="62"/>
  <c r="J290" i="62"/>
  <c r="G167" i="61"/>
  <c r="D166" i="61"/>
  <c r="N229" i="67"/>
  <c r="P228" i="67"/>
  <c r="J198" i="67"/>
  <c r="G168" i="61" l="1"/>
  <c r="D167" i="61"/>
  <c r="L192" i="62"/>
  <c r="J291" i="62"/>
  <c r="J199" i="67"/>
  <c r="P229" i="67"/>
  <c r="N230" i="67"/>
  <c r="L199" i="67"/>
  <c r="L193" i="62" l="1"/>
  <c r="J200" i="67"/>
  <c r="N231" i="67"/>
  <c r="P230" i="67"/>
  <c r="J292" i="62"/>
  <c r="L200" i="67"/>
  <c r="G169" i="61"/>
  <c r="D168" i="61"/>
  <c r="L201" i="67" l="1"/>
  <c r="L194" i="62"/>
  <c r="D169" i="61"/>
  <c r="G170" i="61"/>
  <c r="J201" i="67"/>
  <c r="J293" i="62"/>
  <c r="N232" i="67"/>
  <c r="P231" i="67"/>
  <c r="J294" i="62" l="1"/>
  <c r="G171" i="61"/>
  <c r="D170" i="61"/>
  <c r="N233" i="67"/>
  <c r="P232" i="67"/>
  <c r="L195" i="62"/>
  <c r="J202" i="67"/>
  <c r="L202" i="67"/>
  <c r="L196" i="62" l="1"/>
  <c r="G172" i="61"/>
  <c r="D171" i="61"/>
  <c r="J203" i="67"/>
  <c r="L203" i="67"/>
  <c r="N234" i="67"/>
  <c r="P233" i="67"/>
  <c r="J295" i="62"/>
  <c r="J296" i="62" l="1"/>
  <c r="L204" i="67"/>
  <c r="G173" i="61"/>
  <c r="D172" i="61"/>
  <c r="N235" i="67"/>
  <c r="P234" i="67"/>
  <c r="J204" i="67"/>
  <c r="L197" i="62"/>
  <c r="L198" i="62" l="1"/>
  <c r="N236" i="67"/>
  <c r="P235" i="67"/>
  <c r="L205" i="67"/>
  <c r="J205" i="67"/>
  <c r="J297" i="62"/>
  <c r="D173" i="61"/>
  <c r="G174" i="61"/>
  <c r="J206" i="67" l="1"/>
  <c r="J298" i="62"/>
  <c r="N237" i="67"/>
  <c r="P236" i="67"/>
  <c r="L206" i="67"/>
  <c r="L199" i="62"/>
  <c r="G175" i="61"/>
  <c r="D174" i="61"/>
  <c r="G176" i="61" l="1"/>
  <c r="D175" i="61"/>
  <c r="L207" i="67"/>
  <c r="J299" i="62"/>
  <c r="L200" i="62"/>
  <c r="N238" i="67"/>
  <c r="P237" i="67"/>
  <c r="J207" i="67"/>
  <c r="J208" i="67" l="1"/>
  <c r="L201" i="62"/>
  <c r="L208" i="67"/>
  <c r="N239" i="67"/>
  <c r="P238" i="67"/>
  <c r="J300" i="62"/>
  <c r="G177" i="61"/>
  <c r="D176" i="61"/>
  <c r="D177" i="61" l="1"/>
  <c r="G178" i="61"/>
  <c r="J301" i="62"/>
  <c r="P239" i="67"/>
  <c r="N240" i="67"/>
  <c r="L202" i="62"/>
  <c r="L209" i="67"/>
  <c r="J209" i="67"/>
  <c r="L210" i="67" l="1"/>
  <c r="G179" i="61"/>
  <c r="D178" i="61"/>
  <c r="L203" i="62"/>
  <c r="J210" i="67"/>
  <c r="J302" i="62"/>
  <c r="N241" i="67"/>
  <c r="P240" i="67"/>
  <c r="P241" i="67" l="1"/>
  <c r="N242" i="67"/>
  <c r="G180" i="61"/>
  <c r="D179" i="61"/>
  <c r="J211" i="67"/>
  <c r="J303" i="62"/>
  <c r="L204" i="62"/>
  <c r="L211" i="67"/>
  <c r="J212" i="67" l="1"/>
  <c r="L212" i="67"/>
  <c r="J304" i="62"/>
  <c r="G181" i="61"/>
  <c r="D180" i="61"/>
  <c r="L205" i="62"/>
  <c r="N243" i="67"/>
  <c r="P242" i="67"/>
  <c r="P243" i="67" l="1"/>
  <c r="N244" i="67"/>
  <c r="D181" i="61"/>
  <c r="G182" i="61"/>
  <c r="L213" i="67"/>
  <c r="L206" i="62"/>
  <c r="J305" i="62"/>
  <c r="J213" i="67"/>
  <c r="J306" i="62" l="1"/>
  <c r="J214" i="67"/>
  <c r="L207" i="62"/>
  <c r="L214" i="67"/>
  <c r="N245" i="67"/>
  <c r="P244" i="67"/>
  <c r="G183" i="61"/>
  <c r="D182" i="61"/>
  <c r="L208" i="62" l="1"/>
  <c r="J307" i="62"/>
  <c r="G184" i="61"/>
  <c r="D183" i="61"/>
  <c r="J215" i="67"/>
  <c r="L215" i="67"/>
  <c r="P245" i="67"/>
  <c r="N246" i="67"/>
  <c r="L216" i="67" l="1"/>
  <c r="J308" i="62"/>
  <c r="J216" i="67"/>
  <c r="L209" i="62"/>
  <c r="N247" i="67"/>
  <c r="P246" i="67"/>
  <c r="G185" i="61"/>
  <c r="D184" i="61"/>
  <c r="D185" i="61" l="1"/>
  <c r="G186" i="61"/>
  <c r="L210" i="62"/>
  <c r="J309" i="62"/>
  <c r="P247" i="67"/>
  <c r="N248" i="67"/>
  <c r="J217" i="67"/>
  <c r="L217" i="67"/>
  <c r="J310" i="62" l="1"/>
  <c r="G187" i="61"/>
  <c r="D186" i="61"/>
  <c r="L218" i="67"/>
  <c r="N249" i="67"/>
  <c r="P248" i="67"/>
  <c r="L211" i="62"/>
  <c r="J218" i="67"/>
  <c r="N250" i="67" l="1"/>
  <c r="P249" i="67"/>
  <c r="G188" i="61"/>
  <c r="D187" i="61"/>
  <c r="L212" i="62"/>
  <c r="L219" i="67"/>
  <c r="J311" i="62"/>
  <c r="J219" i="67"/>
  <c r="J312" i="62" l="1"/>
  <c r="N251" i="67"/>
  <c r="P250" i="67"/>
  <c r="J220" i="67"/>
  <c r="L220" i="67"/>
  <c r="G189" i="61"/>
  <c r="D188" i="61"/>
  <c r="L213" i="62"/>
  <c r="L221" i="67" l="1"/>
  <c r="J221" i="67"/>
  <c r="N252" i="67"/>
  <c r="P251" i="67"/>
  <c r="L214" i="62"/>
  <c r="D189" i="61"/>
  <c r="G190" i="61"/>
  <c r="J313" i="62"/>
  <c r="G191" i="61" l="1"/>
  <c r="D190" i="61"/>
  <c r="J222" i="67"/>
  <c r="J314" i="62"/>
  <c r="L215" i="62"/>
  <c r="N253" i="67"/>
  <c r="P252" i="67"/>
  <c r="L222" i="67"/>
  <c r="J315" i="62" l="1"/>
  <c r="L216" i="62"/>
  <c r="J223" i="67"/>
  <c r="L223" i="67"/>
  <c r="P253" i="67"/>
  <c r="N254" i="67"/>
  <c r="G192" i="61"/>
  <c r="D191" i="61"/>
  <c r="G193" i="61" l="1"/>
  <c r="D192" i="61"/>
  <c r="L224" i="67"/>
  <c r="L217" i="62"/>
  <c r="N255" i="67"/>
  <c r="P254" i="67"/>
  <c r="J224" i="67"/>
  <c r="J316" i="62"/>
  <c r="J225" i="67" l="1"/>
  <c r="P255" i="67"/>
  <c r="N256" i="67"/>
  <c r="L225" i="67"/>
  <c r="J317" i="62"/>
  <c r="L218" i="62"/>
  <c r="D193" i="61"/>
  <c r="G194" i="61"/>
  <c r="L219" i="62" l="1"/>
  <c r="L226" i="67"/>
  <c r="G195" i="61"/>
  <c r="D194" i="61"/>
  <c r="J318" i="62"/>
  <c r="N257" i="67"/>
  <c r="P256" i="67"/>
  <c r="J226" i="67"/>
  <c r="J319" i="62" l="1"/>
  <c r="L227" i="67"/>
  <c r="L220" i="62"/>
  <c r="J227" i="67"/>
  <c r="P257" i="67"/>
  <c r="N258" i="67"/>
  <c r="G196" i="61"/>
  <c r="D195" i="61"/>
  <c r="G197" i="61" l="1"/>
  <c r="D196" i="61"/>
  <c r="N259" i="67"/>
  <c r="P258" i="67"/>
  <c r="J228" i="67"/>
  <c r="L228" i="67"/>
  <c r="L221" i="62"/>
  <c r="J320" i="62"/>
  <c r="J229" i="67" l="1"/>
  <c r="L229" i="67"/>
  <c r="L222" i="62"/>
  <c r="N260" i="67"/>
  <c r="P259" i="67"/>
  <c r="J321" i="62"/>
  <c r="D197" i="61"/>
  <c r="G198" i="61"/>
  <c r="N261" i="67" l="1"/>
  <c r="P260" i="67"/>
  <c r="J322" i="62"/>
  <c r="L230" i="67"/>
  <c r="G199" i="61"/>
  <c r="D198" i="61"/>
  <c r="L223" i="62"/>
  <c r="J230" i="67"/>
  <c r="L231" i="67" l="1"/>
  <c r="J231" i="67"/>
  <c r="G200" i="61"/>
  <c r="D199" i="61"/>
  <c r="L224" i="62"/>
  <c r="J323" i="62"/>
  <c r="P261" i="67"/>
  <c r="N262" i="67"/>
  <c r="J324" i="62" l="1"/>
  <c r="L225" i="62"/>
  <c r="J232" i="67"/>
  <c r="L232" i="67"/>
  <c r="N263" i="67"/>
  <c r="P262" i="67"/>
  <c r="G201" i="61"/>
  <c r="D200" i="61"/>
  <c r="J325" i="62" l="1"/>
  <c r="D201" i="61"/>
  <c r="G202" i="61"/>
  <c r="L233" i="67"/>
  <c r="L226" i="62"/>
  <c r="P263" i="67"/>
  <c r="N264" i="67"/>
  <c r="J233" i="67"/>
  <c r="J234" i="67" l="1"/>
  <c r="L227" i="62"/>
  <c r="G203" i="61"/>
  <c r="D202" i="61"/>
  <c r="N265" i="67"/>
  <c r="P264" i="67"/>
  <c r="L234" i="67"/>
  <c r="J326" i="62"/>
  <c r="L235" i="67" l="1"/>
  <c r="N266" i="67"/>
  <c r="P265" i="67"/>
  <c r="L228" i="62"/>
  <c r="J235" i="67"/>
  <c r="J327" i="62"/>
  <c r="G204" i="61"/>
  <c r="D203" i="61"/>
  <c r="J328" i="62" l="1"/>
  <c r="L236" i="67"/>
  <c r="G205" i="61"/>
  <c r="D204" i="61"/>
  <c r="J236" i="67"/>
  <c r="L229" i="62"/>
  <c r="N267" i="67"/>
  <c r="P266" i="67"/>
  <c r="N268" i="67" l="1"/>
  <c r="P267" i="67"/>
  <c r="J237" i="67"/>
  <c r="L237" i="67"/>
  <c r="L230" i="62"/>
  <c r="J329" i="62"/>
  <c r="D205" i="61"/>
  <c r="G206" i="61"/>
  <c r="J238" i="67" l="1"/>
  <c r="J330" i="62"/>
  <c r="L238" i="67"/>
  <c r="G207" i="61"/>
  <c r="D206" i="61"/>
  <c r="L231" i="62"/>
  <c r="N269" i="67"/>
  <c r="P268" i="67"/>
  <c r="J331" i="62" l="1"/>
  <c r="P269" i="67"/>
  <c r="N270" i="67"/>
  <c r="G208" i="61"/>
  <c r="D207" i="61"/>
  <c r="L232" i="62"/>
  <c r="L239" i="67"/>
  <c r="J239" i="67"/>
  <c r="J240" i="67" l="1"/>
  <c r="L240" i="67"/>
  <c r="G209" i="61"/>
  <c r="D208" i="61"/>
  <c r="L233" i="62"/>
  <c r="N271" i="67"/>
  <c r="P270" i="67"/>
  <c r="J332" i="62"/>
  <c r="L234" i="62" l="1"/>
  <c r="L241" i="67"/>
  <c r="J241" i="67"/>
  <c r="J333" i="62"/>
  <c r="N272" i="67"/>
  <c r="P271" i="67"/>
  <c r="D209" i="61"/>
  <c r="G210" i="61"/>
  <c r="J334" i="62" l="1"/>
  <c r="L242" i="67"/>
  <c r="G211" i="61"/>
  <c r="D210" i="61"/>
  <c r="N273" i="67"/>
  <c r="P272" i="67"/>
  <c r="J242" i="67"/>
  <c r="L235" i="62"/>
  <c r="L243" i="67" l="1"/>
  <c r="J243" i="67"/>
  <c r="P273" i="67"/>
  <c r="N274" i="67"/>
  <c r="J335" i="62"/>
  <c r="L236" i="62"/>
  <c r="G212" i="61"/>
  <c r="D211" i="61"/>
  <c r="N275" i="67" l="1"/>
  <c r="P274" i="67"/>
  <c r="L244" i="67"/>
  <c r="G213" i="61"/>
  <c r="D212" i="61"/>
  <c r="J336" i="62"/>
  <c r="L237" i="62"/>
  <c r="J244" i="67"/>
  <c r="J245" i="67" l="1"/>
  <c r="K125" i="62"/>
  <c r="K126" i="62"/>
  <c r="K127" i="62"/>
  <c r="K31" i="62"/>
  <c r="K128" i="62"/>
  <c r="K32" i="62"/>
  <c r="K129" i="62"/>
  <c r="K33" i="62"/>
  <c r="K130" i="62"/>
  <c r="K34" i="62"/>
  <c r="K35" i="62"/>
  <c r="K131" i="62"/>
  <c r="K36" i="62"/>
  <c r="K132" i="62"/>
  <c r="K133" i="62"/>
  <c r="K37" i="62"/>
  <c r="K38" i="62"/>
  <c r="K134" i="62"/>
  <c r="K39" i="62"/>
  <c r="K135" i="62"/>
  <c r="K40" i="62"/>
  <c r="K136" i="62"/>
  <c r="K41" i="62"/>
  <c r="K137" i="62"/>
  <c r="K42" i="62"/>
  <c r="K138" i="62"/>
  <c r="K43" i="62"/>
  <c r="K140" i="62"/>
  <c r="K44" i="62"/>
  <c r="K141" i="62"/>
  <c r="K45" i="62"/>
  <c r="K142" i="62"/>
  <c r="K46" i="62"/>
  <c r="K143" i="62"/>
  <c r="K144" i="62"/>
  <c r="K47" i="62"/>
  <c r="K145" i="62"/>
  <c r="K48" i="62"/>
  <c r="K49" i="62"/>
  <c r="K146" i="62"/>
  <c r="K147" i="62"/>
  <c r="K50" i="62"/>
  <c r="K148" i="62"/>
  <c r="K51" i="62"/>
  <c r="K52" i="62"/>
  <c r="K149" i="62"/>
  <c r="K53" i="62"/>
  <c r="K150" i="62"/>
  <c r="K151" i="62"/>
  <c r="K54" i="62"/>
  <c r="K55" i="62"/>
  <c r="K152" i="62"/>
  <c r="K56" i="62"/>
  <c r="K153" i="62"/>
  <c r="K57" i="62"/>
  <c r="K154" i="62"/>
  <c r="K58" i="62"/>
  <c r="K155" i="62"/>
  <c r="K156" i="62"/>
  <c r="K59" i="62"/>
  <c r="K157" i="62"/>
  <c r="K60" i="62"/>
  <c r="K61" i="62"/>
  <c r="K158" i="62"/>
  <c r="K159" i="62"/>
  <c r="K63" i="62"/>
  <c r="K160" i="62"/>
  <c r="K64" i="62"/>
  <c r="K161" i="62"/>
  <c r="K65" i="62"/>
  <c r="K162" i="62"/>
  <c r="K66" i="62"/>
  <c r="K163" i="62"/>
  <c r="K67" i="62"/>
  <c r="K68" i="62"/>
  <c r="K164" i="62"/>
  <c r="K69" i="62"/>
  <c r="K165" i="62"/>
  <c r="K70" i="62"/>
  <c r="K166" i="62"/>
  <c r="K71" i="62"/>
  <c r="K167" i="62"/>
  <c r="K168" i="62"/>
  <c r="K72" i="62"/>
  <c r="K73" i="62"/>
  <c r="K169" i="62"/>
  <c r="K74" i="62"/>
  <c r="K170" i="62"/>
  <c r="K171" i="62"/>
  <c r="K75" i="62"/>
  <c r="K172" i="62"/>
  <c r="K76" i="62"/>
  <c r="K173" i="62"/>
  <c r="K77" i="62"/>
  <c r="K78" i="62"/>
  <c r="K174" i="62"/>
  <c r="K79" i="62"/>
  <c r="K175" i="62"/>
  <c r="K176" i="62"/>
  <c r="K80" i="62"/>
  <c r="K178" i="62"/>
  <c r="K81" i="62"/>
  <c r="K179" i="62"/>
  <c r="K82" i="62"/>
  <c r="K83" i="62"/>
  <c r="K180" i="62"/>
  <c r="K84" i="62"/>
  <c r="K181" i="62"/>
  <c r="K85" i="62"/>
  <c r="K182" i="62"/>
  <c r="K183" i="62"/>
  <c r="K86" i="62"/>
  <c r="K184" i="62"/>
  <c r="K87" i="62"/>
  <c r="K88" i="62"/>
  <c r="K185" i="62"/>
  <c r="K89" i="62"/>
  <c r="K186" i="62"/>
  <c r="K187" i="62"/>
  <c r="K90" i="62"/>
  <c r="K91" i="62"/>
  <c r="K188" i="62"/>
  <c r="K92" i="62"/>
  <c r="K189" i="62"/>
  <c r="K190" i="62"/>
  <c r="K93" i="62"/>
  <c r="K191" i="62"/>
  <c r="K94" i="62"/>
  <c r="K192" i="62"/>
  <c r="K95" i="62"/>
  <c r="K96" i="62"/>
  <c r="K193" i="62"/>
  <c r="K97" i="62"/>
  <c r="K194" i="62"/>
  <c r="K195" i="62"/>
  <c r="K98" i="62"/>
  <c r="K99" i="62"/>
  <c r="K196" i="62"/>
  <c r="K100" i="62"/>
  <c r="K197" i="62"/>
  <c r="K101" i="62"/>
  <c r="K198" i="62"/>
  <c r="K102" i="62"/>
  <c r="K199" i="62"/>
  <c r="K200" i="62"/>
  <c r="K103" i="62"/>
  <c r="K104" i="62"/>
  <c r="K201" i="62"/>
  <c r="K105" i="62"/>
  <c r="K202" i="62"/>
  <c r="K203" i="62"/>
  <c r="K106" i="62"/>
  <c r="K107" i="62"/>
  <c r="K204" i="62"/>
  <c r="K205" i="62"/>
  <c r="K108" i="62"/>
  <c r="K206" i="62"/>
  <c r="K109" i="62"/>
  <c r="K207" i="62"/>
  <c r="K110" i="62"/>
  <c r="K208" i="62"/>
  <c r="K111" i="62"/>
  <c r="K209" i="62"/>
  <c r="K112" i="62"/>
  <c r="K113" i="62"/>
  <c r="K210" i="62"/>
  <c r="K115" i="62"/>
  <c r="K211" i="62"/>
  <c r="K212" i="62"/>
  <c r="K116" i="62"/>
  <c r="K213" i="62"/>
  <c r="K117" i="62"/>
  <c r="K118" i="62"/>
  <c r="K214" i="62"/>
  <c r="K119" i="62"/>
  <c r="K215" i="62"/>
  <c r="K120" i="62"/>
  <c r="K216" i="62"/>
  <c r="K217" i="62"/>
  <c r="K121" i="62"/>
  <c r="K218" i="62"/>
  <c r="K122" i="62"/>
  <c r="K219" i="62"/>
  <c r="K123" i="62"/>
  <c r="K220" i="62"/>
  <c r="K221" i="62"/>
  <c r="K222" i="62"/>
  <c r="K223" i="62"/>
  <c r="K224" i="62"/>
  <c r="K225" i="62"/>
  <c r="K226" i="62"/>
  <c r="K227" i="62"/>
  <c r="K228" i="62"/>
  <c r="K229" i="62"/>
  <c r="K230" i="62"/>
  <c r="K231" i="62"/>
  <c r="K232" i="62"/>
  <c r="K233" i="62"/>
  <c r="K234" i="62"/>
  <c r="K235" i="62"/>
  <c r="K236" i="62"/>
  <c r="K237" i="62"/>
  <c r="K238" i="62"/>
  <c r="K239" i="62"/>
  <c r="K240" i="62"/>
  <c r="K241" i="62"/>
  <c r="K242" i="62"/>
  <c r="K243" i="62"/>
  <c r="K244" i="62"/>
  <c r="K245" i="62"/>
  <c r="K246" i="62"/>
  <c r="K247" i="62"/>
  <c r="K248" i="62"/>
  <c r="K249" i="62"/>
  <c r="K250" i="62"/>
  <c r="K251" i="62"/>
  <c r="K252" i="62"/>
  <c r="K253" i="62"/>
  <c r="K254" i="62"/>
  <c r="K255" i="62"/>
  <c r="K256" i="62"/>
  <c r="K257" i="62"/>
  <c r="K258" i="62"/>
  <c r="K259" i="62"/>
  <c r="K260" i="62"/>
  <c r="K261" i="62"/>
  <c r="K262" i="62"/>
  <c r="K263" i="62"/>
  <c r="K264" i="62"/>
  <c r="K265" i="62"/>
  <c r="K266" i="62"/>
  <c r="K267" i="62"/>
  <c r="K268" i="62"/>
  <c r="K269" i="62"/>
  <c r="K270" i="62"/>
  <c r="K271" i="62"/>
  <c r="K272" i="62"/>
  <c r="K273" i="62"/>
  <c r="K274" i="62"/>
  <c r="K275" i="62"/>
  <c r="K276" i="62"/>
  <c r="K277" i="62"/>
  <c r="K278" i="62"/>
  <c r="K279" i="62"/>
  <c r="K280" i="62"/>
  <c r="K281" i="62"/>
  <c r="K282" i="62"/>
  <c r="K284" i="62"/>
  <c r="K285" i="62"/>
  <c r="K286" i="62"/>
  <c r="K287" i="62"/>
  <c r="K288" i="62"/>
  <c r="K289" i="62"/>
  <c r="K290" i="62"/>
  <c r="K291" i="62"/>
  <c r="K292" i="62"/>
  <c r="K293" i="62"/>
  <c r="K294" i="62"/>
  <c r="K295" i="62"/>
  <c r="K296" i="62"/>
  <c r="K297" i="62"/>
  <c r="K298" i="62"/>
  <c r="K299" i="62"/>
  <c r="K300" i="62"/>
  <c r="K301" i="62"/>
  <c r="K302" i="62"/>
  <c r="K303" i="62"/>
  <c r="K304" i="62"/>
  <c r="K305" i="62"/>
  <c r="K306" i="62"/>
  <c r="K307" i="62"/>
  <c r="K308" i="62"/>
  <c r="K309" i="62"/>
  <c r="K310" i="62"/>
  <c r="K311" i="62"/>
  <c r="K312" i="62"/>
  <c r="K313" i="62"/>
  <c r="K314" i="62"/>
  <c r="K315" i="62"/>
  <c r="K316" i="62"/>
  <c r="K317" i="62"/>
  <c r="K318" i="62"/>
  <c r="K319" i="62"/>
  <c r="K320" i="62"/>
  <c r="K321" i="62"/>
  <c r="K322" i="62"/>
  <c r="K323" i="62"/>
  <c r="K324" i="62"/>
  <c r="K325" i="62"/>
  <c r="K326" i="62"/>
  <c r="K327" i="62"/>
  <c r="K328" i="62"/>
  <c r="K329" i="62"/>
  <c r="K330" i="62"/>
  <c r="K331" i="62"/>
  <c r="K332" i="62"/>
  <c r="K333" i="62"/>
  <c r="K334" i="62"/>
  <c r="L245" i="67"/>
  <c r="L238" i="62"/>
  <c r="D213" i="61"/>
  <c r="G214" i="61"/>
  <c r="K335" i="62"/>
  <c r="N276" i="67"/>
  <c r="P275" i="67"/>
  <c r="L246" i="67" l="1"/>
  <c r="N277" i="67"/>
  <c r="P276" i="67"/>
  <c r="L239" i="62"/>
  <c r="G215" i="61"/>
  <c r="D214" i="61"/>
  <c r="J246" i="67"/>
  <c r="L240" i="62" l="1"/>
  <c r="G216" i="61"/>
  <c r="D215" i="61"/>
  <c r="J247" i="67"/>
  <c r="N278" i="67"/>
  <c r="P277" i="67"/>
  <c r="L247" i="67"/>
  <c r="L248" i="67" l="1"/>
  <c r="G217" i="61"/>
  <c r="D216" i="61"/>
  <c r="N279" i="67"/>
  <c r="P278" i="67"/>
  <c r="L241" i="62"/>
  <c r="J248" i="67"/>
  <c r="D217" i="61" l="1"/>
  <c r="G218" i="61"/>
  <c r="L242" i="62"/>
  <c r="J249" i="67"/>
  <c r="P279" i="67"/>
  <c r="N280" i="67"/>
  <c r="L249" i="67"/>
  <c r="L250" i="67" l="1"/>
  <c r="G219" i="61"/>
  <c r="D218" i="61"/>
  <c r="N281" i="67"/>
  <c r="P280" i="67"/>
  <c r="J250" i="67"/>
  <c r="L243" i="62"/>
  <c r="G220" i="61" l="1"/>
  <c r="D219" i="61"/>
  <c r="L244" i="62"/>
  <c r="L251" i="67"/>
  <c r="J251" i="67"/>
  <c r="P281" i="67"/>
  <c r="N282" i="67"/>
  <c r="L252" i="67" l="1"/>
  <c r="L245" i="62"/>
  <c r="N283" i="67"/>
  <c r="P282" i="67"/>
  <c r="J252" i="67"/>
  <c r="G221" i="61"/>
  <c r="D220" i="61"/>
  <c r="L246" i="62" l="1"/>
  <c r="D221" i="61"/>
  <c r="G222" i="61"/>
  <c r="J253" i="67"/>
  <c r="N284" i="67"/>
  <c r="P283" i="67"/>
  <c r="L253" i="67"/>
  <c r="L254" i="67" l="1"/>
  <c r="G223" i="61"/>
  <c r="D222" i="61"/>
  <c r="N285" i="67"/>
  <c r="P284" i="67"/>
  <c r="J254" i="67"/>
  <c r="L247" i="62"/>
  <c r="L248" i="62" l="1"/>
  <c r="G224" i="61"/>
  <c r="D223" i="61"/>
  <c r="J255" i="67"/>
  <c r="N286" i="67"/>
  <c r="P285" i="67"/>
  <c r="L255" i="67"/>
  <c r="G225" i="61" l="1"/>
  <c r="D224" i="61"/>
  <c r="N287" i="67"/>
  <c r="P286" i="67"/>
  <c r="L256" i="67"/>
  <c r="L249" i="62"/>
  <c r="J256" i="67"/>
  <c r="J257" i="67" l="1"/>
  <c r="L257" i="67"/>
  <c r="L250" i="62"/>
  <c r="N288" i="67"/>
  <c r="P287" i="67"/>
  <c r="D225" i="61"/>
  <c r="G226" i="61"/>
  <c r="L251" i="62" l="1"/>
  <c r="G227" i="61"/>
  <c r="D226" i="61"/>
  <c r="N289" i="67"/>
  <c r="P288" i="67"/>
  <c r="L258" i="67"/>
  <c r="J258" i="67"/>
  <c r="G228" i="61" l="1"/>
  <c r="D227" i="61"/>
  <c r="J259" i="67"/>
  <c r="L252" i="62"/>
  <c r="L259" i="67"/>
  <c r="N290" i="67"/>
  <c r="P289" i="67"/>
  <c r="N291" i="67" l="1"/>
  <c r="P290" i="67"/>
  <c r="L253" i="62"/>
  <c r="L260" i="67"/>
  <c r="J260" i="67"/>
  <c r="G229" i="61"/>
  <c r="D228" i="61"/>
  <c r="D229" i="61" l="1"/>
  <c r="G230" i="61"/>
  <c r="L261" i="67"/>
  <c r="J261" i="67"/>
  <c r="L254" i="62"/>
  <c r="N292" i="67"/>
  <c r="P291" i="67"/>
  <c r="G231" i="61" l="1"/>
  <c r="D230" i="61"/>
  <c r="N293" i="67"/>
  <c r="P292" i="67"/>
  <c r="J262" i="67"/>
  <c r="L255" i="62"/>
  <c r="L262" i="67"/>
  <c r="L263" i="67" l="1"/>
  <c r="J263" i="67"/>
  <c r="P293" i="67"/>
  <c r="N294" i="67"/>
  <c r="L256" i="62"/>
  <c r="G232" i="61"/>
  <c r="D231" i="61"/>
  <c r="N295" i="67" l="1"/>
  <c r="P294" i="67"/>
  <c r="J264" i="67"/>
  <c r="G233" i="61"/>
  <c r="D232" i="61"/>
  <c r="L264" i="67"/>
  <c r="L257" i="62"/>
  <c r="L265" i="67" l="1"/>
  <c r="L258" i="62"/>
  <c r="J265" i="67"/>
  <c r="D233" i="61"/>
  <c r="G234" i="61"/>
  <c r="P295" i="67"/>
  <c r="N296" i="67"/>
  <c r="G235" i="61" l="1"/>
  <c r="D234" i="61"/>
  <c r="L259" i="62"/>
  <c r="N297" i="67"/>
  <c r="P296" i="67"/>
  <c r="L266" i="67"/>
  <c r="J266" i="67"/>
  <c r="J267" i="67" l="1"/>
  <c r="L260" i="62"/>
  <c r="L267" i="67"/>
  <c r="N298" i="67"/>
  <c r="P297" i="67"/>
  <c r="G236" i="61"/>
  <c r="D235" i="61"/>
  <c r="N299" i="67" l="1"/>
  <c r="P298" i="67"/>
  <c r="L261" i="62"/>
  <c r="G237" i="61"/>
  <c r="D236" i="61"/>
  <c r="L268" i="67"/>
  <c r="J268" i="67"/>
  <c r="L269" i="67" l="1"/>
  <c r="L262" i="62"/>
  <c r="J269" i="67"/>
  <c r="D237" i="61"/>
  <c r="G238" i="61"/>
  <c r="N300" i="67"/>
  <c r="P299" i="67"/>
  <c r="L263" i="62" l="1"/>
  <c r="G239" i="61"/>
  <c r="D238" i="61"/>
  <c r="N301" i="67"/>
  <c r="P300" i="67"/>
  <c r="J270" i="67"/>
  <c r="L270" i="67"/>
  <c r="G240" i="61" l="1"/>
  <c r="D239" i="61"/>
  <c r="J271" i="67"/>
  <c r="L271" i="67"/>
  <c r="L264" i="62"/>
  <c r="N302" i="67"/>
  <c r="P301" i="67"/>
  <c r="N303" i="67" l="1"/>
  <c r="P302" i="67"/>
  <c r="L265" i="62"/>
  <c r="J272" i="67"/>
  <c r="L272" i="67"/>
  <c r="G241" i="61"/>
  <c r="D240" i="61"/>
  <c r="L273" i="67" l="1"/>
  <c r="L266" i="62"/>
  <c r="D241" i="61"/>
  <c r="G242" i="61"/>
  <c r="J273" i="67"/>
  <c r="N304" i="67"/>
  <c r="N305" i="67" l="1"/>
  <c r="G243" i="61"/>
  <c r="D242" i="61"/>
  <c r="L267" i="62"/>
  <c r="J274" i="67"/>
  <c r="L274" i="67"/>
  <c r="G244" i="61" l="1"/>
  <c r="D243" i="61"/>
  <c r="J275" i="67"/>
  <c r="L275" i="67"/>
  <c r="L268" i="62"/>
  <c r="N306" i="67"/>
  <c r="L276" i="67" l="1"/>
  <c r="L269" i="62"/>
  <c r="J276" i="67"/>
  <c r="N307" i="67"/>
  <c r="G245" i="61"/>
  <c r="D244" i="61"/>
  <c r="L270" i="62" l="1"/>
  <c r="N308" i="67"/>
  <c r="D245" i="61"/>
  <c r="G246" i="61"/>
  <c r="J277" i="67"/>
  <c r="L277" i="67"/>
  <c r="L278" i="67" l="1"/>
  <c r="G247" i="61"/>
  <c r="D246" i="61"/>
  <c r="J278" i="67"/>
  <c r="N309" i="67"/>
  <c r="L271" i="62"/>
  <c r="N310" i="67" l="1"/>
  <c r="G248" i="61"/>
  <c r="D247" i="61"/>
  <c r="L272" i="62"/>
  <c r="J279" i="67"/>
  <c r="L279" i="67"/>
  <c r="J280" i="67" l="1"/>
  <c r="G249" i="61"/>
  <c r="D248" i="61"/>
  <c r="L280" i="67"/>
  <c r="L273" i="62"/>
  <c r="N311" i="67"/>
  <c r="D249" i="61" l="1"/>
  <c r="G250" i="61"/>
  <c r="L274" i="62"/>
  <c r="N312" i="67"/>
  <c r="L281" i="67"/>
  <c r="J281" i="67"/>
  <c r="N313" i="67" l="1"/>
  <c r="G251" i="61"/>
  <c r="D250" i="61"/>
  <c r="J282" i="67"/>
  <c r="L282" i="67"/>
  <c r="L275" i="62"/>
  <c r="L283" i="67" l="1"/>
  <c r="G252" i="61"/>
  <c r="D251" i="61"/>
  <c r="J283" i="67"/>
  <c r="L276" i="62"/>
  <c r="N314" i="67"/>
  <c r="G253" i="61" l="1"/>
  <c r="D252" i="61"/>
  <c r="L277" i="62"/>
  <c r="N315" i="67"/>
  <c r="J284" i="67"/>
  <c r="L284" i="67"/>
  <c r="L278" i="62" l="1"/>
  <c r="J285" i="67"/>
  <c r="L285" i="67"/>
  <c r="N316" i="67"/>
  <c r="D253" i="61"/>
  <c r="G254" i="61"/>
  <c r="G255" i="61" l="1"/>
  <c r="D254" i="61"/>
  <c r="L286" i="67"/>
  <c r="L279" i="62"/>
  <c r="N317" i="67"/>
  <c r="J286" i="67"/>
  <c r="L287" i="67" l="1"/>
  <c r="N318" i="67"/>
  <c r="L280" i="62"/>
  <c r="J287" i="67"/>
  <c r="G256" i="61"/>
  <c r="D255" i="61"/>
  <c r="L281" i="62" l="1"/>
  <c r="N319" i="67"/>
  <c r="J288" i="67"/>
  <c r="L288" i="67"/>
  <c r="G257" i="61"/>
  <c r="D256" i="61"/>
  <c r="J289" i="67" l="1"/>
  <c r="L289" i="67"/>
  <c r="N320" i="67"/>
  <c r="D257" i="61"/>
  <c r="G258" i="61"/>
  <c r="L282" i="62"/>
  <c r="L290" i="67" l="1"/>
  <c r="G259" i="61"/>
  <c r="D258" i="61"/>
  <c r="N321" i="67"/>
  <c r="L283" i="62"/>
  <c r="J290" i="67"/>
  <c r="G260" i="61" l="1"/>
  <c r="D259" i="61"/>
  <c r="L284" i="62"/>
  <c r="J291" i="67"/>
  <c r="L291" i="67"/>
  <c r="N322" i="67"/>
  <c r="N323" i="67" l="1"/>
  <c r="L292" i="67"/>
  <c r="L285" i="62"/>
  <c r="J292" i="67"/>
  <c r="G261" i="61"/>
  <c r="D260" i="61"/>
  <c r="J293" i="67" l="1"/>
  <c r="L293" i="67"/>
  <c r="L286" i="62"/>
  <c r="D261" i="61"/>
  <c r="G262" i="61"/>
  <c r="N324" i="67"/>
  <c r="G263" i="61" l="1"/>
  <c r="D262" i="61"/>
  <c r="L294" i="67"/>
  <c r="N325" i="67"/>
  <c r="L287" i="62"/>
  <c r="J294" i="67"/>
  <c r="L288" i="62" l="1"/>
  <c r="L295" i="67"/>
  <c r="J295" i="67"/>
  <c r="N326" i="67"/>
  <c r="G264" i="61"/>
  <c r="D263" i="61"/>
  <c r="N327" i="67" l="1"/>
  <c r="L296" i="67"/>
  <c r="L289" i="62"/>
  <c r="G265" i="61"/>
  <c r="D264" i="61"/>
  <c r="J296" i="67"/>
  <c r="D265" i="61" l="1"/>
  <c r="G266" i="61"/>
  <c r="L297" i="67"/>
  <c r="J297" i="67"/>
  <c r="L290" i="62"/>
  <c r="N328" i="67"/>
  <c r="N329" i="67" l="1"/>
  <c r="G267" i="61"/>
  <c r="D266" i="61"/>
  <c r="J298" i="67"/>
  <c r="L291" i="62"/>
  <c r="L298" i="67"/>
  <c r="L292" i="62" l="1"/>
  <c r="G268" i="61"/>
  <c r="D267" i="61"/>
  <c r="J299" i="67"/>
  <c r="L299" i="67"/>
  <c r="N330" i="67"/>
  <c r="L300" i="67" l="1"/>
  <c r="G269" i="61"/>
  <c r="D268" i="61"/>
  <c r="L293" i="62"/>
  <c r="N331" i="67"/>
  <c r="J300" i="67"/>
  <c r="N332" i="67" l="1"/>
  <c r="D269" i="61"/>
  <c r="G270" i="61"/>
  <c r="L294" i="62"/>
  <c r="J301" i="67"/>
  <c r="L301" i="67"/>
  <c r="G271" i="61" l="1"/>
  <c r="D270" i="61"/>
  <c r="J302" i="67"/>
  <c r="L302" i="67"/>
  <c r="L295" i="62"/>
  <c r="N333" i="67"/>
  <c r="L303" i="67" l="1"/>
  <c r="L296" i="62"/>
  <c r="J303" i="67"/>
  <c r="N334" i="67"/>
  <c r="G272" i="61"/>
  <c r="D271" i="61"/>
  <c r="J304" i="67" l="1"/>
  <c r="N335" i="67"/>
  <c r="L297" i="62"/>
  <c r="G273" i="61"/>
  <c r="D272" i="61"/>
  <c r="L304" i="67"/>
  <c r="D273" i="61" l="1"/>
  <c r="G274" i="61"/>
  <c r="N336" i="67"/>
  <c r="L305" i="67"/>
  <c r="L298" i="62"/>
  <c r="J305" i="67"/>
  <c r="G275" i="61" l="1"/>
  <c r="D274" i="61"/>
  <c r="J306" i="67"/>
  <c r="L306" i="67"/>
  <c r="O336" i="67"/>
  <c r="O37" i="67"/>
  <c r="P336" i="67"/>
  <c r="O39" i="67"/>
  <c r="O38" i="67"/>
  <c r="O69" i="67"/>
  <c r="O40" i="67"/>
  <c r="O70" i="67"/>
  <c r="O41" i="67"/>
  <c r="O71" i="67"/>
  <c r="O42" i="67"/>
  <c r="O72" i="67"/>
  <c r="O43" i="67"/>
  <c r="O73" i="67"/>
  <c r="O44" i="67"/>
  <c r="O74" i="67"/>
  <c r="O75" i="67"/>
  <c r="O45" i="67"/>
  <c r="O46" i="67"/>
  <c r="O76" i="67"/>
  <c r="O47" i="67"/>
  <c r="O77" i="67"/>
  <c r="O78" i="67"/>
  <c r="O48" i="67"/>
  <c r="O79" i="67"/>
  <c r="O49" i="67"/>
  <c r="O80" i="67"/>
  <c r="O50" i="67"/>
  <c r="O81" i="67"/>
  <c r="O51" i="67"/>
  <c r="O52" i="67"/>
  <c r="O82" i="67"/>
  <c r="O53" i="67"/>
  <c r="O83" i="67"/>
  <c r="O54" i="67"/>
  <c r="O84" i="67"/>
  <c r="O55" i="67"/>
  <c r="O85" i="67"/>
  <c r="O56" i="67"/>
  <c r="O86" i="67"/>
  <c r="O57" i="67"/>
  <c r="O87" i="67"/>
  <c r="O88" i="67"/>
  <c r="O58" i="67"/>
  <c r="O59" i="67"/>
  <c r="O89" i="67"/>
  <c r="O60" i="67"/>
  <c r="O90" i="67"/>
  <c r="O61" i="67"/>
  <c r="O91" i="67"/>
  <c r="O62" i="67"/>
  <c r="O92" i="67"/>
  <c r="O93" i="67"/>
  <c r="O63" i="67"/>
  <c r="O64" i="67"/>
  <c r="O94" i="67"/>
  <c r="O65" i="67"/>
  <c r="O95" i="67"/>
  <c r="O66" i="67"/>
  <c r="O96" i="67"/>
  <c r="O97" i="67"/>
  <c r="O67" i="67"/>
  <c r="O98" i="67"/>
  <c r="O99" i="67"/>
  <c r="O100" i="67"/>
  <c r="O101" i="67"/>
  <c r="O102" i="67"/>
  <c r="O103" i="67"/>
  <c r="O104" i="67"/>
  <c r="O105" i="67"/>
  <c r="O106" i="67"/>
  <c r="O107" i="67"/>
  <c r="O108" i="67"/>
  <c r="O109" i="67"/>
  <c r="O110" i="67"/>
  <c r="O111" i="67"/>
  <c r="O112" i="67"/>
  <c r="O113" i="67"/>
  <c r="O114" i="67"/>
  <c r="O115" i="67"/>
  <c r="O116" i="67"/>
  <c r="O117" i="67"/>
  <c r="O118" i="67"/>
  <c r="O119" i="67"/>
  <c r="O120" i="67"/>
  <c r="O121" i="67"/>
  <c r="O122" i="67"/>
  <c r="O123" i="67"/>
  <c r="O124" i="67"/>
  <c r="O125" i="67"/>
  <c r="O126" i="67"/>
  <c r="O127" i="67"/>
  <c r="O128" i="67"/>
  <c r="O129" i="67"/>
  <c r="O130" i="67"/>
  <c r="O131" i="67"/>
  <c r="O132" i="67"/>
  <c r="O133" i="67"/>
  <c r="O134" i="67"/>
  <c r="O135" i="67"/>
  <c r="O136" i="67"/>
  <c r="O137" i="67"/>
  <c r="O138" i="67"/>
  <c r="O139" i="67"/>
  <c r="O140" i="67"/>
  <c r="O141" i="67"/>
  <c r="O142" i="67"/>
  <c r="O143" i="67"/>
  <c r="O144" i="67"/>
  <c r="O145" i="67"/>
  <c r="O146" i="67"/>
  <c r="O147" i="67"/>
  <c r="O148" i="67"/>
  <c r="O149" i="67"/>
  <c r="O150" i="67"/>
  <c r="O151" i="67"/>
  <c r="O152" i="67"/>
  <c r="O153" i="67"/>
  <c r="O154" i="67"/>
  <c r="O155" i="67"/>
  <c r="O156" i="67"/>
  <c r="O157" i="67"/>
  <c r="O158" i="67"/>
  <c r="O159" i="67"/>
  <c r="O160" i="67"/>
  <c r="O161" i="67"/>
  <c r="O162" i="67"/>
  <c r="O163" i="67"/>
  <c r="O164" i="67"/>
  <c r="O165" i="67"/>
  <c r="O166" i="67"/>
  <c r="O167" i="67"/>
  <c r="O168" i="67"/>
  <c r="O169" i="67"/>
  <c r="O170" i="67"/>
  <c r="O171" i="67"/>
  <c r="O172" i="67"/>
  <c r="O173" i="67"/>
  <c r="O174" i="67"/>
  <c r="O175" i="67"/>
  <c r="O176" i="67"/>
  <c r="O177" i="67"/>
  <c r="O178" i="67"/>
  <c r="O179" i="67"/>
  <c r="O180" i="67"/>
  <c r="O181" i="67"/>
  <c r="O182" i="67"/>
  <c r="O183" i="67"/>
  <c r="O184" i="67"/>
  <c r="O185" i="67"/>
  <c r="O186" i="67"/>
  <c r="O187" i="67"/>
  <c r="O188" i="67"/>
  <c r="O189" i="67"/>
  <c r="O190" i="67"/>
  <c r="O191" i="67"/>
  <c r="O192" i="67"/>
  <c r="O193" i="67"/>
  <c r="O194" i="67"/>
  <c r="O195" i="67"/>
  <c r="O196" i="67"/>
  <c r="O197" i="67"/>
  <c r="O198" i="67"/>
  <c r="O199" i="67"/>
  <c r="O200" i="67"/>
  <c r="O201" i="67"/>
  <c r="O202" i="67"/>
  <c r="O203" i="67"/>
  <c r="O204" i="67"/>
  <c r="O205" i="67"/>
  <c r="O206" i="67"/>
  <c r="O207" i="67"/>
  <c r="O208" i="67"/>
  <c r="O209" i="67"/>
  <c r="O210" i="67"/>
  <c r="O211" i="67"/>
  <c r="O212" i="67"/>
  <c r="O213" i="67"/>
  <c r="O214" i="67"/>
  <c r="O215" i="67"/>
  <c r="O216" i="67"/>
  <c r="O217" i="67"/>
  <c r="O218" i="67"/>
  <c r="O219" i="67"/>
  <c r="O220" i="67"/>
  <c r="O221" i="67"/>
  <c r="O222" i="67"/>
  <c r="O223" i="67"/>
  <c r="O224" i="67"/>
  <c r="O225" i="67"/>
  <c r="O226" i="67"/>
  <c r="O227" i="67"/>
  <c r="O228" i="67"/>
  <c r="O229" i="67"/>
  <c r="O230" i="67"/>
  <c r="O231" i="67"/>
  <c r="O232" i="67"/>
  <c r="O233" i="67"/>
  <c r="O234" i="67"/>
  <c r="O235" i="67"/>
  <c r="O236" i="67"/>
  <c r="O237" i="67"/>
  <c r="O238" i="67"/>
  <c r="O239" i="67"/>
  <c r="O240" i="67"/>
  <c r="O241" i="67"/>
  <c r="O242" i="67"/>
  <c r="O243" i="67"/>
  <c r="O244" i="67"/>
  <c r="O245" i="67"/>
  <c r="O246" i="67"/>
  <c r="O247" i="67"/>
  <c r="O248" i="67"/>
  <c r="O249" i="67"/>
  <c r="O250" i="67"/>
  <c r="O251" i="67"/>
  <c r="O252" i="67"/>
  <c r="O253" i="67"/>
  <c r="O254" i="67"/>
  <c r="O255" i="67"/>
  <c r="O256" i="67"/>
  <c r="O257" i="67"/>
  <c r="O258" i="67"/>
  <c r="O259" i="67"/>
  <c r="O260" i="67"/>
  <c r="O261" i="67"/>
  <c r="O262" i="67"/>
  <c r="O263" i="67"/>
  <c r="O264" i="67"/>
  <c r="O265" i="67"/>
  <c r="O266" i="67"/>
  <c r="O267" i="67"/>
  <c r="O268" i="67"/>
  <c r="O269" i="67"/>
  <c r="O270" i="67"/>
  <c r="O271" i="67"/>
  <c r="O272" i="67"/>
  <c r="O273" i="67"/>
  <c r="O274" i="67"/>
  <c r="O275" i="67"/>
  <c r="O276" i="67"/>
  <c r="O277" i="67"/>
  <c r="O278" i="67"/>
  <c r="O279" i="67"/>
  <c r="O280" i="67"/>
  <c r="O281" i="67"/>
  <c r="O282" i="67"/>
  <c r="O283" i="67"/>
  <c r="O284" i="67"/>
  <c r="O285" i="67"/>
  <c r="O286" i="67"/>
  <c r="O287" i="67"/>
  <c r="O288" i="67"/>
  <c r="O289" i="67"/>
  <c r="O290" i="67"/>
  <c r="O291" i="67"/>
  <c r="O292" i="67"/>
  <c r="O293" i="67"/>
  <c r="O294" i="67"/>
  <c r="O295" i="67"/>
  <c r="O296" i="67"/>
  <c r="O297" i="67"/>
  <c r="O298" i="67"/>
  <c r="O299" i="67"/>
  <c r="O300" i="67"/>
  <c r="O301" i="67"/>
  <c r="O302" i="67"/>
  <c r="O303" i="67"/>
  <c r="O304" i="67"/>
  <c r="O305" i="67"/>
  <c r="O306" i="67"/>
  <c r="O307" i="67"/>
  <c r="O308" i="67"/>
  <c r="O309" i="67"/>
  <c r="O310" i="67"/>
  <c r="O311" i="67"/>
  <c r="O312" i="67"/>
  <c r="O313" i="67"/>
  <c r="O314" i="67"/>
  <c r="O315" i="67"/>
  <c r="O316" i="67"/>
  <c r="O317" i="67"/>
  <c r="O318" i="67"/>
  <c r="O319" i="67"/>
  <c r="O320" i="67"/>
  <c r="O321" i="67"/>
  <c r="O322" i="67"/>
  <c r="O323" i="67"/>
  <c r="O324" i="67"/>
  <c r="O325" i="67"/>
  <c r="O326" i="67"/>
  <c r="O327" i="67"/>
  <c r="O328" i="67"/>
  <c r="O329" i="67"/>
  <c r="O330" i="67"/>
  <c r="O331" i="67"/>
  <c r="O332" i="67"/>
  <c r="O333" i="67"/>
  <c r="O334" i="67"/>
  <c r="L299" i="62"/>
  <c r="O335" i="67"/>
  <c r="J307" i="67" l="1"/>
  <c r="L300" i="62"/>
  <c r="L307" i="67"/>
  <c r="G276" i="61"/>
  <c r="D275" i="61"/>
  <c r="L301" i="62" l="1"/>
  <c r="G277" i="61"/>
  <c r="D276" i="61"/>
  <c r="L308" i="67"/>
  <c r="J308" i="67"/>
  <c r="J309" i="67" l="1"/>
  <c r="D277" i="61"/>
  <c r="G278" i="61"/>
  <c r="L302" i="62"/>
  <c r="L309" i="67"/>
  <c r="L310" i="67" l="1"/>
  <c r="G279" i="61"/>
  <c r="D278" i="61"/>
  <c r="L303" i="62"/>
  <c r="J310" i="67"/>
  <c r="G280" i="61" l="1"/>
  <c r="D279" i="61"/>
  <c r="J311" i="67"/>
  <c r="L304" i="62"/>
  <c r="L311" i="67"/>
  <c r="L305" i="62" l="1"/>
  <c r="L312" i="67"/>
  <c r="J312" i="67"/>
  <c r="G281" i="61"/>
  <c r="D280" i="61"/>
  <c r="D281" i="61" l="1"/>
  <c r="G282" i="61"/>
  <c r="L313" i="67"/>
  <c r="L306" i="62"/>
  <c r="J313" i="67"/>
  <c r="L307" i="62" l="1"/>
  <c r="G283" i="61"/>
  <c r="D282" i="61"/>
  <c r="L314" i="67"/>
  <c r="J314" i="67"/>
  <c r="G284" i="61" l="1"/>
  <c r="D283" i="61"/>
  <c r="J315" i="67"/>
  <c r="L315" i="67"/>
  <c r="L308" i="62"/>
  <c r="L309" i="62" l="1"/>
  <c r="J316" i="67"/>
  <c r="L316" i="67"/>
  <c r="G285" i="61"/>
  <c r="D284" i="61"/>
  <c r="L310" i="62" l="1"/>
  <c r="J317" i="67"/>
  <c r="D285" i="61"/>
  <c r="G286" i="61"/>
  <c r="L317" i="67"/>
  <c r="G287" i="61" l="1"/>
  <c r="D286" i="61"/>
  <c r="L318" i="67"/>
  <c r="J318" i="67"/>
  <c r="L311" i="62"/>
  <c r="L312" i="62" l="1"/>
  <c r="L319" i="67"/>
  <c r="J319" i="67"/>
  <c r="G288" i="61"/>
  <c r="D287" i="61"/>
  <c r="G289" i="61" l="1"/>
  <c r="D288" i="61"/>
  <c r="L320" i="67"/>
  <c r="L313" i="62"/>
  <c r="J320" i="67"/>
  <c r="J321" i="67" l="1"/>
  <c r="L321" i="67"/>
  <c r="L314" i="62"/>
  <c r="D289" i="61"/>
  <c r="G290" i="61"/>
  <c r="L322" i="67" l="1"/>
  <c r="G291" i="61"/>
  <c r="D290" i="61"/>
  <c r="L315" i="62"/>
  <c r="J322" i="67"/>
  <c r="J323" i="67" l="1"/>
  <c r="G292" i="61"/>
  <c r="D291" i="61"/>
  <c r="L316" i="62"/>
  <c r="L323" i="67"/>
  <c r="G293" i="61" l="1"/>
  <c r="D292" i="61"/>
  <c r="L324" i="67"/>
  <c r="L317" i="62"/>
  <c r="J324" i="67"/>
  <c r="L318" i="62" l="1"/>
  <c r="J325" i="67"/>
  <c r="L325" i="67"/>
  <c r="D293" i="61"/>
  <c r="G294" i="61"/>
  <c r="J326" i="67" l="1"/>
  <c r="D294" i="61"/>
  <c r="G295" i="61"/>
  <c r="L326" i="67"/>
  <c r="L319" i="62"/>
  <c r="G296" i="61" l="1"/>
  <c r="D295" i="61"/>
  <c r="L320" i="62"/>
  <c r="J327" i="67"/>
  <c r="L327" i="67"/>
  <c r="L321" i="62" l="1"/>
  <c r="L328" i="67"/>
  <c r="J328" i="67"/>
  <c r="G297" i="61"/>
  <c r="D296" i="61"/>
  <c r="D297" i="61" l="1"/>
  <c r="G298" i="61"/>
  <c r="L329" i="67"/>
  <c r="L322" i="62"/>
  <c r="J329" i="67"/>
  <c r="L323" i="62" l="1"/>
  <c r="G299" i="61"/>
  <c r="D298" i="61"/>
  <c r="L330" i="67"/>
  <c r="J330" i="67"/>
  <c r="J331" i="67" l="1"/>
  <c r="G300" i="61"/>
  <c r="D299" i="61"/>
  <c r="L331" i="67"/>
  <c r="L324" i="62"/>
  <c r="G301" i="61" l="1"/>
  <c r="D300" i="61"/>
  <c r="L325" i="62"/>
  <c r="L332" i="67"/>
  <c r="J332" i="67"/>
  <c r="J333" i="67" l="1"/>
  <c r="L326" i="62"/>
  <c r="L333" i="67"/>
  <c r="D301" i="61"/>
  <c r="G302" i="61"/>
  <c r="L327" i="62" l="1"/>
  <c r="G303" i="61"/>
  <c r="D302" i="61"/>
  <c r="L334" i="67"/>
  <c r="J334" i="67"/>
  <c r="J335" i="67" l="1"/>
  <c r="G304" i="61"/>
  <c r="D303" i="61"/>
  <c r="L328" i="62"/>
  <c r="L335" i="67"/>
  <c r="M334" i="67" s="1"/>
  <c r="G305" i="61" l="1"/>
  <c r="D304" i="61"/>
  <c r="L336" i="67"/>
  <c r="M336" i="67" s="1"/>
  <c r="M33" i="67"/>
  <c r="M32" i="67"/>
  <c r="M37" i="67"/>
  <c r="M335" i="67"/>
  <c r="M34" i="67"/>
  <c r="M38" i="67"/>
  <c r="M35" i="67"/>
  <c r="M36" i="67"/>
  <c r="M39" i="67"/>
  <c r="M40" i="67"/>
  <c r="M41" i="67"/>
  <c r="M42" i="67"/>
  <c r="M43" i="67"/>
  <c r="M44" i="67"/>
  <c r="M45" i="67"/>
  <c r="M46" i="67"/>
  <c r="M47" i="67"/>
  <c r="M48" i="67"/>
  <c r="M49" i="67"/>
  <c r="M50" i="67"/>
  <c r="M51" i="67"/>
  <c r="M52" i="67"/>
  <c r="M53" i="67"/>
  <c r="M54" i="67"/>
  <c r="M55" i="67"/>
  <c r="M56" i="67"/>
  <c r="M57" i="67"/>
  <c r="M58" i="67"/>
  <c r="M59" i="67"/>
  <c r="M60" i="67"/>
  <c r="M61" i="67"/>
  <c r="M62" i="67"/>
  <c r="M63" i="67"/>
  <c r="M64" i="67"/>
  <c r="M65" i="67"/>
  <c r="M66" i="67"/>
  <c r="M67" i="67"/>
  <c r="M68" i="67"/>
  <c r="M69" i="67"/>
  <c r="M70" i="67"/>
  <c r="M71" i="67"/>
  <c r="M72" i="67"/>
  <c r="M73" i="67"/>
  <c r="M74" i="67"/>
  <c r="M75" i="67"/>
  <c r="M76" i="67"/>
  <c r="M77" i="67"/>
  <c r="M78" i="67"/>
  <c r="M79" i="67"/>
  <c r="M80" i="67"/>
  <c r="M81" i="67"/>
  <c r="M82" i="67"/>
  <c r="M83" i="67"/>
  <c r="M84" i="67"/>
  <c r="M85" i="67"/>
  <c r="M86" i="67"/>
  <c r="M87" i="67"/>
  <c r="M88" i="67"/>
  <c r="M89" i="67"/>
  <c r="M90" i="67"/>
  <c r="M91" i="67"/>
  <c r="M92" i="67"/>
  <c r="M93" i="67"/>
  <c r="M94" i="67"/>
  <c r="M95" i="67"/>
  <c r="M96" i="67"/>
  <c r="M97" i="67"/>
  <c r="M98" i="67"/>
  <c r="M99" i="67"/>
  <c r="M100" i="67"/>
  <c r="M101" i="67"/>
  <c r="M102" i="67"/>
  <c r="M103" i="67"/>
  <c r="M104" i="67"/>
  <c r="M105" i="67"/>
  <c r="M106" i="67"/>
  <c r="M107" i="67"/>
  <c r="M108" i="67"/>
  <c r="M109" i="67"/>
  <c r="M110" i="67"/>
  <c r="M111" i="67"/>
  <c r="M112" i="67"/>
  <c r="M113" i="67"/>
  <c r="M114" i="67"/>
  <c r="M115" i="67"/>
  <c r="M116" i="67"/>
  <c r="M117" i="67"/>
  <c r="M118" i="67"/>
  <c r="M119" i="67"/>
  <c r="M120" i="67"/>
  <c r="M121" i="67"/>
  <c r="M122" i="67"/>
  <c r="M123" i="67"/>
  <c r="M124" i="67"/>
  <c r="M125" i="67"/>
  <c r="M126" i="67"/>
  <c r="M127" i="67"/>
  <c r="M128" i="67"/>
  <c r="M129" i="67"/>
  <c r="M130" i="67"/>
  <c r="M131" i="67"/>
  <c r="M132" i="67"/>
  <c r="M133" i="67"/>
  <c r="M134" i="67"/>
  <c r="M135" i="67"/>
  <c r="M136" i="67"/>
  <c r="M137" i="67"/>
  <c r="M138" i="67"/>
  <c r="M139" i="67"/>
  <c r="M140" i="67"/>
  <c r="M141" i="67"/>
  <c r="M142" i="67"/>
  <c r="M143" i="67"/>
  <c r="M144" i="67"/>
  <c r="M145" i="67"/>
  <c r="M146" i="67"/>
  <c r="M147" i="67"/>
  <c r="M148" i="67"/>
  <c r="M149" i="67"/>
  <c r="M150" i="67"/>
  <c r="M151" i="67"/>
  <c r="M152" i="67"/>
  <c r="M153" i="67"/>
  <c r="M154" i="67"/>
  <c r="M155" i="67"/>
  <c r="M156" i="67"/>
  <c r="M157" i="67"/>
  <c r="M158" i="67"/>
  <c r="M159" i="67"/>
  <c r="M160" i="67"/>
  <c r="M161" i="67"/>
  <c r="M162" i="67"/>
  <c r="M163" i="67"/>
  <c r="M164" i="67"/>
  <c r="M165" i="67"/>
  <c r="M166" i="67"/>
  <c r="M167" i="67"/>
  <c r="M168" i="67"/>
  <c r="M169" i="67"/>
  <c r="M170" i="67"/>
  <c r="M171" i="67"/>
  <c r="M172" i="67"/>
  <c r="M173" i="67"/>
  <c r="M174" i="67"/>
  <c r="M175" i="67"/>
  <c r="M176" i="67"/>
  <c r="M177" i="67"/>
  <c r="M178" i="67"/>
  <c r="M179" i="67"/>
  <c r="M180" i="67"/>
  <c r="M181" i="67"/>
  <c r="M182" i="67"/>
  <c r="M183" i="67"/>
  <c r="M184" i="67"/>
  <c r="M185" i="67"/>
  <c r="M186" i="67"/>
  <c r="M187" i="67"/>
  <c r="M188" i="67"/>
  <c r="M189" i="67"/>
  <c r="M190" i="67"/>
  <c r="M191" i="67"/>
  <c r="M192" i="67"/>
  <c r="M193" i="67"/>
  <c r="M194" i="67"/>
  <c r="M195" i="67"/>
  <c r="M196" i="67"/>
  <c r="M197" i="67"/>
  <c r="M198" i="67"/>
  <c r="M199" i="67"/>
  <c r="M200" i="67"/>
  <c r="M201" i="67"/>
  <c r="M202" i="67"/>
  <c r="M203" i="67"/>
  <c r="M204" i="67"/>
  <c r="M205" i="67"/>
  <c r="M206" i="67"/>
  <c r="M207" i="67"/>
  <c r="M208" i="67"/>
  <c r="M209" i="67"/>
  <c r="M210" i="67"/>
  <c r="M211" i="67"/>
  <c r="M212" i="67"/>
  <c r="M213" i="67"/>
  <c r="M214" i="67"/>
  <c r="M215" i="67"/>
  <c r="M216" i="67"/>
  <c r="M217" i="67"/>
  <c r="M218" i="67"/>
  <c r="M219" i="67"/>
  <c r="M220" i="67"/>
  <c r="M221" i="67"/>
  <c r="M222" i="67"/>
  <c r="M223" i="67"/>
  <c r="M224" i="67"/>
  <c r="M225" i="67"/>
  <c r="M226" i="67"/>
  <c r="M227" i="67"/>
  <c r="M228" i="67"/>
  <c r="M229" i="67"/>
  <c r="M230" i="67"/>
  <c r="M231" i="67"/>
  <c r="M232" i="67"/>
  <c r="M233" i="67"/>
  <c r="M234" i="67"/>
  <c r="M235" i="67"/>
  <c r="M236" i="67"/>
  <c r="M237" i="67"/>
  <c r="M238" i="67"/>
  <c r="M239" i="67"/>
  <c r="M240" i="67"/>
  <c r="M241" i="67"/>
  <c r="M242" i="67"/>
  <c r="M243" i="67"/>
  <c r="M244" i="67"/>
  <c r="M245" i="67"/>
  <c r="M246" i="67"/>
  <c r="M247" i="67"/>
  <c r="M248" i="67"/>
  <c r="M249" i="67"/>
  <c r="M250" i="67"/>
  <c r="M251" i="67"/>
  <c r="M252" i="67"/>
  <c r="M253" i="67"/>
  <c r="M254" i="67"/>
  <c r="M255" i="67"/>
  <c r="M256" i="67"/>
  <c r="M257" i="67"/>
  <c r="M258" i="67"/>
  <c r="M259" i="67"/>
  <c r="M260" i="67"/>
  <c r="M261" i="67"/>
  <c r="M262" i="67"/>
  <c r="M263" i="67"/>
  <c r="M264" i="67"/>
  <c r="M265" i="67"/>
  <c r="M266" i="67"/>
  <c r="M267" i="67"/>
  <c r="M268" i="67"/>
  <c r="M269" i="67"/>
  <c r="M270" i="67"/>
  <c r="M271" i="67"/>
  <c r="M272" i="67"/>
  <c r="M273" i="67"/>
  <c r="M274" i="67"/>
  <c r="M275" i="67"/>
  <c r="M276" i="67"/>
  <c r="M277" i="67"/>
  <c r="M278" i="67"/>
  <c r="M279" i="67"/>
  <c r="M280" i="67"/>
  <c r="M281" i="67"/>
  <c r="M282" i="67"/>
  <c r="M283" i="67"/>
  <c r="M284" i="67"/>
  <c r="M285" i="67"/>
  <c r="M286" i="67"/>
  <c r="M287" i="67"/>
  <c r="M288" i="67"/>
  <c r="M289" i="67"/>
  <c r="M290" i="67"/>
  <c r="M291" i="67"/>
  <c r="M292" i="67"/>
  <c r="M293" i="67"/>
  <c r="M294" i="67"/>
  <c r="M295" i="67"/>
  <c r="M296" i="67"/>
  <c r="M297" i="67"/>
  <c r="M298" i="67"/>
  <c r="M299" i="67"/>
  <c r="M300" i="67"/>
  <c r="M301" i="67"/>
  <c r="M302" i="67"/>
  <c r="M303" i="67"/>
  <c r="M304" i="67"/>
  <c r="M305" i="67"/>
  <c r="M306" i="67"/>
  <c r="M307" i="67"/>
  <c r="M308" i="67"/>
  <c r="M309" i="67"/>
  <c r="M310" i="67"/>
  <c r="M311" i="67"/>
  <c r="M312" i="67"/>
  <c r="M313" i="67"/>
  <c r="M314" i="67"/>
  <c r="M315" i="67"/>
  <c r="M316" i="67"/>
  <c r="M317" i="67"/>
  <c r="M318" i="67"/>
  <c r="M319" i="67"/>
  <c r="M320" i="67"/>
  <c r="M321" i="67"/>
  <c r="M322" i="67"/>
  <c r="M323" i="67"/>
  <c r="M324" i="67"/>
  <c r="M325" i="67"/>
  <c r="M326" i="67"/>
  <c r="M327" i="67"/>
  <c r="M328" i="67"/>
  <c r="M329" i="67"/>
  <c r="M330" i="67"/>
  <c r="M331" i="67"/>
  <c r="M332" i="67"/>
  <c r="M333" i="67"/>
  <c r="L329" i="62"/>
  <c r="J336" i="67"/>
  <c r="K335" i="67"/>
  <c r="L330" i="62" l="1"/>
  <c r="J338" i="67"/>
  <c r="K336" i="67"/>
  <c r="K37" i="67"/>
  <c r="K38" i="67"/>
  <c r="K39" i="67"/>
  <c r="K40" i="67"/>
  <c r="K41" i="67"/>
  <c r="K42" i="67"/>
  <c r="K43" i="67"/>
  <c r="K44" i="67"/>
  <c r="K45" i="67"/>
  <c r="K46" i="67"/>
  <c r="K47" i="67"/>
  <c r="K48" i="67"/>
  <c r="K49" i="67"/>
  <c r="K50" i="67"/>
  <c r="K51" i="67"/>
  <c r="K52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K67" i="67"/>
  <c r="K68" i="67"/>
  <c r="K69" i="67"/>
  <c r="K70" i="67"/>
  <c r="K71" i="67"/>
  <c r="K72" i="67"/>
  <c r="K73" i="67"/>
  <c r="K74" i="67"/>
  <c r="K75" i="67"/>
  <c r="K76" i="67"/>
  <c r="K77" i="67"/>
  <c r="K78" i="67"/>
  <c r="K79" i="67"/>
  <c r="K80" i="67"/>
  <c r="K81" i="67"/>
  <c r="K82" i="67"/>
  <c r="K83" i="67"/>
  <c r="K84" i="67"/>
  <c r="K85" i="67"/>
  <c r="K86" i="67"/>
  <c r="K87" i="67"/>
  <c r="K88" i="67"/>
  <c r="K89" i="67"/>
  <c r="K90" i="67"/>
  <c r="K91" i="67"/>
  <c r="K92" i="67"/>
  <c r="K93" i="67"/>
  <c r="K94" i="67"/>
  <c r="K95" i="67"/>
  <c r="K96" i="67"/>
  <c r="K97" i="67"/>
  <c r="K98" i="67"/>
  <c r="K99" i="67"/>
  <c r="K100" i="67"/>
  <c r="K101" i="67"/>
  <c r="K102" i="67"/>
  <c r="K103" i="67"/>
  <c r="K104" i="67"/>
  <c r="K105" i="67"/>
  <c r="K106" i="67"/>
  <c r="K107" i="67"/>
  <c r="K108" i="67"/>
  <c r="K109" i="67"/>
  <c r="K110" i="67"/>
  <c r="K111" i="67"/>
  <c r="K112" i="67"/>
  <c r="K113" i="67"/>
  <c r="K114" i="67"/>
  <c r="K115" i="67"/>
  <c r="K116" i="67"/>
  <c r="K117" i="67"/>
  <c r="K118" i="67"/>
  <c r="K119" i="67"/>
  <c r="K120" i="67"/>
  <c r="K121" i="67"/>
  <c r="K122" i="67"/>
  <c r="K123" i="67"/>
  <c r="K124" i="67"/>
  <c r="K125" i="67"/>
  <c r="K126" i="67"/>
  <c r="K127" i="67"/>
  <c r="K128" i="67"/>
  <c r="K129" i="67"/>
  <c r="K130" i="67"/>
  <c r="K131" i="67"/>
  <c r="K132" i="67"/>
  <c r="K133" i="67"/>
  <c r="K134" i="67"/>
  <c r="K135" i="67"/>
  <c r="K136" i="67"/>
  <c r="K137" i="67"/>
  <c r="K138" i="67"/>
  <c r="K139" i="67"/>
  <c r="K140" i="67"/>
  <c r="K141" i="67"/>
  <c r="K142" i="67"/>
  <c r="K143" i="67"/>
  <c r="K144" i="67"/>
  <c r="K145" i="67"/>
  <c r="K146" i="67"/>
  <c r="K147" i="67"/>
  <c r="K148" i="67"/>
  <c r="K149" i="67"/>
  <c r="K150" i="67"/>
  <c r="K151" i="67"/>
  <c r="K152" i="67"/>
  <c r="K153" i="67"/>
  <c r="K154" i="67"/>
  <c r="K155" i="67"/>
  <c r="K156" i="67"/>
  <c r="K157" i="67"/>
  <c r="K158" i="67"/>
  <c r="K159" i="67"/>
  <c r="K160" i="67"/>
  <c r="K161" i="67"/>
  <c r="K162" i="67"/>
  <c r="K163" i="67"/>
  <c r="K164" i="67"/>
  <c r="K165" i="67"/>
  <c r="K166" i="67"/>
  <c r="K167" i="67"/>
  <c r="K168" i="67"/>
  <c r="K169" i="67"/>
  <c r="K170" i="67"/>
  <c r="K171" i="67"/>
  <c r="K172" i="67"/>
  <c r="K173" i="67"/>
  <c r="K174" i="67"/>
  <c r="K175" i="67"/>
  <c r="K176" i="67"/>
  <c r="K177" i="67"/>
  <c r="K178" i="67"/>
  <c r="K179" i="67"/>
  <c r="K180" i="67"/>
  <c r="K181" i="67"/>
  <c r="K182" i="67"/>
  <c r="K183" i="67"/>
  <c r="K184" i="67"/>
  <c r="K185" i="67"/>
  <c r="K186" i="67"/>
  <c r="K187" i="67"/>
  <c r="K188" i="67"/>
  <c r="K189" i="67"/>
  <c r="K190" i="67"/>
  <c r="K191" i="67"/>
  <c r="K192" i="67"/>
  <c r="K193" i="67"/>
  <c r="K194" i="67"/>
  <c r="K195" i="67"/>
  <c r="K196" i="67"/>
  <c r="K197" i="67"/>
  <c r="K198" i="67"/>
  <c r="K199" i="67"/>
  <c r="K200" i="67"/>
  <c r="K201" i="67"/>
  <c r="K202" i="67"/>
  <c r="K203" i="67"/>
  <c r="K204" i="67"/>
  <c r="K205" i="67"/>
  <c r="K206" i="67"/>
  <c r="K207" i="67"/>
  <c r="K208" i="67"/>
  <c r="K209" i="67"/>
  <c r="K210" i="67"/>
  <c r="K211" i="67"/>
  <c r="K212" i="67"/>
  <c r="K213" i="67"/>
  <c r="K214" i="67"/>
  <c r="K215" i="67"/>
  <c r="K216" i="67"/>
  <c r="K217" i="67"/>
  <c r="K218" i="67"/>
  <c r="K219" i="67"/>
  <c r="K220" i="67"/>
  <c r="K221" i="67"/>
  <c r="K222" i="67"/>
  <c r="K223" i="67"/>
  <c r="K224" i="67"/>
  <c r="K225" i="67"/>
  <c r="K226" i="67"/>
  <c r="K227" i="67"/>
  <c r="K228" i="67"/>
  <c r="K229" i="67"/>
  <c r="K230" i="67"/>
  <c r="K231" i="67"/>
  <c r="K232" i="67"/>
  <c r="K233" i="67"/>
  <c r="K234" i="67"/>
  <c r="K235" i="67"/>
  <c r="K236" i="67"/>
  <c r="K237" i="67"/>
  <c r="K238" i="67"/>
  <c r="K239" i="67"/>
  <c r="K240" i="67"/>
  <c r="K241" i="67"/>
  <c r="K242" i="67"/>
  <c r="K243" i="67"/>
  <c r="K244" i="67"/>
  <c r="K245" i="67"/>
  <c r="K246" i="67"/>
  <c r="K247" i="67"/>
  <c r="K248" i="67"/>
  <c r="K249" i="67"/>
  <c r="K250" i="67"/>
  <c r="K251" i="67"/>
  <c r="K252" i="67"/>
  <c r="K253" i="67"/>
  <c r="K254" i="67"/>
  <c r="K255" i="67"/>
  <c r="K256" i="67"/>
  <c r="K257" i="67"/>
  <c r="K258" i="67"/>
  <c r="K259" i="67"/>
  <c r="K260" i="67"/>
  <c r="K261" i="67"/>
  <c r="K262" i="67"/>
  <c r="K263" i="67"/>
  <c r="K264" i="67"/>
  <c r="K265" i="67"/>
  <c r="K266" i="67"/>
  <c r="K267" i="67"/>
  <c r="K268" i="67"/>
  <c r="K269" i="67"/>
  <c r="K270" i="67"/>
  <c r="K271" i="67"/>
  <c r="K272" i="67"/>
  <c r="K273" i="67"/>
  <c r="K274" i="67"/>
  <c r="K275" i="67"/>
  <c r="K276" i="67"/>
  <c r="K277" i="67"/>
  <c r="K278" i="67"/>
  <c r="K279" i="67"/>
  <c r="K280" i="67"/>
  <c r="K281" i="67"/>
  <c r="K282" i="67"/>
  <c r="K283" i="67"/>
  <c r="K284" i="67"/>
  <c r="K285" i="67"/>
  <c r="K286" i="67"/>
  <c r="K287" i="67"/>
  <c r="K288" i="67"/>
  <c r="K289" i="67"/>
  <c r="K290" i="67"/>
  <c r="K291" i="67"/>
  <c r="K292" i="67"/>
  <c r="K293" i="67"/>
  <c r="K294" i="67"/>
  <c r="K295" i="67"/>
  <c r="K296" i="67"/>
  <c r="K297" i="67"/>
  <c r="K298" i="67"/>
  <c r="K299" i="67"/>
  <c r="K300" i="67"/>
  <c r="K301" i="67"/>
  <c r="K302" i="67"/>
  <c r="K303" i="67"/>
  <c r="K304" i="67"/>
  <c r="K305" i="67"/>
  <c r="K306" i="67"/>
  <c r="K307" i="67"/>
  <c r="K308" i="67"/>
  <c r="K309" i="67"/>
  <c r="K310" i="67"/>
  <c r="K311" i="67"/>
  <c r="K312" i="67"/>
  <c r="K313" i="67"/>
  <c r="K314" i="67"/>
  <c r="K315" i="67"/>
  <c r="K316" i="67"/>
  <c r="K317" i="67"/>
  <c r="K318" i="67"/>
  <c r="K319" i="67"/>
  <c r="K320" i="67"/>
  <c r="K321" i="67"/>
  <c r="K322" i="67"/>
  <c r="K323" i="67"/>
  <c r="K324" i="67"/>
  <c r="K325" i="67"/>
  <c r="K326" i="67"/>
  <c r="K327" i="67"/>
  <c r="K328" i="67"/>
  <c r="K329" i="67"/>
  <c r="K330" i="67"/>
  <c r="K331" i="67"/>
  <c r="K332" i="67"/>
  <c r="K333" i="67"/>
  <c r="K334" i="67"/>
  <c r="D305" i="61"/>
  <c r="G306" i="61"/>
  <c r="G307" i="61" l="1"/>
  <c r="D306" i="61"/>
  <c r="L331" i="62"/>
  <c r="L332" i="62" l="1"/>
  <c r="G308" i="61"/>
  <c r="D307" i="61"/>
  <c r="G309" i="61" l="1"/>
  <c r="D308" i="61"/>
  <c r="L333" i="62"/>
  <c r="L334" i="62" l="1"/>
  <c r="D309" i="61"/>
  <c r="G310" i="61"/>
  <c r="G311" i="61" l="1"/>
  <c r="D310" i="61"/>
  <c r="L335" i="62"/>
  <c r="M335" i="62" l="1"/>
  <c r="M31" i="62"/>
  <c r="M32" i="62"/>
  <c r="M33" i="62"/>
  <c r="M34" i="62"/>
  <c r="M35" i="62"/>
  <c r="M36" i="62"/>
  <c r="M37" i="62"/>
  <c r="M38" i="62"/>
  <c r="M39" i="62"/>
  <c r="M40" i="62"/>
  <c r="M41" i="62"/>
  <c r="M42" i="62"/>
  <c r="M43" i="62"/>
  <c r="M44" i="62"/>
  <c r="M45" i="62"/>
  <c r="M46" i="62"/>
  <c r="M47" i="62"/>
  <c r="M48" i="62"/>
  <c r="M49" i="62"/>
  <c r="M50" i="62"/>
  <c r="M51" i="62"/>
  <c r="M52" i="62"/>
  <c r="M53" i="62"/>
  <c r="M54" i="62"/>
  <c r="M55" i="62"/>
  <c r="M56" i="62"/>
  <c r="M57" i="62"/>
  <c r="M58" i="62"/>
  <c r="M59" i="62"/>
  <c r="M60" i="62"/>
  <c r="M61" i="62"/>
  <c r="M62" i="62"/>
  <c r="M63" i="62"/>
  <c r="M64" i="62"/>
  <c r="M65" i="62"/>
  <c r="M66" i="62"/>
  <c r="M67" i="62"/>
  <c r="M68" i="62"/>
  <c r="M69" i="62"/>
  <c r="M70" i="62"/>
  <c r="M71" i="62"/>
  <c r="M72" i="62"/>
  <c r="M73" i="62"/>
  <c r="M74" i="62"/>
  <c r="M75" i="62"/>
  <c r="M76" i="62"/>
  <c r="M77" i="62"/>
  <c r="M78" i="62"/>
  <c r="M79" i="62"/>
  <c r="M80" i="62"/>
  <c r="M81" i="62"/>
  <c r="M82" i="62"/>
  <c r="M83" i="62"/>
  <c r="M84" i="62"/>
  <c r="M85" i="62"/>
  <c r="M86" i="62"/>
  <c r="M87" i="62"/>
  <c r="M88" i="62"/>
  <c r="M89" i="62"/>
  <c r="M90" i="62"/>
  <c r="M91" i="62"/>
  <c r="M92" i="62"/>
  <c r="M93" i="62"/>
  <c r="M94" i="62"/>
  <c r="M95" i="62"/>
  <c r="M96" i="62"/>
  <c r="M97" i="62"/>
  <c r="M98" i="62"/>
  <c r="M99" i="62"/>
  <c r="M100" i="62"/>
  <c r="M101" i="62"/>
  <c r="M102" i="62"/>
  <c r="M103" i="62"/>
  <c r="M104" i="62"/>
  <c r="M105" i="62"/>
  <c r="M106" i="62"/>
  <c r="M107" i="62"/>
  <c r="M108" i="62"/>
  <c r="M109" i="62"/>
  <c r="M110" i="62"/>
  <c r="M111" i="62"/>
  <c r="M112" i="62"/>
  <c r="M113" i="62"/>
  <c r="M114" i="62"/>
  <c r="M115" i="62"/>
  <c r="M116" i="62"/>
  <c r="M117" i="62"/>
  <c r="M118" i="62"/>
  <c r="M119" i="62"/>
  <c r="M120" i="62"/>
  <c r="M121" i="62"/>
  <c r="M122" i="62"/>
  <c r="M123" i="62"/>
  <c r="M124" i="62"/>
  <c r="M125" i="62"/>
  <c r="M126" i="62"/>
  <c r="M127" i="62"/>
  <c r="M128" i="62"/>
  <c r="M129" i="62"/>
  <c r="M130" i="62"/>
  <c r="M131" i="62"/>
  <c r="M132" i="62"/>
  <c r="M133" i="62"/>
  <c r="M134" i="62"/>
  <c r="M135" i="62"/>
  <c r="M136" i="62"/>
  <c r="M137" i="62"/>
  <c r="M138" i="62"/>
  <c r="M139" i="62"/>
  <c r="M140" i="62"/>
  <c r="M141" i="62"/>
  <c r="M142" i="62"/>
  <c r="M143" i="62"/>
  <c r="M144" i="62"/>
  <c r="M145" i="62"/>
  <c r="M146" i="62"/>
  <c r="M147" i="62"/>
  <c r="M148" i="62"/>
  <c r="M149" i="62"/>
  <c r="M150" i="62"/>
  <c r="M151" i="62"/>
  <c r="M152" i="62"/>
  <c r="M153" i="62"/>
  <c r="M154" i="62"/>
  <c r="M155" i="62"/>
  <c r="M156" i="62"/>
  <c r="M157" i="62"/>
  <c r="M158" i="62"/>
  <c r="M159" i="62"/>
  <c r="M160" i="62"/>
  <c r="M161" i="62"/>
  <c r="M162" i="62"/>
  <c r="M163" i="62"/>
  <c r="M164" i="62"/>
  <c r="M165" i="62"/>
  <c r="M166" i="62"/>
  <c r="M167" i="62"/>
  <c r="M168" i="62"/>
  <c r="M169" i="62"/>
  <c r="M170" i="62"/>
  <c r="M171" i="62"/>
  <c r="M172" i="62"/>
  <c r="M173" i="62"/>
  <c r="M174" i="62"/>
  <c r="M175" i="62"/>
  <c r="M176" i="62"/>
  <c r="M177" i="62"/>
  <c r="M178" i="62"/>
  <c r="M179" i="62"/>
  <c r="M180" i="62"/>
  <c r="M181" i="62"/>
  <c r="M182" i="62"/>
  <c r="M183" i="62"/>
  <c r="M184" i="62"/>
  <c r="M185" i="62"/>
  <c r="M186" i="62"/>
  <c r="M187" i="62"/>
  <c r="M188" i="62"/>
  <c r="M189" i="62"/>
  <c r="M190" i="62"/>
  <c r="M191" i="62"/>
  <c r="M192" i="62"/>
  <c r="M193" i="62"/>
  <c r="M194" i="62"/>
  <c r="M195" i="62"/>
  <c r="M196" i="62"/>
  <c r="M197" i="62"/>
  <c r="M198" i="62"/>
  <c r="M199" i="62"/>
  <c r="M200" i="62"/>
  <c r="M201" i="62"/>
  <c r="M202" i="62"/>
  <c r="M203" i="62"/>
  <c r="M204" i="62"/>
  <c r="M205" i="62"/>
  <c r="M206" i="62"/>
  <c r="M207" i="62"/>
  <c r="M208" i="62"/>
  <c r="M209" i="62"/>
  <c r="M210" i="62"/>
  <c r="M211" i="62"/>
  <c r="M212" i="62"/>
  <c r="M213" i="62"/>
  <c r="M214" i="62"/>
  <c r="M215" i="62"/>
  <c r="M216" i="62"/>
  <c r="M217" i="62"/>
  <c r="M218" i="62"/>
  <c r="M219" i="62"/>
  <c r="M220" i="62"/>
  <c r="M221" i="62"/>
  <c r="M222" i="62"/>
  <c r="M223" i="62"/>
  <c r="M224" i="62"/>
  <c r="M225" i="62"/>
  <c r="M226" i="62"/>
  <c r="M227" i="62"/>
  <c r="M228" i="62"/>
  <c r="M229" i="62"/>
  <c r="M230" i="62"/>
  <c r="M231" i="62"/>
  <c r="M232" i="62"/>
  <c r="M233" i="62"/>
  <c r="M234" i="62"/>
  <c r="M235" i="62"/>
  <c r="M236" i="62"/>
  <c r="M237" i="62"/>
  <c r="M238" i="62"/>
  <c r="M239" i="62"/>
  <c r="M240" i="62"/>
  <c r="M241" i="62"/>
  <c r="M242" i="62"/>
  <c r="M243" i="62"/>
  <c r="M244" i="62"/>
  <c r="M245" i="62"/>
  <c r="M246" i="62"/>
  <c r="M247" i="62"/>
  <c r="M248" i="62"/>
  <c r="M249" i="62"/>
  <c r="M250" i="62"/>
  <c r="M251" i="62"/>
  <c r="M252" i="62"/>
  <c r="M253" i="62"/>
  <c r="M254" i="62"/>
  <c r="M255" i="62"/>
  <c r="M256" i="62"/>
  <c r="M257" i="62"/>
  <c r="M258" i="62"/>
  <c r="M259" i="62"/>
  <c r="M260" i="62"/>
  <c r="M261" i="62"/>
  <c r="M262" i="62"/>
  <c r="M263" i="62"/>
  <c r="M264" i="62"/>
  <c r="M265" i="62"/>
  <c r="M266" i="62"/>
  <c r="M267" i="62"/>
  <c r="M268" i="62"/>
  <c r="M269" i="62"/>
  <c r="M270" i="62"/>
  <c r="M271" i="62"/>
  <c r="M272" i="62"/>
  <c r="M273" i="62"/>
  <c r="M274" i="62"/>
  <c r="M275" i="62"/>
  <c r="M276" i="62"/>
  <c r="M277" i="62"/>
  <c r="M278" i="62"/>
  <c r="M279" i="62"/>
  <c r="M280" i="62"/>
  <c r="M281" i="62"/>
  <c r="M282" i="62"/>
  <c r="M283" i="62"/>
  <c r="M284" i="62"/>
  <c r="M285" i="62"/>
  <c r="M286" i="62"/>
  <c r="M287" i="62"/>
  <c r="M288" i="62"/>
  <c r="M289" i="62"/>
  <c r="M290" i="62"/>
  <c r="M291" i="62"/>
  <c r="M292" i="62"/>
  <c r="M293" i="62"/>
  <c r="M294" i="62"/>
  <c r="M295" i="62"/>
  <c r="M296" i="62"/>
  <c r="M297" i="62"/>
  <c r="M298" i="62"/>
  <c r="M299" i="62"/>
  <c r="M300" i="62"/>
  <c r="M301" i="62"/>
  <c r="M302" i="62"/>
  <c r="M303" i="62"/>
  <c r="M304" i="62"/>
  <c r="M305" i="62"/>
  <c r="M306" i="62"/>
  <c r="M307" i="62"/>
  <c r="M308" i="62"/>
  <c r="M309" i="62"/>
  <c r="M310" i="62"/>
  <c r="M311" i="62"/>
  <c r="M312" i="62"/>
  <c r="M313" i="62"/>
  <c r="M314" i="62"/>
  <c r="M315" i="62"/>
  <c r="M316" i="62"/>
  <c r="M317" i="62"/>
  <c r="M318" i="62"/>
  <c r="M319" i="62"/>
  <c r="M320" i="62"/>
  <c r="M321" i="62"/>
  <c r="M322" i="62"/>
  <c r="M323" i="62"/>
  <c r="M324" i="62"/>
  <c r="M325" i="62"/>
  <c r="M326" i="62"/>
  <c r="M327" i="62"/>
  <c r="M328" i="62"/>
  <c r="M329" i="62"/>
  <c r="M330" i="62"/>
  <c r="M331" i="62"/>
  <c r="M332" i="62"/>
  <c r="M333" i="62"/>
  <c r="M334" i="62"/>
  <c r="G312" i="61"/>
  <c r="D311" i="61"/>
  <c r="G313" i="61" l="1"/>
  <c r="D312" i="61"/>
  <c r="D313" i="61" l="1"/>
  <c r="G314" i="61"/>
  <c r="G315" i="61" l="1"/>
  <c r="D314" i="61"/>
  <c r="G316" i="61" l="1"/>
  <c r="D315" i="61"/>
  <c r="G317" i="61" l="1"/>
  <c r="D316" i="61"/>
  <c r="D317" i="61" l="1"/>
  <c r="G318" i="61"/>
  <c r="G319" i="61" l="1"/>
  <c r="D318" i="61"/>
  <c r="G320" i="61" l="1"/>
  <c r="D319" i="61"/>
  <c r="G321" i="61" l="1"/>
  <c r="D320" i="61"/>
  <c r="D321" i="61" l="1"/>
  <c r="G322" i="61"/>
  <c r="G323" i="61" l="1"/>
  <c r="D322" i="61"/>
  <c r="G324" i="61" l="1"/>
  <c r="D323" i="61"/>
  <c r="G325" i="61" l="1"/>
  <c r="D324" i="61"/>
  <c r="D325" i="61" l="1"/>
  <c r="G326" i="61"/>
  <c r="G327" i="61" l="1"/>
  <c r="D326" i="61"/>
  <c r="G328" i="61" l="1"/>
  <c r="D327" i="61"/>
  <c r="G329" i="61" l="1"/>
  <c r="D328" i="61"/>
  <c r="D329" i="61" l="1"/>
  <c r="G330" i="61"/>
  <c r="G331" i="61" l="1"/>
  <c r="D330" i="61"/>
  <c r="D331" i="61" l="1"/>
  <c r="G332" i="61"/>
  <c r="G333" i="61" l="1"/>
  <c r="D332" i="61"/>
  <c r="D333" i="61" l="1"/>
  <c r="G334" i="61"/>
  <c r="G335" i="61" l="1"/>
  <c r="D334" i="61"/>
  <c r="G336" i="61" l="1"/>
  <c r="D335" i="61"/>
  <c r="G337" i="61" l="1"/>
  <c r="D336" i="61"/>
  <c r="G338" i="61" l="1"/>
  <c r="D337" i="61"/>
  <c r="G339" i="61" l="1"/>
  <c r="D338" i="61"/>
  <c r="G340" i="61" l="1"/>
  <c r="D339" i="61"/>
  <c r="G341" i="61" l="1"/>
  <c r="D340" i="61"/>
  <c r="D341" i="61" l="1"/>
  <c r="G342" i="61"/>
  <c r="G343" i="61" l="1"/>
  <c r="D342" i="61"/>
  <c r="G344" i="61" l="1"/>
  <c r="D343" i="61"/>
  <c r="G345" i="61" l="1"/>
  <c r="D344" i="61"/>
  <c r="D345" i="61" l="1"/>
  <c r="G346" i="61"/>
  <c r="G347" i="61" l="1"/>
  <c r="D346" i="61"/>
  <c r="D347" i="61" l="1"/>
  <c r="G348" i="61"/>
  <c r="G349" i="61" l="1"/>
  <c r="D348" i="61"/>
  <c r="D349" i="61" l="1"/>
  <c r="G350" i="61"/>
  <c r="G351" i="61" l="1"/>
  <c r="D350" i="61"/>
  <c r="G352" i="61" l="1"/>
  <c r="D351" i="61"/>
  <c r="D352" i="61" l="1"/>
  <c r="G353" i="61"/>
  <c r="D353" i="61" l="1"/>
  <c r="G354" i="61"/>
  <c r="D354" i="61" l="1"/>
  <c r="G355" i="61"/>
  <c r="G356" i="61" l="1"/>
  <c r="D355" i="61"/>
  <c r="D356" i="61" l="1"/>
  <c r="G357" i="61"/>
  <c r="G358" i="61" l="1"/>
  <c r="D357" i="61"/>
  <c r="D358" i="61" l="1"/>
  <c r="G359" i="61"/>
  <c r="D359" i="61" l="1"/>
  <c r="G360" i="61"/>
  <c r="D360" i="61" l="1"/>
  <c r="G361" i="61"/>
  <c r="G362" i="61" l="1"/>
  <c r="D361" i="61"/>
  <c r="D362" i="61" l="1"/>
  <c r="G363" i="61"/>
  <c r="G364" i="61" l="1"/>
  <c r="D363" i="61"/>
  <c r="D364" i="61" l="1"/>
  <c r="G365" i="61"/>
  <c r="G366" i="61" l="1"/>
  <c r="D365" i="61"/>
  <c r="D366" i="61" l="1"/>
  <c r="G367" i="61"/>
  <c r="D367" i="61" l="1"/>
  <c r="G368" i="61"/>
  <c r="D368" i="61" l="1"/>
  <c r="G369" i="61"/>
  <c r="G370" i="61" l="1"/>
  <c r="D369" i="61"/>
  <c r="D370" i="61" l="1"/>
  <c r="G371" i="61"/>
  <c r="D371" i="61" l="1"/>
  <c r="G372" i="61"/>
  <c r="D372" i="61" l="1"/>
  <c r="G373" i="61"/>
  <c r="G374" i="61" l="1"/>
  <c r="D373" i="61"/>
  <c r="D374" i="61" l="1"/>
  <c r="G375" i="61"/>
  <c r="D375" i="61" l="1"/>
  <c r="G376" i="61"/>
  <c r="D376" i="61" l="1"/>
  <c r="G377" i="61"/>
  <c r="G378" i="61" l="1"/>
  <c r="D377" i="61"/>
  <c r="D378" i="61" l="1"/>
  <c r="G379" i="61"/>
  <c r="G380" i="61" l="1"/>
  <c r="D379" i="61"/>
  <c r="D380" i="61" l="1"/>
  <c r="G381" i="61"/>
  <c r="G382" i="61" l="1"/>
  <c r="D381" i="61"/>
  <c r="D382" i="61" l="1"/>
  <c r="G383" i="61"/>
  <c r="D383" i="61" l="1"/>
  <c r="G384" i="61"/>
  <c r="D384" i="61" l="1"/>
  <c r="G385" i="61"/>
  <c r="D385" i="61" l="1"/>
  <c r="G386" i="61"/>
  <c r="D386" i="61" l="1"/>
  <c r="G387" i="61"/>
  <c r="G388" i="61" l="1"/>
  <c r="D387" i="61"/>
  <c r="D388" i="61" l="1"/>
  <c r="G389" i="61"/>
  <c r="G390" i="61" l="1"/>
  <c r="D389" i="61"/>
  <c r="D390" i="61" l="1"/>
  <c r="G391" i="61"/>
  <c r="D391" i="61" l="1"/>
  <c r="G392" i="61"/>
  <c r="D392" i="61" l="1"/>
  <c r="G393" i="61"/>
  <c r="G394" i="61" l="1"/>
  <c r="D393" i="61"/>
  <c r="D394" i="61" l="1"/>
  <c r="G395" i="61"/>
  <c r="D395" i="61" l="1"/>
  <c r="G396" i="61"/>
  <c r="D396" i="61" l="1"/>
  <c r="G397" i="61"/>
  <c r="G398" i="61" l="1"/>
  <c r="D397" i="61"/>
  <c r="D398" i="61" l="1"/>
  <c r="G399" i="61"/>
  <c r="D399" i="61" l="1"/>
  <c r="G400" i="61"/>
  <c r="D400" i="61" l="1"/>
  <c r="G401" i="61"/>
  <c r="G402" i="61" l="1"/>
  <c r="D401" i="61"/>
  <c r="D402" i="61" l="1"/>
  <c r="G403" i="61"/>
  <c r="D403" i="61" l="1"/>
  <c r="G404" i="61"/>
  <c r="D404" i="61" l="1"/>
  <c r="G405" i="61"/>
  <c r="G406" i="61" l="1"/>
  <c r="D405" i="61"/>
  <c r="D406" i="61" l="1"/>
  <c r="G407" i="61"/>
  <c r="D407" i="61" l="1"/>
  <c r="G408" i="61"/>
  <c r="D408" i="61" l="1"/>
  <c r="G409" i="61"/>
  <c r="D409" i="61" l="1"/>
  <c r="G410" i="61"/>
  <c r="D410" i="61" l="1"/>
  <c r="G411" i="61"/>
  <c r="G412" i="61" l="1"/>
  <c r="D411" i="61"/>
  <c r="D412" i="61" l="1"/>
  <c r="G413" i="61"/>
  <c r="G414" i="61" l="1"/>
  <c r="D413" i="61"/>
  <c r="D414" i="61" l="1"/>
  <c r="G415" i="61"/>
  <c r="D415" i="61" l="1"/>
  <c r="G416" i="61"/>
  <c r="D416" i="61" l="1"/>
  <c r="G417" i="61"/>
  <c r="G418" i="61" l="1"/>
  <c r="D417" i="61"/>
  <c r="G419" i="61" l="1"/>
  <c r="D418" i="61"/>
  <c r="D419" i="61" l="1"/>
  <c r="G420" i="61"/>
  <c r="G421" i="61" l="1"/>
  <c r="D420" i="61"/>
  <c r="D421" i="61" l="1"/>
  <c r="G422" i="61"/>
  <c r="G423" i="61" l="1"/>
  <c r="D422" i="61"/>
  <c r="G424" i="61" l="1"/>
  <c r="D423" i="61"/>
  <c r="G425" i="61" l="1"/>
  <c r="D424" i="61"/>
  <c r="D425" i="61" l="1"/>
  <c r="G426" i="61"/>
  <c r="G427" i="61" l="1"/>
  <c r="D426" i="61"/>
  <c r="D427" i="61" l="1"/>
  <c r="G428" i="61"/>
  <c r="G429" i="61" l="1"/>
  <c r="D428" i="61"/>
  <c r="D429" i="61" l="1"/>
  <c r="G430" i="61"/>
  <c r="G431" i="61" l="1"/>
  <c r="D430" i="61"/>
  <c r="G432" i="61" l="1"/>
  <c r="D431" i="61"/>
  <c r="G433" i="61" l="1"/>
  <c r="D432" i="61"/>
  <c r="D433" i="61" l="1"/>
  <c r="G434" i="61"/>
  <c r="G435" i="61" l="1"/>
  <c r="D434" i="61"/>
  <c r="G436" i="61" l="1"/>
  <c r="D435" i="61"/>
  <c r="G437" i="61" l="1"/>
  <c r="D436" i="61"/>
  <c r="D437" i="61" l="1"/>
  <c r="G438" i="61"/>
  <c r="G439" i="61" l="1"/>
  <c r="D438" i="61"/>
  <c r="G440" i="61" l="1"/>
  <c r="D439" i="61"/>
  <c r="G441" i="61" l="1"/>
  <c r="D440" i="61"/>
  <c r="D441" i="61" l="1"/>
  <c r="G442" i="61"/>
  <c r="G443" i="61" l="1"/>
  <c r="D442" i="61"/>
  <c r="D443" i="61" l="1"/>
  <c r="G444" i="61"/>
  <c r="G445" i="61" l="1"/>
  <c r="D444" i="61"/>
  <c r="D445" i="61" l="1"/>
  <c r="G446" i="61"/>
  <c r="G447" i="61" l="1"/>
  <c r="D446" i="61"/>
  <c r="G448" i="61" l="1"/>
  <c r="D447" i="61"/>
  <c r="G449" i="61" l="1"/>
  <c r="D448" i="61"/>
  <c r="G450" i="61" l="1"/>
  <c r="D449" i="61"/>
  <c r="G451" i="61" l="1"/>
  <c r="D450" i="61"/>
  <c r="D451" i="61" l="1"/>
  <c r="G452" i="61"/>
  <c r="G453" i="61" l="1"/>
  <c r="D452" i="61"/>
  <c r="D453" i="61" l="1"/>
  <c r="G454" i="61"/>
  <c r="G455" i="61" l="1"/>
  <c r="D454" i="61"/>
  <c r="G456" i="61" l="1"/>
  <c r="D455" i="61"/>
  <c r="G457" i="61" l="1"/>
  <c r="D456" i="61"/>
  <c r="D457" i="61" l="1"/>
  <c r="G458" i="61"/>
  <c r="G459" i="61" l="1"/>
  <c r="D458" i="61"/>
  <c r="D459" i="61" l="1"/>
  <c r="G460" i="61"/>
  <c r="G461" i="61" l="1"/>
  <c r="D460" i="61"/>
  <c r="D461" i="61" l="1"/>
  <c r="G462" i="61"/>
  <c r="G463" i="61" l="1"/>
  <c r="D462" i="61"/>
  <c r="G464" i="61" l="1"/>
  <c r="D463" i="61"/>
  <c r="G465" i="61" l="1"/>
  <c r="D464" i="61"/>
  <c r="G466" i="61" l="1"/>
  <c r="D465" i="61"/>
  <c r="G467" i="61" l="1"/>
  <c r="D466" i="61"/>
  <c r="G468" i="61" l="1"/>
  <c r="D467" i="61"/>
  <c r="G469" i="61" l="1"/>
  <c r="D468" i="61"/>
  <c r="D469" i="61" l="1"/>
  <c r="G470" i="61"/>
  <c r="G471" i="61" l="1"/>
  <c r="D470" i="61"/>
  <c r="G472" i="61" l="1"/>
  <c r="D471" i="61"/>
  <c r="G473" i="61" l="1"/>
  <c r="D472" i="61"/>
  <c r="D473" i="61" l="1"/>
  <c r="G474" i="61"/>
  <c r="G475" i="61" l="1"/>
  <c r="D474" i="61"/>
  <c r="D475" i="61" l="1"/>
  <c r="G476" i="61"/>
  <c r="G477" i="61" l="1"/>
  <c r="D476" i="61"/>
  <c r="D477" i="61" l="1"/>
  <c r="G478" i="61"/>
  <c r="G479" i="61" l="1"/>
  <c r="D478" i="61"/>
  <c r="G480" i="61" l="1"/>
  <c r="D479" i="61"/>
  <c r="G481" i="61" l="1"/>
  <c r="D480" i="61"/>
  <c r="G482" i="61" l="1"/>
  <c r="D481" i="61"/>
  <c r="G483" i="61" l="1"/>
  <c r="D482" i="61"/>
  <c r="D483" i="61" l="1"/>
  <c r="G484" i="61"/>
  <c r="G485" i="61" l="1"/>
  <c r="D484" i="61"/>
  <c r="D485" i="61" l="1"/>
  <c r="G486" i="61"/>
  <c r="G487" i="61" l="1"/>
  <c r="D486" i="61"/>
  <c r="G488" i="61" l="1"/>
  <c r="D487" i="61"/>
  <c r="G489" i="61" l="1"/>
  <c r="D488" i="61"/>
  <c r="D489" i="61" l="1"/>
  <c r="G490" i="61"/>
  <c r="G491" i="61" l="1"/>
  <c r="D490" i="61"/>
  <c r="D491" i="61" l="1"/>
  <c r="G492" i="61"/>
  <c r="G493" i="61" l="1"/>
  <c r="D492" i="61"/>
  <c r="D493" i="61" l="1"/>
  <c r="G494" i="61"/>
  <c r="G495" i="61" l="1"/>
  <c r="D494" i="61"/>
  <c r="G496" i="61" l="1"/>
  <c r="D495" i="61"/>
  <c r="G497" i="61" l="1"/>
  <c r="D496" i="61"/>
  <c r="G498" i="61" l="1"/>
  <c r="D497" i="61"/>
  <c r="G499" i="61" l="1"/>
  <c r="D498" i="61"/>
  <c r="G500" i="61" l="1"/>
  <c r="D499" i="61"/>
  <c r="G501" i="61" l="1"/>
  <c r="D501" i="61" s="1"/>
  <c r="D500" i="61"/>
</calcChain>
</file>

<file path=xl/connections.xml><?xml version="1.0" encoding="utf-8"?>
<connections xmlns="http://schemas.openxmlformats.org/spreadsheetml/2006/main">
  <connection id="1" name="ime_merge_20170615_akt111213111111" type="6" refreshedVersion="5" background="1" saveData="1">
    <textPr codePage="437" sourceFile="C:\Documents\CA_Methane_Survey\Source List\ime_merge_20170615_akt.txt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ime_merge_20170615_akt1112131111111112" type="6" refreshedVersion="5" background="1" saveData="1">
    <textPr codePage="437" sourceFile="C:\Documents\CA_Methane_Survey\Source List\ime_merge_20170615_akt.txt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<sst xmlns="http://schemas.openxmlformats.org/spreadsheetml/2006/main" count="19773" uniqueCount="1407">
  <si>
    <t>Date of detection</t>
  </si>
  <si>
    <t>Line name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</si>
  <si>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</si>
  <si>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</si>
  <si>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</si>
  <si>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</si>
  <si>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</si>
  <si>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</si>
  <si>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ang20160914t202059-A</t>
  </si>
  <si>
    <t>ang20160914t202059-B</t>
  </si>
  <si>
    <t>Time of detection (UTC)</t>
  </si>
  <si>
    <t>ang20160910t185702</t>
  </si>
  <si>
    <t>ang20160910t191651</t>
  </si>
  <si>
    <t>ang20160910t192242</t>
  </si>
  <si>
    <t>ang20160910t193531</t>
  </si>
  <si>
    <t>ang20160910t195200</t>
  </si>
  <si>
    <t>ang20160910t201644</t>
  </si>
  <si>
    <t>ang20160910t204409</t>
  </si>
  <si>
    <t>ang20160910t205021</t>
  </si>
  <si>
    <t>ang20160910t214407</t>
  </si>
  <si>
    <t>ang20160911t174834</t>
  </si>
  <si>
    <t>ang20160911t182057</t>
  </si>
  <si>
    <t>ang20160911t213902</t>
  </si>
  <si>
    <t>ang20160912t195241</t>
  </si>
  <si>
    <t>ang20160912t201952</t>
  </si>
  <si>
    <t>ang20160912t202647</t>
  </si>
  <si>
    <t>ang20160912t204141</t>
  </si>
  <si>
    <t>ang20160912t204933</t>
  </si>
  <si>
    <t>ang20160912t205614</t>
  </si>
  <si>
    <t>ang20160912t210406</t>
  </si>
  <si>
    <t>ang20160912t220638</t>
  </si>
  <si>
    <t>ang20160912t225718</t>
  </si>
  <si>
    <t>ang20160913t190124</t>
  </si>
  <si>
    <t>ang20160913t195803</t>
  </si>
  <si>
    <t>ang20160913t201027</t>
  </si>
  <si>
    <t>ang20160913t202108</t>
  </si>
  <si>
    <t>ang20160913t203326</t>
  </si>
  <si>
    <t>ang20160913t204410</t>
  </si>
  <si>
    <t>ang20160913t205656</t>
  </si>
  <si>
    <t>ang20160913t210755</t>
  </si>
  <si>
    <t>ang20160913t212101</t>
  </si>
  <si>
    <t>ang20160913t213245</t>
  </si>
  <si>
    <t>ang20160913t214607</t>
  </si>
  <si>
    <t>ang20160913t215754</t>
  </si>
  <si>
    <t>ang20160913t221144</t>
  </si>
  <si>
    <t>ang20160913t222421</t>
  </si>
  <si>
    <t>ang20160914t184032</t>
  </si>
  <si>
    <t>ang20160914t185349</t>
  </si>
  <si>
    <t>ang20160914t192133</t>
  </si>
  <si>
    <t>ang20160914t193619</t>
  </si>
  <si>
    <t>ang20160914t195048</t>
  </si>
  <si>
    <t>ang20160914t202059</t>
  </si>
  <si>
    <t>ang20160914t203630</t>
  </si>
  <si>
    <t>ang20160914t205235</t>
  </si>
  <si>
    <t>ang20160914t210910</t>
  </si>
  <si>
    <t>ang20160914t212505</t>
  </si>
  <si>
    <t>ang20160914t214103</t>
  </si>
  <si>
    <t>ang20160915t180022</t>
  </si>
  <si>
    <t>ang20160915t185210</t>
  </si>
  <si>
    <t>ang20160915t190943</t>
  </si>
  <si>
    <t>ang20160916t185013</t>
  </si>
  <si>
    <t>ang20160916t193543</t>
  </si>
  <si>
    <t>ang20160916t195311</t>
  </si>
  <si>
    <t>ang20160916t200814</t>
  </si>
  <si>
    <t>ang20160916t202433</t>
  </si>
  <si>
    <t>ang20160916t204345</t>
  </si>
  <si>
    <t>ang20160916t205810</t>
  </si>
  <si>
    <t>ang20160916t211157</t>
  </si>
  <si>
    <t>ang20160916t212645</t>
  </si>
  <si>
    <t>ang20160916t221543</t>
  </si>
  <si>
    <t>ang20160917t181611</t>
  </si>
  <si>
    <t>ang20160917t185714</t>
  </si>
  <si>
    <t>ang20160917t191047</t>
  </si>
  <si>
    <t>ang20160917t192524</t>
  </si>
  <si>
    <t>ang20160917t193841</t>
  </si>
  <si>
    <t>ang20160917t200444</t>
  </si>
  <si>
    <t>ang20160917t210125</t>
  </si>
  <si>
    <t>ang20160917t211125</t>
  </si>
  <si>
    <t>ang20160917t213418</t>
  </si>
  <si>
    <t>ang20160917t224332</t>
  </si>
  <si>
    <t>ang20160919t174533</t>
  </si>
  <si>
    <t>ang20160919t182830</t>
  </si>
  <si>
    <t>ang20160919t193800</t>
  </si>
  <si>
    <t>ang20160919t203241</t>
  </si>
  <si>
    <t>ang20160919t204619</t>
  </si>
  <si>
    <t>ang20160919t205955</t>
  </si>
  <si>
    <t>ang20160919t211311</t>
  </si>
  <si>
    <t>ang20160922t183143</t>
  </si>
  <si>
    <t>ang20160922t184215</t>
  </si>
  <si>
    <t>ang20160922t185237</t>
  </si>
  <si>
    <t>ang20160922t191333</t>
  </si>
  <si>
    <t>ang20160922t192359</t>
  </si>
  <si>
    <t>ang20160922t193350</t>
  </si>
  <si>
    <t>ang20160922t194340</t>
  </si>
  <si>
    <t>ang20160922t195333</t>
  </si>
  <si>
    <t>ang20160922t200330</t>
  </si>
  <si>
    <t>ang20160922t201314</t>
  </si>
  <si>
    <t>ang20160922t202316</t>
  </si>
  <si>
    <t>ang20160922t203245</t>
  </si>
  <si>
    <t>ang20160922t204244</t>
  </si>
  <si>
    <t>ang20160922t205234</t>
  </si>
  <si>
    <t>ang20160922t211209</t>
  </si>
  <si>
    <t>ang20160922t212208</t>
  </si>
  <si>
    <t>ang20160922t213141</t>
  </si>
  <si>
    <t>ang20160922t214116</t>
  </si>
  <si>
    <t>ang20160925t170117</t>
  </si>
  <si>
    <t>ang20160925t201200</t>
  </si>
  <si>
    <t>ang20160930t211208</t>
  </si>
  <si>
    <t>ang20160930t213004</t>
  </si>
  <si>
    <t>ang20160930t221645</t>
  </si>
  <si>
    <t>ang20160930t223905</t>
  </si>
  <si>
    <t>ang20161001t181046</t>
  </si>
  <si>
    <t>ang20161001t184552</t>
  </si>
  <si>
    <t>ang20161001t185035</t>
  </si>
  <si>
    <t>ang20161001t185608</t>
  </si>
  <si>
    <t>ang20161001t191157</t>
  </si>
  <si>
    <t>ang20161001t192737</t>
  </si>
  <si>
    <t>ang20161001t205456</t>
  </si>
  <si>
    <t>ang20161001t205820</t>
  </si>
  <si>
    <t>ang20161001t213736</t>
  </si>
  <si>
    <t>ang20161003t193609</t>
  </si>
  <si>
    <t>ang20161003t200520</t>
  </si>
  <si>
    <t>ang20161003t201042</t>
  </si>
  <si>
    <t>ang20161003t213256</t>
  </si>
  <si>
    <t>ang20161005t182145</t>
  </si>
  <si>
    <t>ang20161005t184114</t>
  </si>
  <si>
    <t>ang20161005t194911</t>
  </si>
  <si>
    <t>ang20161006t175913</t>
  </si>
  <si>
    <t>ang20161006t180917</t>
  </si>
  <si>
    <t>ang20161006t181839</t>
  </si>
  <si>
    <t>ang20161006t184812</t>
  </si>
  <si>
    <t>ang20161006t200146</t>
  </si>
  <si>
    <t>ang20161008t202359</t>
  </si>
  <si>
    <t>ang20161008t203001</t>
  </si>
  <si>
    <t>ang20161008t204039</t>
  </si>
  <si>
    <t>ang20161008t204651</t>
  </si>
  <si>
    <t>ang20161008t205502</t>
  </si>
  <si>
    <t>ang20161008t210116</t>
  </si>
  <si>
    <t>ang20161008t210604</t>
  </si>
  <si>
    <t>ang20161008t211115</t>
  </si>
  <si>
    <t>ang20161008t211637</t>
  </si>
  <si>
    <t>ang20161008t212326</t>
  </si>
  <si>
    <t>ang20161008t212816</t>
  </si>
  <si>
    <t>ang20161008t213309</t>
  </si>
  <si>
    <t>ang20161008t213955</t>
  </si>
  <si>
    <t>ang20161008t220452</t>
  </si>
  <si>
    <t>ang20161011t175549</t>
  </si>
  <si>
    <t>ang20161011t222300</t>
  </si>
  <si>
    <t>ang20161011t222838</t>
  </si>
  <si>
    <t>ang20161012t193125</t>
  </si>
  <si>
    <t>ang20161012t193711</t>
  </si>
  <si>
    <t>ang20161012t220227</t>
  </si>
  <si>
    <t>ang20161025t182854</t>
  </si>
  <si>
    <t>ang20161025t183759</t>
  </si>
  <si>
    <t>ang20161025t184653</t>
  </si>
  <si>
    <t>ang20161025t191331</t>
  </si>
  <si>
    <t>ang20161025t192103</t>
  </si>
  <si>
    <t>ang20161025t192916</t>
  </si>
  <si>
    <t>ang20161025t193700</t>
  </si>
  <si>
    <t>ang20161025t195150</t>
  </si>
  <si>
    <t>ang20161025t195642</t>
  </si>
  <si>
    <t>ang20161025t230649</t>
  </si>
  <si>
    <t>ang20161026t173255</t>
  </si>
  <si>
    <t>ang20161026t180214</t>
  </si>
  <si>
    <t>ang20161026t182549</t>
  </si>
  <si>
    <t>ang20161026t201138</t>
  </si>
  <si>
    <t>ang20161029t185045</t>
  </si>
  <si>
    <t>ang20161029t195217</t>
  </si>
  <si>
    <t>ang20161029t200719</t>
  </si>
  <si>
    <t>ang20161029t201950</t>
  </si>
  <si>
    <t>ang20161029t204732</t>
  </si>
  <si>
    <t>ang20161029t205722</t>
  </si>
  <si>
    <t>ang20161029t215438</t>
  </si>
  <si>
    <t>Candidate source type</t>
  </si>
  <si>
    <t>high</t>
  </si>
  <si>
    <t>medium</t>
  </si>
  <si>
    <t>Sunshine Canyon Landfill</t>
  </si>
  <si>
    <t>ang20160910t192242-A</t>
  </si>
  <si>
    <t>ang20160910t191651-A</t>
  </si>
  <si>
    <t>El Segundo</t>
  </si>
  <si>
    <t>ang20160910t193531-B</t>
  </si>
  <si>
    <t>ang20160910t193531-C</t>
  </si>
  <si>
    <t>ang20160910t193531-F</t>
  </si>
  <si>
    <t>ang20160910t195200-D</t>
  </si>
  <si>
    <t>ang20160910t201644-A</t>
  </si>
  <si>
    <t>Harbor City</t>
  </si>
  <si>
    <t>ang20160910t201644-C</t>
  </si>
  <si>
    <t>ang20160910t201644-D</t>
  </si>
  <si>
    <t>ang20160910t204409-A</t>
  </si>
  <si>
    <t>Wilmington</t>
  </si>
  <si>
    <t>ang20160910t204409-B</t>
  </si>
  <si>
    <t>ang20160910t204409-C</t>
  </si>
  <si>
    <t>ang20160910t214407-A</t>
  </si>
  <si>
    <t>Chino Hills</t>
  </si>
  <si>
    <t>Chino</t>
  </si>
  <si>
    <t>Bell Mountain</t>
  </si>
  <si>
    <t>ang20160911t174834-C</t>
  </si>
  <si>
    <t>landfill</t>
  </si>
  <si>
    <t>Newberry</t>
  </si>
  <si>
    <t>ang20160911t182057-A</t>
  </si>
  <si>
    <t>ang20160912t201952-A</t>
  </si>
  <si>
    <t>ang20160912t201952-B</t>
  </si>
  <si>
    <t>ang20160912t201952-C</t>
  </si>
  <si>
    <t>ang20160912t201952-D</t>
  </si>
  <si>
    <t>ang20160912t201952-E</t>
  </si>
  <si>
    <t>ang20160912t202647-B</t>
  </si>
  <si>
    <t>ang20160912t202647-F</t>
  </si>
  <si>
    <t>ang20160912t202647-G</t>
  </si>
  <si>
    <t>ang20160912t204141-A</t>
  </si>
  <si>
    <t>ang20160912t204933-A</t>
  </si>
  <si>
    <t>ang20160912t204933-B</t>
  </si>
  <si>
    <t>ang20160912t204933-C</t>
  </si>
  <si>
    <t>ang20160912t210406-A</t>
  </si>
  <si>
    <t>ang20160912t220638-A</t>
  </si>
  <si>
    <t>Honor Rancho</t>
  </si>
  <si>
    <t>ang20160912t225718-B</t>
  </si>
  <si>
    <t>ang20160913t201027-A</t>
  </si>
  <si>
    <t>Tulare</t>
  </si>
  <si>
    <t>ang20160913t222421-A</t>
  </si>
  <si>
    <t>ang20160913t222421-C</t>
  </si>
  <si>
    <t>ang20160913t221144-A</t>
  </si>
  <si>
    <t>ang20160913t221144-C</t>
  </si>
  <si>
    <t>ang20160913t221144-D</t>
  </si>
  <si>
    <t>ang20160913t221144-E</t>
  </si>
  <si>
    <t>ang20160913t221144-F</t>
  </si>
  <si>
    <t>ang20160914t184032-A</t>
  </si>
  <si>
    <t>ang20160914t184032-B</t>
  </si>
  <si>
    <t>ang20160914t185349-A</t>
  </si>
  <si>
    <t>ang20160914t185349-B</t>
  </si>
  <si>
    <t>ang20160914t192133-A</t>
  </si>
  <si>
    <t>ang20160914t193619-A</t>
  </si>
  <si>
    <t>ang20160914t212505-A</t>
  </si>
  <si>
    <t>ang20160914t212505-B</t>
  </si>
  <si>
    <t>ang20160914t210910-A</t>
  </si>
  <si>
    <t>ang20160914t210910-B</t>
  </si>
  <si>
    <t>ang20160914t210910-C</t>
  </si>
  <si>
    <t>ang20160914t210910-D</t>
  </si>
  <si>
    <t>ang20160914t210910-F</t>
  </si>
  <si>
    <t>ang20160914t210910-G</t>
  </si>
  <si>
    <t>ang20160914t205235-B</t>
  </si>
  <si>
    <t>ang20160914t205235-D</t>
  </si>
  <si>
    <t>ang20160914t205235-E</t>
  </si>
  <si>
    <t>ang20160914t203630-A</t>
  </si>
  <si>
    <t>ang20160914t203630-C</t>
  </si>
  <si>
    <t>ang20160914t203630-D</t>
  </si>
  <si>
    <t>ang20160914t202059-C</t>
  </si>
  <si>
    <t>ang20160914t202059-D</t>
  </si>
  <si>
    <t>ang20160914t202059-E</t>
  </si>
  <si>
    <t>ang20160914t202059-F</t>
  </si>
  <si>
    <t>ang20160914t20061-A</t>
  </si>
  <si>
    <t>ang20160914t20061-H</t>
  </si>
  <si>
    <t>ang20160914t195048-C</t>
  </si>
  <si>
    <t>medum</t>
  </si>
  <si>
    <t>ang20160914t193619-D</t>
  </si>
  <si>
    <t>ang20160914t192133-B</t>
  </si>
  <si>
    <t>Placerita oil field</t>
  </si>
  <si>
    <t>ang20160915t180022-B</t>
  </si>
  <si>
    <t>ang20160915t185210-A</t>
  </si>
  <si>
    <t>ang20160915t190943-A</t>
  </si>
  <si>
    <t>ang20160916t195311-B</t>
  </si>
  <si>
    <t>ang20160914t214103-A</t>
  </si>
  <si>
    <t>ang20160914t214103-B</t>
  </si>
  <si>
    <t>ang20160914t214103-C</t>
  </si>
  <si>
    <t>ang20160914t214103-D</t>
  </si>
  <si>
    <t>ang20160917t224332-A</t>
  </si>
  <si>
    <t>ang20160917t224332-B</t>
  </si>
  <si>
    <t>ang20160917t200444-A</t>
  </si>
  <si>
    <t>ang20160919t174533-A</t>
  </si>
  <si>
    <t>ang20160925t201200-A</t>
  </si>
  <si>
    <t>Honor Ranch</t>
  </si>
  <si>
    <t>ang20160925t201200-C</t>
  </si>
  <si>
    <t>Ventura</t>
  </si>
  <si>
    <t>Toland Road Landfill</t>
  </si>
  <si>
    <t>ang20160930t211208-B</t>
  </si>
  <si>
    <t>ang20160930t221645-A</t>
  </si>
  <si>
    <t>Goleta</t>
  </si>
  <si>
    <t>Tajiguas Landfill</t>
  </si>
  <si>
    <t>ang20161001t181046-A</t>
  </si>
  <si>
    <t>ang20161001t181046-C</t>
  </si>
  <si>
    <t>ang20161001t213736-A</t>
  </si>
  <si>
    <t>ang20161001t191157-A</t>
  </si>
  <si>
    <t>ang20161001t192737-C</t>
  </si>
  <si>
    <t>ang20161003t193609-A</t>
  </si>
  <si>
    <t>Placerita Canyon</t>
  </si>
  <si>
    <t>ang20161003t193609-B</t>
  </si>
  <si>
    <t>Placerita Canyon oil field</t>
  </si>
  <si>
    <t>Martinez</t>
  </si>
  <si>
    <t>Rodeo</t>
  </si>
  <si>
    <t>ang20161005t184114-L</t>
  </si>
  <si>
    <t>Richmond</t>
  </si>
  <si>
    <t>ang20161005t194911-B</t>
  </si>
  <si>
    <t>ang20161005t194911-C</t>
  </si>
  <si>
    <t>ang20161006t181839-A</t>
  </si>
  <si>
    <t>ang20161006t181839-B</t>
  </si>
  <si>
    <t>ang20161006t184812-A</t>
  </si>
  <si>
    <t>Commerce</t>
  </si>
  <si>
    <t>ang20161006t200146-A</t>
  </si>
  <si>
    <t>Baldwin hills</t>
  </si>
  <si>
    <t>ang20161012t193125-A</t>
  </si>
  <si>
    <t>ang20161025t192916-A</t>
  </si>
  <si>
    <t>ang20161029t200719-A</t>
  </si>
  <si>
    <t>ang20161029t200719-B</t>
  </si>
  <si>
    <t>ang20161029t201950-A</t>
  </si>
  <si>
    <t>ang20161012t193711-A</t>
  </si>
  <si>
    <t>ang20161025t192916-B</t>
  </si>
  <si>
    <t>ang20161025t192916-C</t>
  </si>
  <si>
    <t>ang20161025t192916-D</t>
  </si>
  <si>
    <t>ang20161025t192916-E</t>
  </si>
  <si>
    <t>ang20161025t192916-F</t>
  </si>
  <si>
    <t>ang20161025t192916-J</t>
  </si>
  <si>
    <t>ang20161025t192916-K</t>
  </si>
  <si>
    <t>ang20161025t192916-L</t>
  </si>
  <si>
    <t>ang20161025t192916-M</t>
  </si>
  <si>
    <t>ang20161029t201950-B</t>
  </si>
  <si>
    <t>ang20161029t201950-C</t>
  </si>
  <si>
    <t>ang20161029t201950-D</t>
  </si>
  <si>
    <t>ang20161029t201950-E</t>
  </si>
  <si>
    <t>ang20161029t201950-F</t>
  </si>
  <si>
    <t>ang20161029t200719-C</t>
  </si>
  <si>
    <t>ang20161029t200719-D</t>
  </si>
  <si>
    <t>ang20161029t200719-E</t>
  </si>
  <si>
    <t>ang20161104t185742-A</t>
  </si>
  <si>
    <t>ang20161104t190838-A</t>
  </si>
  <si>
    <t>ang20161104t190838-B</t>
  </si>
  <si>
    <t>ang20161104t190838-C</t>
  </si>
  <si>
    <t>ang20161104t185742-B</t>
  </si>
  <si>
    <t>ang20161104t185742-C</t>
  </si>
  <si>
    <t>ang20161104t190838-D</t>
  </si>
  <si>
    <t>ang20161104t190838-E</t>
  </si>
  <si>
    <t>ang20161104t190838-H</t>
  </si>
  <si>
    <t>ang20161104t190838-I</t>
  </si>
  <si>
    <t>Image analyst confidence</t>
  </si>
  <si>
    <t>ang20161104t185742</t>
  </si>
  <si>
    <t>ang20161104t190838</t>
  </si>
  <si>
    <t>ang20161006t180917-A</t>
  </si>
  <si>
    <t>at</t>
  </si>
  <si>
    <t>ang20160913t210755-A</t>
  </si>
  <si>
    <t>ang20160913t210755-B</t>
  </si>
  <si>
    <t>ang20160913t210755-C</t>
  </si>
  <si>
    <t>ang20160913t210755-D</t>
  </si>
  <si>
    <t>ang20160916t221543-C</t>
  </si>
  <si>
    <t>ang20160916t221543-D</t>
  </si>
  <si>
    <t>ang20160922t194340-A</t>
  </si>
  <si>
    <t>a</t>
  </si>
  <si>
    <t>tr</t>
  </si>
  <si>
    <t>unknown</t>
  </si>
  <si>
    <t>refinery</t>
  </si>
  <si>
    <t>Area (region or town; i.e. Honor Rancho or Taft)</t>
  </si>
  <si>
    <t>Instument abbreviation (ANG, AVC, HYT)</t>
  </si>
  <si>
    <t>Gas (CH4, CO2, NH3)</t>
  </si>
  <si>
    <t>ANG</t>
  </si>
  <si>
    <t>CH4</t>
  </si>
  <si>
    <t>Can be hidden</t>
  </si>
  <si>
    <t>Number</t>
  </si>
  <si>
    <t>Source identifier (unique for each source)</t>
  </si>
  <si>
    <t>Plume identifier (unique for each plume)</t>
  </si>
  <si>
    <t>gas distribution line</t>
  </si>
  <si>
    <t>Chevron refinery</t>
  </si>
  <si>
    <t>Olinda Alpha landfill</t>
  </si>
  <si>
    <t xml:space="preserve">Olinda Alpha </t>
  </si>
  <si>
    <t>Sectors (IPCC)</t>
  </si>
  <si>
    <t>1A3 Transport</t>
  </si>
  <si>
    <t>IPCC sectors (bold in Vista)</t>
  </si>
  <si>
    <t>1C1 Transport of CO2</t>
  </si>
  <si>
    <t>1C3 Other</t>
  </si>
  <si>
    <t xml:space="preserve">LEVEL 1 </t>
  </si>
  <si>
    <t>LEVEL 2</t>
  </si>
  <si>
    <t>LEVEL 3</t>
  </si>
  <si>
    <t>1 Energy</t>
  </si>
  <si>
    <t>1A Fuel Combustion Activities</t>
  </si>
  <si>
    <t>1A1 Energy Industries</t>
  </si>
  <si>
    <t>1A2 Manufacuturing Industries &amp; Construction</t>
  </si>
  <si>
    <t>1A4 Other Sectors</t>
  </si>
  <si>
    <t>1A5 Non-Specified</t>
  </si>
  <si>
    <t>1B Fugitive Emissions From Fuels</t>
  </si>
  <si>
    <t>1B1 Solid Fuels</t>
  </si>
  <si>
    <t>1B2 Oil &amp; Natural Gas</t>
  </si>
  <si>
    <t>1B3 Other Emissions from Energy Production</t>
  </si>
  <si>
    <t>1C Carbon Dioxide Transport &amp; Storage</t>
  </si>
  <si>
    <t>1C2 Injections &amp; Storage</t>
  </si>
  <si>
    <t>2 Industries Processes 
&amp; Product Use</t>
  </si>
  <si>
    <t>2A Mineral Industry*</t>
  </si>
  <si>
    <t>2B Chemical Industry*</t>
  </si>
  <si>
    <t xml:space="preserve">2C Metal Industry* </t>
  </si>
  <si>
    <t>2D Non-Energy Products from Fuel &amp; Solvent Use*</t>
  </si>
  <si>
    <t>2E Electronics Industry*</t>
  </si>
  <si>
    <t>2F Product Uses as Substitutes for Ozone Depletion*</t>
  </si>
  <si>
    <t>2G Other Product Manufacture &amp; Use*</t>
  </si>
  <si>
    <t>2H Other*</t>
  </si>
  <si>
    <t xml:space="preserve">3 Agriculture, 
Forestry &amp; Other 
Land Use </t>
  </si>
  <si>
    <t>3A Livestock</t>
  </si>
  <si>
    <t>3A1 Enteric Fermentation</t>
  </si>
  <si>
    <t>3A2 Manure Management</t>
  </si>
  <si>
    <t>3B Land</t>
  </si>
  <si>
    <t>3B1 Forest Land</t>
  </si>
  <si>
    <t>3B2 Cropland</t>
  </si>
  <si>
    <t>3B3 Grassland</t>
  </si>
  <si>
    <t>3B4 Wetlands</t>
  </si>
  <si>
    <t>3B5 Settlements</t>
  </si>
  <si>
    <t>3B6 Other Land</t>
  </si>
  <si>
    <t>3C Aggregate Sources &amp; Non-CO2 Emissions*</t>
  </si>
  <si>
    <t>3D Other*</t>
  </si>
  <si>
    <t>4 Waste</t>
  </si>
  <si>
    <t>4A Solid Waste Disposal</t>
  </si>
  <si>
    <t>4A1 Managed Waste Disposal Sites</t>
  </si>
  <si>
    <t>4A2 Unmanaged Waste Disposal Sites</t>
  </si>
  <si>
    <t>4A3 Uncategorized Waste Disposal Sites</t>
  </si>
  <si>
    <t>4B Biological Treatment of Solid Waste*</t>
  </si>
  <si>
    <t>4C Incineration &amp; Open Burning of Waste*</t>
  </si>
  <si>
    <t>4D Wastewater Treatment &amp; Discharge</t>
  </si>
  <si>
    <t>4D1 Domestic Wastewater Treatment &amp; Discharge</t>
  </si>
  <si>
    <t>4D2 Domestic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</si>
  <si>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</si>
  <si>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</si>
  <si>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</si>
  <si>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</si>
  <si>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IPCC sectors (most relevant from table)</t>
  </si>
  <si>
    <t>gas storage facility</t>
  </si>
  <si>
    <t>possible vent west of main facility</t>
  </si>
  <si>
    <t>Uknown landfill (not in Vista)</t>
  </si>
  <si>
    <t>Chino Hills neighborhood</t>
  </si>
  <si>
    <t>Newberry compressor</t>
  </si>
  <si>
    <t>comperssor part of main facility</t>
  </si>
  <si>
    <t>Placerita Canyon pipes?</t>
  </si>
  <si>
    <t>oil/gas unknown infrastucture</t>
  </si>
  <si>
    <t>Inglewood oil &amp; gas field</t>
  </si>
  <si>
    <t>Coalinga</t>
  </si>
  <si>
    <t>oil/gas possible pipeline</t>
  </si>
  <si>
    <t>Coalinga oil &amp; gas field</t>
  </si>
  <si>
    <t>oil/gas waste lagoon</t>
  </si>
  <si>
    <t>oil/gas drill rig</t>
  </si>
  <si>
    <t>Kern River oil &amp; gas field</t>
  </si>
  <si>
    <t>Midway Sunset oil &amp; gas field</t>
  </si>
  <si>
    <t>Midway Sunset</t>
  </si>
  <si>
    <t>Kern River</t>
  </si>
  <si>
    <t>oil/gas tank</t>
  </si>
  <si>
    <t>oil/gas pumpjack</t>
  </si>
  <si>
    <t>Cymric</t>
  </si>
  <si>
    <t>Cymric oil &amp; gas field</t>
  </si>
  <si>
    <t>Possible farm/ranch</t>
  </si>
  <si>
    <t>farm/ranch</t>
  </si>
  <si>
    <t>Sunshine Canyon</t>
  </si>
  <si>
    <t>Victorville Sanitary Landfill</t>
  </si>
  <si>
    <t>Carlos Echeverria &amp; Sons Dairy</t>
  </si>
  <si>
    <t>Lakeview Farm Dairy</t>
  </si>
  <si>
    <t>agricultural field</t>
  </si>
  <si>
    <t>Hilarides dairy</t>
  </si>
  <si>
    <t>ang20160917t213418-C</t>
  </si>
  <si>
    <t>Possible top soil distributor</t>
  </si>
  <si>
    <t>Phillips 66 refinery</t>
  </si>
  <si>
    <t>ang20160910t185702-A</t>
  </si>
  <si>
    <t>Valero refinery</t>
  </si>
  <si>
    <t>ang20160910t205021-A</t>
  </si>
  <si>
    <t>ang20160910t205021-E</t>
  </si>
  <si>
    <t>Tesoro refinery</t>
  </si>
  <si>
    <t>gas compressor</t>
  </si>
  <si>
    <t>water treatment plant</t>
  </si>
  <si>
    <t>other livestock</t>
  </si>
  <si>
    <t>ang20160911t213902-A</t>
  </si>
  <si>
    <t>ang20160912t205614-A</t>
  </si>
  <si>
    <t>ang20160912t205614-B</t>
  </si>
  <si>
    <t>ang20160912t205614-C</t>
  </si>
  <si>
    <t>ang20160912t205614-D</t>
  </si>
  <si>
    <t>Hinkley PG&amp;E Compressor Station</t>
  </si>
  <si>
    <t>Hinkley</t>
  </si>
  <si>
    <t>ang20160913t190124-A</t>
  </si>
  <si>
    <t>ang20160913t195803-A</t>
  </si>
  <si>
    <t>ang20160913t202108-A</t>
  </si>
  <si>
    <t>ang20160913t202108-B</t>
  </si>
  <si>
    <t>ang20160913t202108-C</t>
  </si>
  <si>
    <t>ang20160913t202108-D</t>
  </si>
  <si>
    <t>ang20160913t203326-A</t>
  </si>
  <si>
    <t>ang20160913t203326-B</t>
  </si>
  <si>
    <t>ang20160913t204410-A</t>
  </si>
  <si>
    <t>ang20160913t204410-B</t>
  </si>
  <si>
    <t>ang20160913t204410-C</t>
  </si>
  <si>
    <t>ang20160913t204410-D</t>
  </si>
  <si>
    <t>ang20160913t205656-A</t>
  </si>
  <si>
    <t>ang20160913t205656-B</t>
  </si>
  <si>
    <t>ang20160913t212101-A</t>
  </si>
  <si>
    <t>ang20160913t212101-B</t>
  </si>
  <si>
    <t>ang20160913t212101-C</t>
  </si>
  <si>
    <t>ang20160913t212101-D</t>
  </si>
  <si>
    <t>ang20160913t212101-E</t>
  </si>
  <si>
    <t>ang20160913t212101-F</t>
  </si>
  <si>
    <t>ang20160913t212101-G</t>
  </si>
  <si>
    <t>ang20160913t212101-H</t>
  </si>
  <si>
    <t>ang20160913t212101-I</t>
  </si>
  <si>
    <t>ang20160913t213245-A</t>
  </si>
  <si>
    <t>ang20160913t213245-B</t>
  </si>
  <si>
    <t>ang20160913t213245-C</t>
  </si>
  <si>
    <t>ang20160913t213245-D</t>
  </si>
  <si>
    <t>ang20160913t213245-E</t>
  </si>
  <si>
    <t>ang20160913t213245-F</t>
  </si>
  <si>
    <t>ang20160913t214607-A</t>
  </si>
  <si>
    <t>ang20160913t214607-C</t>
  </si>
  <si>
    <t>Pacific Rim Dairy Digester</t>
  </si>
  <si>
    <t>ang20160913t214607-D</t>
  </si>
  <si>
    <t>ang20160913t214607-F</t>
  </si>
  <si>
    <t>ang20160913t214607-G</t>
  </si>
  <si>
    <t>ang20160913t215754-A</t>
  </si>
  <si>
    <t>ang20160913t215754-B</t>
  </si>
  <si>
    <t>ang20160914t184032-C</t>
  </si>
  <si>
    <t>ang20160914t185349-C</t>
  </si>
  <si>
    <t>ang20160914t185349-D</t>
  </si>
  <si>
    <t>ang20160919t205955-A</t>
  </si>
  <si>
    <t>b</t>
  </si>
  <si>
    <t>ang20160919t205955-B</t>
  </si>
  <si>
    <t>ang20160919t205955-C</t>
  </si>
  <si>
    <t>ang20160919t211311-A</t>
  </si>
  <si>
    <t>ang20160919t211311-B</t>
  </si>
  <si>
    <t>ang20160922t183143-B</t>
  </si>
  <si>
    <t>ang20160922t183143-C</t>
  </si>
  <si>
    <t>ang20160922t184215-A</t>
  </si>
  <si>
    <t>c</t>
  </si>
  <si>
    <t>ang20160922t184215-D</t>
  </si>
  <si>
    <t>ang20160922t185237-A</t>
  </si>
  <si>
    <t>ang20160922t185237-B</t>
  </si>
  <si>
    <t>ang20160922t191333-A</t>
  </si>
  <si>
    <t>ang20160922t191333-B</t>
  </si>
  <si>
    <t>ang20160922t192359-B</t>
  </si>
  <si>
    <t>ang20160922t192359-E</t>
  </si>
  <si>
    <t>ang20160922t192359-G</t>
  </si>
  <si>
    <t>ang20160922t193350-A</t>
  </si>
  <si>
    <t>ang20160922t193350-B</t>
  </si>
  <si>
    <t>ang20160922t193350-C</t>
  </si>
  <si>
    <t>ang20160922t195333-A</t>
  </si>
  <si>
    <t>ang20160922t200330-B</t>
  </si>
  <si>
    <t>ang20160922t200330-E</t>
  </si>
  <si>
    <t>ang20160922t200330-F</t>
  </si>
  <si>
    <t>ang20160922t200330-G</t>
  </si>
  <si>
    <t>ang20160922t200330-H</t>
  </si>
  <si>
    <t>ang20160922t201314-B</t>
  </si>
  <si>
    <t>ang20160922t201314-C</t>
  </si>
  <si>
    <t>ang20160922t201314-E</t>
  </si>
  <si>
    <t>ang20160922t202316-B</t>
  </si>
  <si>
    <t>ang20160922t202316-C</t>
  </si>
  <si>
    <t>ang20160922t203245-D</t>
  </si>
  <si>
    <t>ang20160922t203245-E</t>
  </si>
  <si>
    <t>ang20160922t203245-F</t>
  </si>
  <si>
    <t>ang20160922t204244-B</t>
  </si>
  <si>
    <t>ang20160922t204244-C</t>
  </si>
  <si>
    <t>ang20160922t194340-B</t>
  </si>
  <si>
    <t>ang20160922t205234-A</t>
  </si>
  <si>
    <t>ang20160922t211209-A</t>
  </si>
  <si>
    <t>ang20160922t211209-B</t>
  </si>
  <si>
    <t>ang20160922t183143-F</t>
  </si>
  <si>
    <t>ang20160922t212208-A</t>
  </si>
  <si>
    <t>ang20160922t212208-B</t>
  </si>
  <si>
    <t>ang20160922t212208-C</t>
  </si>
  <si>
    <t>ang20160922t213141-A</t>
  </si>
  <si>
    <t>ang20160922t213141-B</t>
  </si>
  <si>
    <t>ang20160922t213141-C</t>
  </si>
  <si>
    <t>ang20160922t213141-D</t>
  </si>
  <si>
    <t>ang20160922t213141-E</t>
  </si>
  <si>
    <t>ang20160922t201314-G</t>
  </si>
  <si>
    <t>ang20160922t213141-F</t>
  </si>
  <si>
    <t>ang20160922t214116-A</t>
  </si>
  <si>
    <t>ang20160922t214116-B</t>
  </si>
  <si>
    <t>Image analyst</t>
  </si>
  <si>
    <t>Plume Lat.</t>
  </si>
  <si>
    <t>Plume Lon.</t>
  </si>
  <si>
    <t>Source Lat.</t>
  </si>
  <si>
    <t>Source Lon.</t>
  </si>
  <si>
    <t>S00006</t>
  </si>
  <si>
    <t>S00007</t>
  </si>
  <si>
    <t>S00008</t>
  </si>
  <si>
    <t>S00009</t>
  </si>
  <si>
    <t>S00010</t>
  </si>
  <si>
    <t>S00011</t>
  </si>
  <si>
    <t>S00012</t>
  </si>
  <si>
    <t>S00013</t>
  </si>
  <si>
    <t>S00014</t>
  </si>
  <si>
    <t>S00015</t>
  </si>
  <si>
    <t>S00016</t>
  </si>
  <si>
    <t>S00017</t>
  </si>
  <si>
    <t>S00018</t>
  </si>
  <si>
    <t>S00019</t>
  </si>
  <si>
    <t>S00022</t>
  </si>
  <si>
    <t>S00023</t>
  </si>
  <si>
    <t>S00024</t>
  </si>
  <si>
    <t>S00025</t>
  </si>
  <si>
    <t>S00026</t>
  </si>
  <si>
    <t>S00027</t>
  </si>
  <si>
    <t>S00028</t>
  </si>
  <si>
    <t>S00029</t>
  </si>
  <si>
    <t>S00030</t>
  </si>
  <si>
    <t>S00031</t>
  </si>
  <si>
    <t>S00032</t>
  </si>
  <si>
    <t>S00033</t>
  </si>
  <si>
    <t>S00034</t>
  </si>
  <si>
    <t>S00035</t>
  </si>
  <si>
    <t>S00036</t>
  </si>
  <si>
    <t>S00037</t>
  </si>
  <si>
    <t>S00038</t>
  </si>
  <si>
    <t>S00039</t>
  </si>
  <si>
    <t>S00040</t>
  </si>
  <si>
    <t>S00041</t>
  </si>
  <si>
    <t>S00042</t>
  </si>
  <si>
    <t>S00043</t>
  </si>
  <si>
    <t>S00044</t>
  </si>
  <si>
    <t>S00045</t>
  </si>
  <si>
    <t>S00047</t>
  </si>
  <si>
    <t>S00048</t>
  </si>
  <si>
    <t>S00049</t>
  </si>
  <si>
    <t>S00050</t>
  </si>
  <si>
    <t>S00051</t>
  </si>
  <si>
    <t>S00052</t>
  </si>
  <si>
    <t>S00053</t>
  </si>
  <si>
    <t>S00054</t>
  </si>
  <si>
    <t>S00055</t>
  </si>
  <si>
    <t>S00056</t>
  </si>
  <si>
    <t>S00057</t>
  </si>
  <si>
    <t>S00058</t>
  </si>
  <si>
    <t>S00060</t>
  </si>
  <si>
    <t>S00059</t>
  </si>
  <si>
    <t>S00061</t>
  </si>
  <si>
    <t>S00062</t>
  </si>
  <si>
    <t>S00063</t>
  </si>
  <si>
    <t>S00064</t>
  </si>
  <si>
    <t>S00065</t>
  </si>
  <si>
    <t>S00066</t>
  </si>
  <si>
    <t>S00067</t>
  </si>
  <si>
    <t>S00068</t>
  </si>
  <si>
    <t>S00069</t>
  </si>
  <si>
    <t>S00070</t>
  </si>
  <si>
    <t>S00071</t>
  </si>
  <si>
    <t>S00072</t>
  </si>
  <si>
    <t>S00073</t>
  </si>
  <si>
    <t>S00074</t>
  </si>
  <si>
    <t>S00075</t>
  </si>
  <si>
    <t>S00076</t>
  </si>
  <si>
    <t>S00077</t>
  </si>
  <si>
    <t>S00078</t>
  </si>
  <si>
    <t>S00079</t>
  </si>
  <si>
    <t>S00080</t>
  </si>
  <si>
    <t>S00081</t>
  </si>
  <si>
    <t>S00082</t>
  </si>
  <si>
    <t>S00083</t>
  </si>
  <si>
    <t>S00084</t>
  </si>
  <si>
    <t>S00086</t>
  </si>
  <si>
    <t>S00087</t>
  </si>
  <si>
    <t>S00088</t>
  </si>
  <si>
    <t>S00089</t>
  </si>
  <si>
    <t>S00090</t>
  </si>
  <si>
    <t>S00091</t>
  </si>
  <si>
    <t>S00092</t>
  </si>
  <si>
    <t>S00094</t>
  </si>
  <si>
    <t>S00098</t>
  </si>
  <si>
    <t>S00099</t>
  </si>
  <si>
    <t>S00100</t>
  </si>
  <si>
    <t>S00101</t>
  </si>
  <si>
    <t>S00102</t>
  </si>
  <si>
    <t>S00103</t>
  </si>
  <si>
    <t>S00104</t>
  </si>
  <si>
    <t>S00105</t>
  </si>
  <si>
    <t>S00106</t>
  </si>
  <si>
    <t>S00107</t>
  </si>
  <si>
    <t>S00108</t>
  </si>
  <si>
    <t>S00109</t>
  </si>
  <si>
    <t>S00110</t>
  </si>
  <si>
    <t>S00111</t>
  </si>
  <si>
    <t>S00115</t>
  </si>
  <si>
    <t>S00116</t>
  </si>
  <si>
    <t>S00117</t>
  </si>
  <si>
    <t>S00118</t>
  </si>
  <si>
    <t>S00119</t>
  </si>
  <si>
    <t>S00120</t>
  </si>
  <si>
    <t>S00121</t>
  </si>
  <si>
    <t>S00122</t>
  </si>
  <si>
    <t>S00123</t>
  </si>
  <si>
    <t>S00124</t>
  </si>
  <si>
    <t>S00125</t>
  </si>
  <si>
    <t>S00126</t>
  </si>
  <si>
    <t>S00127</t>
  </si>
  <si>
    <t>S00128</t>
  </si>
  <si>
    <t>S00129</t>
  </si>
  <si>
    <t>S00130</t>
  </si>
  <si>
    <t>S00131</t>
  </si>
  <si>
    <t>S00132</t>
  </si>
  <si>
    <t>S00133</t>
  </si>
  <si>
    <t>S00134</t>
  </si>
  <si>
    <t>S00135</t>
  </si>
  <si>
    <t>S00136</t>
  </si>
  <si>
    <t>S00137</t>
  </si>
  <si>
    <t>S00141</t>
  </si>
  <si>
    <t>S00145</t>
  </si>
  <si>
    <t>S00147</t>
  </si>
  <si>
    <t>S00148</t>
  </si>
  <si>
    <t>S00149</t>
  </si>
  <si>
    <t>S00150</t>
  </si>
  <si>
    <t>S00151</t>
  </si>
  <si>
    <t>S00152</t>
  </si>
  <si>
    <t>S00154</t>
  </si>
  <si>
    <t>S00153</t>
  </si>
  <si>
    <t>S00155</t>
  </si>
  <si>
    <t>S00156</t>
  </si>
  <si>
    <t>S00157</t>
  </si>
  <si>
    <t>S00158</t>
  </si>
  <si>
    <t>S00159</t>
  </si>
  <si>
    <t>S00160</t>
  </si>
  <si>
    <t>S00161</t>
  </si>
  <si>
    <t>S00162</t>
  </si>
  <si>
    <t>S00163</t>
  </si>
  <si>
    <t>S00164</t>
  </si>
  <si>
    <t>S00165</t>
  </si>
  <si>
    <t>S00166</t>
  </si>
  <si>
    <t>S00167</t>
  </si>
  <si>
    <t>S00168</t>
  </si>
  <si>
    <t>S00169</t>
  </si>
  <si>
    <t>S00170</t>
  </si>
  <si>
    <t>S00171</t>
  </si>
  <si>
    <t>S00172</t>
  </si>
  <si>
    <t>S00173</t>
  </si>
  <si>
    <t>S00174</t>
  </si>
  <si>
    <t>S00175</t>
  </si>
  <si>
    <t>S00176</t>
  </si>
  <si>
    <t>S00177</t>
  </si>
  <si>
    <t>S00178</t>
  </si>
  <si>
    <t>S00179</t>
  </si>
  <si>
    <t>S00180</t>
  </si>
  <si>
    <t>S00181</t>
  </si>
  <si>
    <t>S00183</t>
  </si>
  <si>
    <t>S00184</t>
  </si>
  <si>
    <t>S00186</t>
  </si>
  <si>
    <t>S00187</t>
  </si>
  <si>
    <t>S00188</t>
  </si>
  <si>
    <t>S00190</t>
  </si>
  <si>
    <t>S00191</t>
  </si>
  <si>
    <t>S00192</t>
  </si>
  <si>
    <t>S00193</t>
  </si>
  <si>
    <t>S00194</t>
  </si>
  <si>
    <t>S00195</t>
  </si>
  <si>
    <t>S00196</t>
  </si>
  <si>
    <t>S00197</t>
  </si>
  <si>
    <t>S00198</t>
  </si>
  <si>
    <t>S00199</t>
  </si>
  <si>
    <t>S00200</t>
  </si>
  <si>
    <t>S00201</t>
  </si>
  <si>
    <t>S00202</t>
  </si>
  <si>
    <t>S00203</t>
  </si>
  <si>
    <t>S00205</t>
  </si>
  <si>
    <t>S00204</t>
  </si>
  <si>
    <t>S00206</t>
  </si>
  <si>
    <t>S00207</t>
  </si>
  <si>
    <t>S00208</t>
  </si>
  <si>
    <t>S00209</t>
  </si>
  <si>
    <t>S00210</t>
  </si>
  <si>
    <t>S00211</t>
  </si>
  <si>
    <t>S00212</t>
  </si>
  <si>
    <t>S00213</t>
  </si>
  <si>
    <t>S00214</t>
  </si>
  <si>
    <t>S00215</t>
  </si>
  <si>
    <t>S00216</t>
  </si>
  <si>
    <t>S00217</t>
  </si>
  <si>
    <t>S00218</t>
  </si>
  <si>
    <t>S00219</t>
  </si>
  <si>
    <t>S00220</t>
  </si>
  <si>
    <t>S00221</t>
  </si>
  <si>
    <t>S00222</t>
  </si>
  <si>
    <t>S00223</t>
  </si>
  <si>
    <t>S00224</t>
  </si>
  <si>
    <t>S00225</t>
  </si>
  <si>
    <t>S00226</t>
  </si>
  <si>
    <t>S00227</t>
  </si>
  <si>
    <t>S00228</t>
  </si>
  <si>
    <t>S00229</t>
  </si>
  <si>
    <t>S00230</t>
  </si>
  <si>
    <t>S00231</t>
  </si>
  <si>
    <t>S00232</t>
  </si>
  <si>
    <t>S00234</t>
  </si>
  <si>
    <t>S00233</t>
  </si>
  <si>
    <t>S00235</t>
  </si>
  <si>
    <t>ang20160916t185013-A</t>
  </si>
  <si>
    <t>ang20160916t193543-A</t>
  </si>
  <si>
    <t>ang20160916t200814-A</t>
  </si>
  <si>
    <t>ang20160916t200814-B</t>
  </si>
  <si>
    <t>ang20160916t200814-C</t>
  </si>
  <si>
    <t>ang20160916t202433-A</t>
  </si>
  <si>
    <t>ang20160916t202433-D</t>
  </si>
  <si>
    <t>ang20160916t202433-F</t>
  </si>
  <si>
    <t>ang20160916t202433-G</t>
  </si>
  <si>
    <t>ang20160916t202433-H</t>
  </si>
  <si>
    <t>ang20160916t202433-I</t>
  </si>
  <si>
    <t>ang20160916t204345-B</t>
  </si>
  <si>
    <t>ang20160916t205810-A</t>
  </si>
  <si>
    <t>ang20160916t211157-A</t>
  </si>
  <si>
    <t>ang20160916t211157-B</t>
  </si>
  <si>
    <t>ang20160916t211157-C</t>
  </si>
  <si>
    <t>ang20160916t211157-D</t>
  </si>
  <si>
    <t>ang20160916t211157-E</t>
  </si>
  <si>
    <t>ang20160916t211157-F</t>
  </si>
  <si>
    <t>ang20160916t212645-A</t>
  </si>
  <si>
    <t>ang20160916t212645-B</t>
  </si>
  <si>
    <t>ang20160917t181611-A</t>
  </si>
  <si>
    <t>ang20160917t181611-B</t>
  </si>
  <si>
    <t>ang20160917t185714-A</t>
  </si>
  <si>
    <t>ang20160917t191047-A</t>
  </si>
  <si>
    <t>ang20160917t192524-A</t>
  </si>
  <si>
    <t>ang20160917t193841-A</t>
  </si>
  <si>
    <t>ang20160917t193841-B</t>
  </si>
  <si>
    <t>ang20160917t210125-A</t>
  </si>
  <si>
    <t>ang20160917t211125-A</t>
  </si>
  <si>
    <t>ang20160917t211125-B</t>
  </si>
  <si>
    <t>ang20160917t211125-C</t>
  </si>
  <si>
    <t>ang20160919t182830-A</t>
  </si>
  <si>
    <t>ang20160919t182830-B</t>
  </si>
  <si>
    <t>ang20160919t193800-A</t>
  </si>
  <si>
    <t>ang20160919t203241-A</t>
  </si>
  <si>
    <t>ang20160919t204619-A</t>
  </si>
  <si>
    <t>ang20160919t204619-B</t>
  </si>
  <si>
    <t>ang20160919t204619-C</t>
  </si>
  <si>
    <t>ang20160919t204619-D</t>
  </si>
  <si>
    <t>ang20161025t230649-A</t>
  </si>
  <si>
    <t>Shafter</t>
  </si>
  <si>
    <t>ang20161026t173255-A</t>
  </si>
  <si>
    <t>ang20161026t173255-B</t>
  </si>
  <si>
    <t>ang20161026t180214-A</t>
  </si>
  <si>
    <t>ang20161026t180214-B</t>
  </si>
  <si>
    <t>ang20161026t182549-A</t>
  </si>
  <si>
    <t>Gill Ranch Gas storage</t>
  </si>
  <si>
    <t>Madera</t>
  </si>
  <si>
    <t>ang20161026t201138-A</t>
  </si>
  <si>
    <t>ang20161029t185045-A</t>
  </si>
  <si>
    <t>ang20161029t185045-B</t>
  </si>
  <si>
    <t>ang20161029t185045-C</t>
  </si>
  <si>
    <t>ang20161029t185045-D</t>
  </si>
  <si>
    <t>ang20161029t195217-A</t>
  </si>
  <si>
    <t>ang20161029t204732-A</t>
  </si>
  <si>
    <t>oil/gas stack</t>
  </si>
  <si>
    <t>McKittrick</t>
  </si>
  <si>
    <t>McKittrick oil &amp; gas field</t>
  </si>
  <si>
    <t>ang20161029t204732-B</t>
  </si>
  <si>
    <t>ang20161029t204732-C</t>
  </si>
  <si>
    <t>ang20161029t205722-A</t>
  </si>
  <si>
    <t>ang20161029t205722-B</t>
  </si>
  <si>
    <t>oil/gas compressor</t>
  </si>
  <si>
    <t>ang20161029t205722-C</t>
  </si>
  <si>
    <t>ang20161029t205722-E</t>
  </si>
  <si>
    <t>ang20161029t215438-A</t>
  </si>
  <si>
    <t>ang20161029t215438-B</t>
  </si>
  <si>
    <t>ang20161102201413-A</t>
  </si>
  <si>
    <t>possible emission from well pad</t>
  </si>
  <si>
    <t>ang20161102211652-A</t>
  </si>
  <si>
    <t>El Monte</t>
  </si>
  <si>
    <t>possible LNG fueling station</t>
  </si>
  <si>
    <t>ang20161103173708-A</t>
  </si>
  <si>
    <t>ang20161103221806-A</t>
  </si>
  <si>
    <t>ang20161103222451-A</t>
  </si>
  <si>
    <t>ang20161103222451-B</t>
  </si>
  <si>
    <t>ang20161103221806-B</t>
  </si>
  <si>
    <t>ang20161104183025-A</t>
  </si>
  <si>
    <t>ang20161104183025-B</t>
  </si>
  <si>
    <t>ang20161104195416-A</t>
  </si>
  <si>
    <t>Fillmore</t>
  </si>
  <si>
    <t>Frank R. Bowerman</t>
  </si>
  <si>
    <t>Bay Point</t>
  </si>
  <si>
    <t>ang20160925t170117-A</t>
  </si>
  <si>
    <t>ang20160925t170117-B</t>
  </si>
  <si>
    <t>ang20160925t201200-B</t>
  </si>
  <si>
    <t>ang20160930t213004-A</t>
  </si>
  <si>
    <t>ang20160930t223905-A</t>
  </si>
  <si>
    <t>ang20160930t223905-B</t>
  </si>
  <si>
    <t>ang20161001t184552-A</t>
  </si>
  <si>
    <t>ang20161001t184552-B</t>
  </si>
  <si>
    <t>ang20161001t184552-C</t>
  </si>
  <si>
    <t>ang20161001t185035-A</t>
  </si>
  <si>
    <t>ang20161001t185608-A</t>
  </si>
  <si>
    <t>ang20161001t205456-A</t>
  </si>
  <si>
    <t>construction area, open land</t>
  </si>
  <si>
    <t>ang20161001t205820-A</t>
  </si>
  <si>
    <t>ang20161003t200520-A</t>
  </si>
  <si>
    <t>ang20161003t200520-B</t>
  </si>
  <si>
    <t>ang20161003t201042-A</t>
  </si>
  <si>
    <t>ang20161003t201042-B</t>
  </si>
  <si>
    <t>ang20161003t213256-A</t>
  </si>
  <si>
    <t>ang20161005t182145-A</t>
  </si>
  <si>
    <t>ang20161005t182145-B</t>
  </si>
  <si>
    <t>S00236</t>
  </si>
  <si>
    <t>S00237</t>
  </si>
  <si>
    <t>S00238</t>
  </si>
  <si>
    <t>S00239</t>
  </si>
  <si>
    <t>S00240</t>
  </si>
  <si>
    <t>S00241</t>
  </si>
  <si>
    <t>S00244</t>
  </si>
  <si>
    <t>S00246</t>
  </si>
  <si>
    <t>S00247</t>
  </si>
  <si>
    <t>S00248</t>
  </si>
  <si>
    <t>S00249</t>
  </si>
  <si>
    <t>S00251</t>
  </si>
  <si>
    <t>S00252</t>
  </si>
  <si>
    <t>S00253</t>
  </si>
  <si>
    <t>S00254</t>
  </si>
  <si>
    <t>S00255</t>
  </si>
  <si>
    <t>S00256</t>
  </si>
  <si>
    <t>S00257</t>
  </si>
  <si>
    <t>S00258</t>
  </si>
  <si>
    <t>S00259</t>
  </si>
  <si>
    <t>S00260</t>
  </si>
  <si>
    <t>S00264</t>
  </si>
  <si>
    <t>S00265</t>
  </si>
  <si>
    <t>S00267</t>
  </si>
  <si>
    <t>S00268</t>
  </si>
  <si>
    <t>S00269</t>
  </si>
  <si>
    <t>S00270</t>
  </si>
  <si>
    <t>S00271</t>
  </si>
  <si>
    <t>S00272</t>
  </si>
  <si>
    <t>S00273</t>
  </si>
  <si>
    <t>S00276</t>
  </si>
  <si>
    <t>S00277</t>
  </si>
  <si>
    <t>S00278</t>
  </si>
  <si>
    <t>S00280</t>
  </si>
  <si>
    <t>S00281</t>
  </si>
  <si>
    <t>S00282</t>
  </si>
  <si>
    <t>S00283</t>
  </si>
  <si>
    <t>S00284</t>
  </si>
  <si>
    <t>S00286</t>
  </si>
  <si>
    <t>S00288</t>
  </si>
  <si>
    <t>S00290</t>
  </si>
  <si>
    <t>S00291</t>
  </si>
  <si>
    <t>S00293</t>
  </si>
  <si>
    <t>S00295</t>
  </si>
  <si>
    <t>S00296</t>
  </si>
  <si>
    <t>S00298</t>
  </si>
  <si>
    <t>S00299</t>
  </si>
  <si>
    <t>S00300</t>
  </si>
  <si>
    <t>S00301</t>
  </si>
  <si>
    <t>S00302</t>
  </si>
  <si>
    <t>S00303</t>
  </si>
  <si>
    <t>S00304</t>
  </si>
  <si>
    <t>S00305</t>
  </si>
  <si>
    <t>S00306</t>
  </si>
  <si>
    <t>ang20160930t211208-C</t>
  </si>
  <si>
    <t>ang20160930t211208-D</t>
  </si>
  <si>
    <t>S00307</t>
  </si>
  <si>
    <t>S00309</t>
  </si>
  <si>
    <t>S00310</t>
  </si>
  <si>
    <t>S00311</t>
  </si>
  <si>
    <t>S00312</t>
  </si>
  <si>
    <t>S00314</t>
  </si>
  <si>
    <t>S00315</t>
  </si>
  <si>
    <t>S00316</t>
  </si>
  <si>
    <t>S00317</t>
  </si>
  <si>
    <t>S00318</t>
  </si>
  <si>
    <t>East Whittier</t>
  </si>
  <si>
    <t>ang20161006t175913-A</t>
  </si>
  <si>
    <t>Olinda Alpha</t>
  </si>
  <si>
    <t>gas LNG station</t>
  </si>
  <si>
    <t>ang20161008t202359-A</t>
  </si>
  <si>
    <t>ang20161008t202359-B</t>
  </si>
  <si>
    <t>ang20161008t202359-C</t>
  </si>
  <si>
    <t>ang20161008t202359-D</t>
  </si>
  <si>
    <t>Bakersfield</t>
  </si>
  <si>
    <t>ang20161008t203001-A</t>
  </si>
  <si>
    <t>ang20161008t203001-B</t>
  </si>
  <si>
    <t>ang20161008t204039-A</t>
  </si>
  <si>
    <t>ang20161008t204039-B</t>
  </si>
  <si>
    <t>ang20161008t204039-C</t>
  </si>
  <si>
    <t>ang20161008t204039-D</t>
  </si>
  <si>
    <t>ang20161008t204651-A</t>
  </si>
  <si>
    <t>ang20161008t204651-B</t>
  </si>
  <si>
    <t>ang20161008t205502-A</t>
  </si>
  <si>
    <t>ang20161008t205502-B</t>
  </si>
  <si>
    <t>ang20161008t205502-C</t>
  </si>
  <si>
    <t>ang20161008t205502-D</t>
  </si>
  <si>
    <t>ang20161008t202359-E</t>
  </si>
  <si>
    <t>ang20161008t204039-E</t>
  </si>
  <si>
    <t>ang20161008t205502-E</t>
  </si>
  <si>
    <t>ang20161008t210116-A</t>
  </si>
  <si>
    <t>ang20161008t210604-A</t>
  </si>
  <si>
    <t>ang20161008t210604-B</t>
  </si>
  <si>
    <t>ang20161008t211115-A</t>
  </si>
  <si>
    <t>ang20161008t211115-B</t>
  </si>
  <si>
    <t>ang20161008t211115-C</t>
  </si>
  <si>
    <t>ang20161008t211115-D</t>
  </si>
  <si>
    <t>ang20161008t211637-A</t>
  </si>
  <si>
    <t>ang20161008t211637-B</t>
  </si>
  <si>
    <t>ang20161008t212326-A</t>
  </si>
  <si>
    <t>ang20161008t212326-B</t>
  </si>
  <si>
    <t>ang20161008t212816-A</t>
  </si>
  <si>
    <t>ang20161008t213309-A</t>
  </si>
  <si>
    <t>ang20161008t213309-B</t>
  </si>
  <si>
    <t>ang20161008t213955-A</t>
  </si>
  <si>
    <t>ang20161008t213955-B</t>
  </si>
  <si>
    <t>ang20161008t213955-C</t>
  </si>
  <si>
    <t>ang20161008t213955-D</t>
  </si>
  <si>
    <t>ang20161008t213955-E</t>
  </si>
  <si>
    <t>ang20161008t220452-A</t>
  </si>
  <si>
    <t>ang20161011t175549-A</t>
  </si>
  <si>
    <t>ExxonMobil Oil Refinery</t>
  </si>
  <si>
    <t>ang20161011t222300-A</t>
  </si>
  <si>
    <t>ang20161011t222838-A</t>
  </si>
  <si>
    <t>ang20161012t220227-A</t>
  </si>
  <si>
    <t>ang20161025t182854-A</t>
  </si>
  <si>
    <t>ang20161025t183759-A</t>
  </si>
  <si>
    <t>ang20161025t184653-A</t>
  </si>
  <si>
    <t>ang20161025t184653-B</t>
  </si>
  <si>
    <t>ang20161025t184653-C</t>
  </si>
  <si>
    <t>ang20161025t184653-D</t>
  </si>
  <si>
    <t>ang20161025t191331-A</t>
  </si>
  <si>
    <t>ang20161025t191331-B</t>
  </si>
  <si>
    <t>ang20161025t191331-C</t>
  </si>
  <si>
    <t>ang20161025t191331-D</t>
  </si>
  <si>
    <t>ang20161025t192103-A</t>
  </si>
  <si>
    <t>ang20161025t192103-B</t>
  </si>
  <si>
    <t>ang20161025t193700-A</t>
  </si>
  <si>
    <t>ang20161025t193700-B</t>
  </si>
  <si>
    <t>ang20161025t193700-C</t>
  </si>
  <si>
    <t>ang20161025t193700-D</t>
  </si>
  <si>
    <t>ang20161025t195150-A</t>
  </si>
  <si>
    <t>ang20161025t195150-B</t>
  </si>
  <si>
    <t>ang20161025t195642-A</t>
  </si>
  <si>
    <t>ang20161025t195642-B</t>
  </si>
  <si>
    <t xml:space="preserve">emanating off of street </t>
  </si>
  <si>
    <t>S00320</t>
  </si>
  <si>
    <t>S00321</t>
  </si>
  <si>
    <t>S00323</t>
  </si>
  <si>
    <t>S00324</t>
  </si>
  <si>
    <t>S00322</t>
  </si>
  <si>
    <t>S00325</t>
  </si>
  <si>
    <t>S00326</t>
  </si>
  <si>
    <t>S00327</t>
  </si>
  <si>
    <t>S00329</t>
  </si>
  <si>
    <t>S00328</t>
  </si>
  <si>
    <t>S00330</t>
  </si>
  <si>
    <t>S00331</t>
  </si>
  <si>
    <t>S00332</t>
  </si>
  <si>
    <t>S00333</t>
  </si>
  <si>
    <t>S00337</t>
  </si>
  <si>
    <t>S00338</t>
  </si>
  <si>
    <t>S00342</t>
  </si>
  <si>
    <t>S00343</t>
  </si>
  <si>
    <t>S00344</t>
  </si>
  <si>
    <t>S00345</t>
  </si>
  <si>
    <t>S00346</t>
  </si>
  <si>
    <t>S00347</t>
  </si>
  <si>
    <t>S00348</t>
  </si>
  <si>
    <t>S00349</t>
  </si>
  <si>
    <t>S00350</t>
  </si>
  <si>
    <t>S00351</t>
  </si>
  <si>
    <t>S00352</t>
  </si>
  <si>
    <t>S00353</t>
  </si>
  <si>
    <t>S00354</t>
  </si>
  <si>
    <t>S00355</t>
  </si>
  <si>
    <t>S00356</t>
  </si>
  <si>
    <t>S00357</t>
  </si>
  <si>
    <t>c, e</t>
  </si>
  <si>
    <t>S00358</t>
  </si>
  <si>
    <t>S00360</t>
  </si>
  <si>
    <t>S00363</t>
  </si>
  <si>
    <t>gas LNG station; appears associated with visible tanks</t>
  </si>
  <si>
    <t>Percentage</t>
  </si>
  <si>
    <t>Palos Verdes</t>
  </si>
  <si>
    <t>T &amp; W Farms Dairy</t>
  </si>
  <si>
    <t>Richmar Farms Dairy</t>
  </si>
  <si>
    <t>Trilogy Dairy</t>
  </si>
  <si>
    <t>dairy/manure - digester</t>
  </si>
  <si>
    <t>dairy/manure</t>
  </si>
  <si>
    <t>ConocoPhillips Refinery</t>
  </si>
  <si>
    <t>Phillips</t>
  </si>
  <si>
    <t>ang20161103t221806</t>
  </si>
  <si>
    <t>ang20161103t222451</t>
  </si>
  <si>
    <t>ang20161103t224501</t>
  </si>
  <si>
    <t>ang20161104t183025</t>
  </si>
  <si>
    <t>ang20161104t195416</t>
  </si>
  <si>
    <t>ang20160914t200611</t>
  </si>
  <si>
    <t>ang20161102t201413</t>
  </si>
  <si>
    <t>ang20161102t211652</t>
  </si>
  <si>
    <t>ang20161103t173708</t>
  </si>
  <si>
    <t>Elk Hills</t>
  </si>
  <si>
    <t>Elk Hills oil &amp; gas field</t>
  </si>
  <si>
    <t>Torrance</t>
  </si>
  <si>
    <t>Mount Poso</t>
  </si>
  <si>
    <t>Mount Poso oil &amp; gas field</t>
  </si>
  <si>
    <t>Round Mountain</t>
  </si>
  <si>
    <t>Round Mountain oil &amp; gas field</t>
  </si>
  <si>
    <t>Alon Refinery</t>
  </si>
  <si>
    <t>ang20161025t192916-P</t>
  </si>
  <si>
    <t>ang20161025t192916-Q</t>
  </si>
  <si>
    <t>MacDonald Island</t>
  </si>
  <si>
    <t>ang20161008t172923</t>
  </si>
  <si>
    <t>ang20161008t172923-A</t>
  </si>
  <si>
    <t>Candidate ID</t>
  </si>
  <si>
    <t>Candidate source details (if applicable)</t>
  </si>
  <si>
    <t>Bidart Dairy No. 2</t>
  </si>
  <si>
    <t>Bear Mountain Dairy</t>
  </si>
  <si>
    <t>Brian Wind &amp; Maynard Troost Dairy</t>
  </si>
  <si>
    <t>Palla Rosa Farm BV Dairy</t>
  </si>
  <si>
    <t>DG Farms</t>
  </si>
  <si>
    <t>Meadowlake Dairy</t>
  </si>
  <si>
    <t>D &amp; V Dairy</t>
  </si>
  <si>
    <t>Scheenstra Dairy</t>
  </si>
  <si>
    <t>Brian and James Jongsma Dairy</t>
  </si>
  <si>
    <t>G.J. Te Velde Ranch Dairy</t>
  </si>
  <si>
    <t>Aukeman Farms Dairy</t>
  </si>
  <si>
    <t>Dykstra Dairy</t>
  </si>
  <si>
    <t>Curti Family Inc.</t>
  </si>
  <si>
    <t>Felicita Dairy</t>
  </si>
  <si>
    <t>Pacheco &amp; Fagundes Dairy</t>
  </si>
  <si>
    <t>Cloverdale Dairy</t>
  </si>
  <si>
    <t>Four Star Dairy</t>
  </si>
  <si>
    <t>Wreden Ranch Dairy</t>
  </si>
  <si>
    <t>Mattos Brothers Dairy</t>
  </si>
  <si>
    <t>Hollandia Farms North Dairy</t>
  </si>
  <si>
    <t>Kansas Holstein Dairy</t>
  </si>
  <si>
    <t>Hamstra Dairy Complex</t>
  </si>
  <si>
    <t>Valadao Dairy</t>
  </si>
  <si>
    <t>Manuel &amp; Alda Lawrence Dairy</t>
  </si>
  <si>
    <t>Valley View Dairy #2</t>
  </si>
  <si>
    <t>River Ranch Dairy</t>
  </si>
  <si>
    <t>S &amp; S Dairy</t>
  </si>
  <si>
    <t>Diamond D LLC Dairy</t>
  </si>
  <si>
    <t>High Roller Dairy</t>
  </si>
  <si>
    <t>Lone Oak Farms Dairy #1</t>
  </si>
  <si>
    <t>De Groot Dairies-North</t>
  </si>
  <si>
    <t>Frank S. Brown Co. Dairy</t>
  </si>
  <si>
    <t>Triple H Dairy #1</t>
  </si>
  <si>
    <t>Marvo Holsteins Dairy</t>
  </si>
  <si>
    <t>Bellanave Dairy</t>
  </si>
  <si>
    <t>MC Moo Farms Dairy</t>
  </si>
  <si>
    <t>South Creek Dairy</t>
  </si>
  <si>
    <t>John Vander Poel Dairy</t>
  </si>
  <si>
    <t>K &amp; M Visser Dairy</t>
  </si>
  <si>
    <t>Louie De Groot Dairy</t>
  </si>
  <si>
    <t>Will De Groot Dairy</t>
  </si>
  <si>
    <t>Robert Vander Eyk Dairy</t>
  </si>
  <si>
    <t>Jer-Z- Boys Dairy #1</t>
  </si>
  <si>
    <t>South Lakes Dairy</t>
  </si>
  <si>
    <t>Chris &amp; John Jongsma Dairy</t>
  </si>
  <si>
    <t>Northstar Dairy</t>
  </si>
  <si>
    <t>Schott Dairy</t>
  </si>
  <si>
    <t>Van Beek Brothers Dairy</t>
  </si>
  <si>
    <t>Chris De Jong Dairy</t>
  </si>
  <si>
    <t>Little Rock Too Dairy</t>
  </si>
  <si>
    <t>Dick Vanderham Dairy</t>
  </si>
  <si>
    <t>Fern Oak Farms Dairy</t>
  </si>
  <si>
    <t>Bosman Dairy</t>
  </si>
  <si>
    <t>Bosma Milk Company Dairy</t>
  </si>
  <si>
    <t>De Boer Dairy</t>
  </si>
  <si>
    <t>Dairyland Farms Dairy</t>
  </si>
  <si>
    <t>AC Enterprises Dairy</t>
  </si>
  <si>
    <t>P &amp; M Dairy</t>
  </si>
  <si>
    <t>Elk Creek Dairy</t>
  </si>
  <si>
    <t>Melvin Simoes Dairy #3</t>
  </si>
  <si>
    <t>Triple V Dairy</t>
  </si>
  <si>
    <t>Airoso Dairy</t>
  </si>
  <si>
    <t>Bos Dairy</t>
  </si>
  <si>
    <t>Faust Family Dairy</t>
  </si>
  <si>
    <t>Vista Verde Dairy</t>
  </si>
  <si>
    <t>Sousa &amp; Sousa III Dairy</t>
  </si>
  <si>
    <t>F &amp; L Barcellos Dairy</t>
  </si>
  <si>
    <t>Hilarides Dairy</t>
  </si>
  <si>
    <t>Riverbend Dairy</t>
  </si>
  <si>
    <t>Oakbend Dairy</t>
  </si>
  <si>
    <t>El Monte Dairy</t>
  </si>
  <si>
    <t>Ribeiro Dairy</t>
  </si>
  <si>
    <t>FM Ranch #4 Dairy</t>
  </si>
  <si>
    <t>Pete Vander Poel Dairy</t>
  </si>
  <si>
    <t>Rancho Teresita Dairy</t>
  </si>
  <si>
    <t>DEL - ARCO Dairy</t>
  </si>
  <si>
    <t>Oak Creek Jerseys</t>
  </si>
  <si>
    <t>Degroot Dairies-South</t>
  </si>
  <si>
    <t>Mellema Dairy</t>
  </si>
  <si>
    <t>Rancho Sierra Vista Dairy</t>
  </si>
  <si>
    <t>Flint Dairy</t>
  </si>
  <si>
    <t>Double J Dairy</t>
  </si>
  <si>
    <t>Rob Van Grouw Dairy</t>
  </si>
  <si>
    <t>Milk River Dairy</t>
  </si>
  <si>
    <t>Milky Way Dairy</t>
  </si>
  <si>
    <t>David Te Velde Dairy</t>
  </si>
  <si>
    <t>Alvaro Machado Dairy</t>
  </si>
  <si>
    <t>Dover Dairy</t>
  </si>
  <si>
    <t>Gerben Leyendekker Dairy #1</t>
  </si>
  <si>
    <t>Milk Maid Dairy</t>
  </si>
  <si>
    <t>De Jong Dairy Farms Inc.</t>
  </si>
  <si>
    <t>Gerrit Griffioen Dairy</t>
  </si>
  <si>
    <t>Dennis Boertje &amp; Son Dairy</t>
  </si>
  <si>
    <t>Elkhorn Dairy</t>
  </si>
  <si>
    <t>River Oaks Dairy</t>
  </si>
  <si>
    <t>Maple Dairy</t>
  </si>
  <si>
    <t>Zonneveld Dairies Complex</t>
  </si>
  <si>
    <t>J &amp; D Wilson &amp; Sons Dairy</t>
  </si>
  <si>
    <t>Shady Acres Dairy #2</t>
  </si>
  <si>
    <t>L&amp; J Vanderham Dairy</t>
  </si>
  <si>
    <t>Lone Oak Farms Dairy # 2</t>
  </si>
  <si>
    <t>Sweet Haven Dairy</t>
  </si>
  <si>
    <t>Meirinho Holsteins, LP</t>
  </si>
  <si>
    <t>Hoogendam Dairy</t>
  </si>
  <si>
    <t>De Jager Dairy So</t>
  </si>
  <si>
    <t>West-Star North Dairy</t>
  </si>
  <si>
    <t>John Weststeyn Cattle - Pine/Falloncrest
Farms</t>
  </si>
  <si>
    <t>Jemdale Holsteins</t>
  </si>
  <si>
    <t>Kern Lake (Kern County)</t>
  </si>
  <si>
    <t>Taft (Kern County)</t>
  </si>
  <si>
    <t>Tulare (Tulare County)</t>
  </si>
  <si>
    <t>Tipton (Tulare Complex)</t>
  </si>
  <si>
    <t>Tipton (Tulare County)</t>
  </si>
  <si>
    <t>Tulare (Tulare Complex)</t>
  </si>
  <si>
    <t>Visalia (Tulare County)</t>
  </si>
  <si>
    <t>Kingsburg (Fresno County)</t>
  </si>
  <si>
    <t>Helm (Fresno County)</t>
  </si>
  <si>
    <t>Lakeview (Riverside County)</t>
  </si>
  <si>
    <t>Gill Ranch (Fresno County)</t>
  </si>
  <si>
    <t>Hazelton (Kern County)</t>
  </si>
  <si>
    <t>Chowchilla (Merced County)</t>
  </si>
  <si>
    <t>Merced (Merced County)</t>
  </si>
  <si>
    <t>Angiola (Tulare Complex)</t>
  </si>
  <si>
    <t>Lindsay (Tulare Complex)</t>
  </si>
  <si>
    <t>Shafter (Kern County)</t>
  </si>
  <si>
    <t>Eastvale (Chino/Ontario Complex)</t>
  </si>
  <si>
    <t>Turlock (Stanislaus County)</t>
  </si>
  <si>
    <t>crop irrigation</t>
  </si>
  <si>
    <t>adjacent dairy waste water?</t>
  </si>
  <si>
    <t>Harris Ranch  (meat plant?, waste lagoon)</t>
  </si>
  <si>
    <t>Total sources</t>
  </si>
  <si>
    <t>ang20161003t192244-A</t>
  </si>
  <si>
    <t>ang20161003t192244</t>
  </si>
  <si>
    <t>TBD</t>
  </si>
  <si>
    <t>fraction point source (%)</t>
  </si>
  <si>
    <t>fraction CARB (%)</t>
  </si>
  <si>
    <t>Curti Family Dairy</t>
  </si>
  <si>
    <t>Pacific Rim Dairy (Digester)</t>
  </si>
  <si>
    <t>Bidart Dairy</t>
  </si>
  <si>
    <t>Torrance Refinery</t>
  </si>
  <si>
    <t>Harris meat plant</t>
  </si>
  <si>
    <t>Honor Rancho gas storage</t>
  </si>
  <si>
    <t>TBD dairy</t>
  </si>
  <si>
    <t>3B2 Cropland (adjacent to dairies)</t>
  </si>
  <si>
    <t>Source occurrence</t>
  </si>
  <si>
    <t>flux 1A1 Energy Industries</t>
  </si>
  <si>
    <t>Unknown</t>
  </si>
  <si>
    <t xml:space="preserve">4D1 Wastewater Treatment </t>
  </si>
  <si>
    <t>top facilities</t>
  </si>
  <si>
    <t>kg/hr</t>
  </si>
  <si>
    <t>Richmond Refinery</t>
  </si>
  <si>
    <t>total from top facilities</t>
  </si>
  <si>
    <t>Visalia DS</t>
  </si>
  <si>
    <t>Vsialia DS</t>
  </si>
  <si>
    <t>fraction of SoCAB</t>
  </si>
  <si>
    <t>fraction of state</t>
  </si>
  <si>
    <t>fraction of point sources</t>
  </si>
  <si>
    <t>Kern River/Front oil &amp; gas field</t>
  </si>
  <si>
    <t>Curti family dairy flux is suspect</t>
  </si>
  <si>
    <t>Felicita dairy flux is suspect</t>
  </si>
  <si>
    <t>Visalia flux is suspect</t>
  </si>
  <si>
    <t>Visalia DS landfill</t>
  </si>
  <si>
    <t>Harris Ranch  meat plant</t>
  </si>
  <si>
    <t>Shafter-Wasco SLF</t>
  </si>
  <si>
    <t>Source types</t>
  </si>
  <si>
    <t>oil/gas gathering lines (TBD)</t>
  </si>
  <si>
    <t>appeared to spike to 3200 kg/hr during 10/11/2016t incident</t>
  </si>
  <si>
    <t>Kern County</t>
  </si>
  <si>
    <t>ang20161008t202359-F</t>
  </si>
  <si>
    <t>ang20161008t202359-G</t>
  </si>
  <si>
    <t>ang20161008t202359-H</t>
  </si>
  <si>
    <t>ang20161025t190448-A</t>
  </si>
  <si>
    <t>ang20161025t190448</t>
  </si>
  <si>
    <t>ang20161025t192103-C</t>
  </si>
  <si>
    <t>ang20161025t192103-D</t>
  </si>
  <si>
    <t>ang20161025t192103-E</t>
  </si>
  <si>
    <t>ang20161025t192103-F</t>
  </si>
  <si>
    <t>ang20161025t192103-G</t>
  </si>
  <si>
    <t>ang20161025t192103-H</t>
  </si>
  <si>
    <t>ang20161008t204039-F</t>
  </si>
  <si>
    <t>ang20161008t204039-G</t>
  </si>
  <si>
    <t>ang20161008t205502-F</t>
  </si>
  <si>
    <t>ang20161008t205502-G</t>
  </si>
  <si>
    <t>ang20161008t210116-B</t>
  </si>
  <si>
    <t>ang20161008t210604-C</t>
  </si>
  <si>
    <t>ang20161008t211115-E</t>
  </si>
  <si>
    <t>ang20161008t211115-F</t>
  </si>
  <si>
    <t>ang20161008t211115-G</t>
  </si>
  <si>
    <t>ang20161008t211637-C</t>
  </si>
  <si>
    <t>ang20161008t211637-D</t>
  </si>
  <si>
    <t>ang20161008t211637-E</t>
  </si>
  <si>
    <t>ang20161008t211637-F</t>
  </si>
  <si>
    <t>ang20161008t211637-G</t>
  </si>
  <si>
    <t>area source</t>
  </si>
  <si>
    <t>ang20161008t211637-H</t>
  </si>
  <si>
    <t>ang20161008t213309-C</t>
  </si>
  <si>
    <t>ang20161008t213309-D</t>
  </si>
  <si>
    <t>ang20161008t213309-E</t>
  </si>
  <si>
    <t>ang20161008t213309-F</t>
  </si>
  <si>
    <t>ang20161008t213309-G</t>
  </si>
  <si>
    <t>ang20161008t213955-F</t>
  </si>
  <si>
    <t>ang20161008t213955-G</t>
  </si>
  <si>
    <t>ang20161008t213955-H</t>
  </si>
  <si>
    <t>ang20161008t213955-I</t>
  </si>
  <si>
    <t>ang20161008t213955-J</t>
  </si>
  <si>
    <t>ang20161008t213955-K</t>
  </si>
  <si>
    <t>ang20161008t213955-L</t>
  </si>
  <si>
    <t>ang20161008t213955-M</t>
  </si>
  <si>
    <t>ang20161029t193022-A</t>
  </si>
  <si>
    <t>ang20161029t193022</t>
  </si>
  <si>
    <t>S00364</t>
  </si>
  <si>
    <t>S00365</t>
  </si>
  <si>
    <t>S00366</t>
  </si>
  <si>
    <t>S00367</t>
  </si>
  <si>
    <t>S00368</t>
  </si>
  <si>
    <t>S00369</t>
  </si>
  <si>
    <t>S00370</t>
  </si>
  <si>
    <t>S00371</t>
  </si>
  <si>
    <t>S00372</t>
  </si>
  <si>
    <t>S00373</t>
  </si>
  <si>
    <t>S00374</t>
  </si>
  <si>
    <t>S00375</t>
  </si>
  <si>
    <t>S00376</t>
  </si>
  <si>
    <t>S00377</t>
  </si>
  <si>
    <t>S00378</t>
  </si>
  <si>
    <t>S00379</t>
  </si>
  <si>
    <t>S00380</t>
  </si>
  <si>
    <t>S00381</t>
  </si>
  <si>
    <t>S00382</t>
  </si>
  <si>
    <t>S00383</t>
  </si>
  <si>
    <t>S00384</t>
  </si>
  <si>
    <t>S00385</t>
  </si>
  <si>
    <t>S00386</t>
  </si>
  <si>
    <t>S00387</t>
  </si>
  <si>
    <t>S00388</t>
  </si>
  <si>
    <t>S00389</t>
  </si>
  <si>
    <t>S00390</t>
  </si>
  <si>
    <t>S00391</t>
  </si>
  <si>
    <t>S00392</t>
  </si>
  <si>
    <t>AKT: Links need to be updated</t>
  </si>
  <si>
    <t>Selection crieria</t>
  </si>
  <si>
    <t>Selection criteria</t>
  </si>
  <si>
    <t>Mean IME (kg CH4)</t>
  </si>
  <si>
    <t>Mean fetch (plume length, m)</t>
  </si>
  <si>
    <t>Fetch (plume length, m)</t>
  </si>
  <si>
    <t xml:space="preserve"> IME (kg)</t>
  </si>
  <si>
    <t>flux (kg/hr)</t>
  </si>
  <si>
    <t>gas CNG station</t>
  </si>
  <si>
    <t>linear mass density (g/m)</t>
  </si>
  <si>
    <t>cumulative (g/m)</t>
  </si>
  <si>
    <t xml:space="preserve">Source identifier </t>
  </si>
  <si>
    <t>Area (region or town)</t>
  </si>
  <si>
    <t>Nearest facility (best estimate)</t>
  </si>
  <si>
    <t xml:space="preserve">Honor Rancho </t>
  </si>
  <si>
    <t>Mean plume length (m)</t>
  </si>
  <si>
    <t>Source type (best estimate)</t>
  </si>
  <si>
    <t>Source Latitude (deg)</t>
  </si>
  <si>
    <t>Source Longitude (deg)</t>
  </si>
  <si>
    <t>566</t>
  </si>
  <si>
    <t>338</t>
  </si>
  <si>
    <t>Field Code</t>
  </si>
  <si>
    <t>Year</t>
  </si>
  <si>
    <t>Month</t>
  </si>
  <si>
    <t>Oil (bbl)</t>
  </si>
  <si>
    <t>Gas(Mcf)</t>
  </si>
  <si>
    <t>Days Producing</t>
  </si>
  <si>
    <t>340</t>
  </si>
  <si>
    <t>Kern Front</t>
  </si>
  <si>
    <t>Poso Creek</t>
  </si>
  <si>
    <t># sourcees</t>
  </si>
  <si>
    <t>Poso Creek oil &amp; gas field</t>
  </si>
  <si>
    <t>Kern Front oil &amp; gas field</t>
  </si>
  <si>
    <t>Lost Hills oil &amp; gas field</t>
  </si>
  <si>
    <t>Bellridge oil &amp; gas field</t>
  </si>
  <si>
    <t>Martinez refinery</t>
  </si>
  <si>
    <t xml:space="preserve">Eastvale </t>
  </si>
  <si>
    <t>John Weststeyn Cattle - Pine/Falloncrest Farms</t>
  </si>
  <si>
    <t xml:space="preserve">Percentage </t>
  </si>
  <si>
    <t>Sources Detected</t>
  </si>
  <si>
    <t>Sources detected</t>
  </si>
  <si>
    <t>Percentage of California area covered by 
the Fall 2016 AV-NG flights</t>
  </si>
  <si>
    <t>Total Area (square miles) 
of California</t>
  </si>
  <si>
    <t>Total Area (square miles) covered by 2016 AV-NG Flight Lines (900m width for each line)</t>
  </si>
  <si>
    <t>Totals</t>
  </si>
  <si>
    <t>Wastewater Treatment Plants</t>
  </si>
  <si>
    <t>Landfills (top emitters)</t>
  </si>
  <si>
    <t>Dairies, digesters, other livestock</t>
  </si>
  <si>
    <t>Oil &amp; Gas Production</t>
  </si>
  <si>
    <t>LNG Stations</t>
  </si>
  <si>
    <t>CNG Stations</t>
  </si>
  <si>
    <t>Distibution pipelines</t>
  </si>
  <si>
    <t>Gas Storage Fields</t>
  </si>
  <si>
    <t>Compressor Stations (excluding gas storage)</t>
  </si>
  <si>
    <t>Transmission Pipelines (miles)</t>
  </si>
  <si>
    <t>1B2 Oil and Natural Gas</t>
  </si>
  <si>
    <t>Powerplants</t>
  </si>
  <si>
    <t>Petroleum Refineries</t>
  </si>
  <si>
    <t>Projected total sources in CA</t>
  </si>
  <si>
    <t>Population Scalar</t>
  </si>
  <si>
    <t>Methane Emitting Sector</t>
  </si>
  <si>
    <t>IPCC Sectors</t>
  </si>
  <si>
    <t>Source selection criteria</t>
  </si>
  <si>
    <t>Persistence scalar</t>
  </si>
  <si>
    <t xml:space="preserve">Total Features in 
Vista-CA </t>
  </si>
  <si>
    <t>Features surveyed in phase 1</t>
  </si>
  <si>
    <t>Fractional completeness</t>
  </si>
  <si>
    <t xml:space="preserve">4A1 Managed Waste Disposal </t>
  </si>
  <si>
    <t>Fraction of Features with &gt;=1 CH4 source</t>
  </si>
  <si>
    <t>Number of CH4 sources</t>
  </si>
  <si>
    <t>assumed wind speed (m/s)</t>
  </si>
  <si>
    <t>cum IME  (kg)</t>
  </si>
  <si>
    <t>cum flux (kgCH4/hr)</t>
  </si>
  <si>
    <t>% of total</t>
  </si>
  <si>
    <t>total</t>
  </si>
  <si>
    <t>CARB total (2014, kg/hr)</t>
  </si>
  <si>
    <t>total flux for 2 m/s wind (kg/hr)</t>
  </si>
  <si>
    <t>CARB 2014 total (kg/hr)</t>
  </si>
  <si>
    <t>Plume Latitude (deg)</t>
  </si>
  <si>
    <t>Plume Longitude (deg)</t>
  </si>
  <si>
    <t xml:space="preserve"> IME (kg CH4)</t>
  </si>
  <si>
    <t>Plume length (m)</t>
  </si>
  <si>
    <t>(OLD) Mean IME (kg CH4)</t>
  </si>
  <si>
    <t>(OLD) Mean plume length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</si>
</sst>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0000"/>
    <numFmt numFmtId="165" formatCode="0.000000"/>
    <numFmt numFmtId="166" formatCode="0.0%"/>
    <numFmt numFmtId="167" formatCode="0.00000"/>
    <numFmt numFmtId="168" formatCode="_(* #,##0_);_(* \(#,##0\);_(* &quot;-&quot;??_);_(@_)"/>
    <numFmt numFmtId="169" formatCode="0.000"/>
    <numFmt numFmtId="170" formatCode="0.0E+00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2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09">
    <xf numFmtId="0" fontId="0" fillId="0" borderId="0" xfId="0"/>
    <xf numFmtId="0" fontId="12" fillId="0" borderId="0" xfId="0" applyFont="1"/>
    <xf numFmtId="0" fontId="0" fillId="0" borderId="0" xfId="0" applyFont="1"/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4" fillId="0" borderId="0" xfId="0" applyFont="1"/>
    <xf numFmtId="0" fontId="17" fillId="0" borderId="1" xfId="0" applyFont="1" applyBorder="1" applyAlignment="1">
      <alignment horizontal="center"/>
    </xf>
    <xf numFmtId="0" fontId="17" fillId="2" borderId="1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wrapText="1"/>
    </xf>
    <xf numFmtId="165" fontId="14" fillId="0" borderId="0" xfId="0" applyNumberFormat="1" applyFont="1"/>
    <xf numFmtId="0" fontId="14" fillId="0" borderId="0" xfId="0" applyFont="1" applyFill="1"/>
    <xf numFmtId="165" fontId="14" fillId="0" borderId="0" xfId="0" applyNumberFormat="1" applyFont="1" applyFill="1"/>
    <xf numFmtId="0" fontId="19" fillId="0" borderId="0" xfId="0" applyFont="1" applyAlignment="1">
      <alignment wrapText="1"/>
    </xf>
    <xf numFmtId="0" fontId="20" fillId="0" borderId="0" xfId="0" applyFont="1"/>
    <xf numFmtId="10" fontId="20" fillId="0" borderId="0" xfId="0" applyNumberFormat="1" applyFont="1"/>
    <xf numFmtId="0" fontId="21" fillId="0" borderId="0" xfId="0" applyFont="1"/>
    <xf numFmtId="10" fontId="21" fillId="0" borderId="0" xfId="0" applyNumberFormat="1" applyFont="1"/>
    <xf numFmtId="0" fontId="14" fillId="0" borderId="0" xfId="0" applyFont="1" applyFill="1" applyBorder="1" applyAlignment="1">
      <alignment horizontal="left" wrapText="1"/>
    </xf>
    <xf numFmtId="0" fontId="25" fillId="0" borderId="0" xfId="0" applyFont="1"/>
    <xf numFmtId="0" fontId="0" fillId="3" borderId="0" xfId="0" applyFill="1"/>
    <xf numFmtId="9" fontId="0" fillId="0" borderId="0" xfId="75" applyFont="1"/>
    <xf numFmtId="0" fontId="14" fillId="4" borderId="0" xfId="0" applyFont="1" applyFill="1"/>
    <xf numFmtId="0" fontId="0" fillId="4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18" fillId="0" borderId="1" xfId="0" applyFont="1" applyFill="1" applyBorder="1" applyAlignment="1">
      <alignment vertical="top"/>
    </xf>
    <xf numFmtId="0" fontId="14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164" fontId="14" fillId="0" borderId="0" xfId="73" applyNumberFormat="1" applyFont="1" applyFill="1"/>
    <xf numFmtId="0" fontId="14" fillId="0" borderId="0" xfId="0" applyFont="1" applyFill="1" applyAlignment="1">
      <alignment horizontal="right"/>
    </xf>
    <xf numFmtId="164" fontId="14" fillId="0" borderId="0" xfId="1" applyNumberFormat="1" applyFont="1" applyFill="1"/>
    <xf numFmtId="164" fontId="14" fillId="0" borderId="0" xfId="74" applyNumberFormat="1" applyFont="1" applyFill="1"/>
    <xf numFmtId="0" fontId="14" fillId="0" borderId="0" xfId="0" applyFont="1" applyFill="1" applyAlignment="1">
      <alignment horizontal="left"/>
    </xf>
    <xf numFmtId="9" fontId="14" fillId="0" borderId="0" xfId="75" applyFont="1" applyFill="1" applyAlignment="1">
      <alignment horizontal="right"/>
    </xf>
    <xf numFmtId="9" fontId="14" fillId="0" borderId="0" xfId="75" applyFont="1" applyFill="1"/>
    <xf numFmtId="165" fontId="26" fillId="3" borderId="0" xfId="0" applyNumberFormat="1" applyFont="1" applyFill="1" applyAlignment="1"/>
    <xf numFmtId="0" fontId="14" fillId="3" borderId="0" xfId="0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16" fillId="0" borderId="0" xfId="0" applyNumberFormat="1" applyFont="1" applyFill="1" applyAlignment="1">
      <alignment wrapText="1"/>
    </xf>
    <xf numFmtId="167" fontId="14" fillId="0" borderId="0" xfId="0" applyNumberFormat="1" applyFont="1" applyFill="1"/>
    <xf numFmtId="167" fontId="14" fillId="0" borderId="0" xfId="0" applyNumberFormat="1" applyFont="1" applyFill="1" applyBorder="1" applyAlignment="1">
      <alignment wrapText="1"/>
    </xf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2" fontId="14" fillId="0" borderId="0" xfId="0" applyNumberFormat="1" applyFont="1" applyFill="1" applyAlignment="1">
      <alignment wrapText="1"/>
    </xf>
    <xf numFmtId="2" fontId="16" fillId="0" borderId="0" xfId="0" applyNumberFormat="1" applyFont="1" applyFill="1" applyAlignment="1">
      <alignment wrapText="1"/>
    </xf>
    <xf numFmtId="2" fontId="14" fillId="0" borderId="0" xfId="0" applyNumberFormat="1" applyFont="1" applyFill="1"/>
    <xf numFmtId="2" fontId="15" fillId="0" borderId="0" xfId="0" applyNumberFormat="1" applyFont="1" applyFill="1"/>
    <xf numFmtId="0" fontId="27" fillId="0" borderId="0" xfId="0" applyFont="1" applyAlignment="1">
      <alignment wrapText="1"/>
    </xf>
    <xf numFmtId="0" fontId="15" fillId="0" borderId="0" xfId="0" applyFont="1" applyAlignment="1">
      <alignment wrapText="1"/>
    </xf>
    <xf numFmtId="2" fontId="27" fillId="0" borderId="0" xfId="0" applyNumberFormat="1" applyFont="1" applyAlignment="1">
      <alignment wrapText="1"/>
    </xf>
    <xf numFmtId="2" fontId="14" fillId="0" borderId="0" xfId="0" applyNumberFormat="1" applyFont="1"/>
    <xf numFmtId="2" fontId="25" fillId="0" borderId="0" xfId="0" applyNumberFormat="1" applyFont="1" applyFill="1"/>
    <xf numFmtId="2" fontId="0" fillId="0" borderId="0" xfId="0" applyNumberFormat="1" applyFill="1"/>
    <xf numFmtId="2" fontId="14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right"/>
    </xf>
    <xf numFmtId="168" fontId="0" fillId="0" borderId="0" xfId="91" applyNumberFormat="1" applyFont="1"/>
    <xf numFmtId="168" fontId="14" fillId="5" borderId="0" xfId="0" applyNumberFormat="1" applyFont="1" applyFill="1"/>
    <xf numFmtId="168" fontId="0" fillId="0" borderId="0" xfId="0" applyNumberFormat="1"/>
    <xf numFmtId="168" fontId="25" fillId="0" borderId="0" xfId="0" applyNumberFormat="1" applyFont="1"/>
    <xf numFmtId="168" fontId="0" fillId="0" borderId="0" xfId="75" applyNumberFormat="1" applyFont="1"/>
    <xf numFmtId="168" fontId="0" fillId="0" borderId="0" xfId="0" applyNumberFormat="1" applyFill="1"/>
    <xf numFmtId="168" fontId="0" fillId="5" borderId="0" xfId="0" applyNumberFormat="1" applyFill="1"/>
    <xf numFmtId="169" fontId="0" fillId="0" borderId="0" xfId="0" applyNumberFormat="1"/>
    <xf numFmtId="1" fontId="15" fillId="0" borderId="0" xfId="0" applyNumberFormat="1" applyFont="1"/>
    <xf numFmtId="1" fontId="14" fillId="0" borderId="0" xfId="0" applyNumberFormat="1" applyFont="1"/>
    <xf numFmtId="1" fontId="14" fillId="0" borderId="0" xfId="0" applyNumberFormat="1" applyFont="1" applyFill="1"/>
    <xf numFmtId="0" fontId="24" fillId="0" borderId="0" xfId="0" applyFont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Alignment="1">
      <alignment horizontal="right"/>
    </xf>
    <xf numFmtId="2" fontId="24" fillId="0" borderId="0" xfId="0" applyNumberFormat="1" applyFont="1" applyFill="1"/>
    <xf numFmtId="0" fontId="24" fillId="0" borderId="0" xfId="0" applyFont="1" applyAlignment="1">
      <alignment horizontal="right"/>
    </xf>
    <xf numFmtId="1" fontId="24" fillId="0" borderId="0" xfId="0" applyNumberFormat="1" applyFont="1"/>
    <xf numFmtId="168" fontId="28" fillId="4" borderId="0" xfId="0" applyNumberFormat="1" applyFont="1" applyFill="1" applyAlignment="1">
      <alignment wrapText="1"/>
    </xf>
    <xf numFmtId="0" fontId="28" fillId="4" borderId="0" xfId="0" applyNumberFormat="1" applyFont="1" applyFill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166" fontId="25" fillId="0" borderId="1" xfId="75" applyNumberFormat="1" applyFont="1" applyBorder="1" applyAlignment="1">
      <alignment horizontal="center"/>
    </xf>
    <xf numFmtId="0" fontId="30" fillId="0" borderId="1" xfId="0" applyFont="1" applyBorder="1"/>
    <xf numFmtId="1" fontId="30" fillId="0" borderId="1" xfId="0" applyNumberFormat="1" applyFont="1" applyBorder="1" applyAlignment="1">
      <alignment horizontal="center"/>
    </xf>
    <xf numFmtId="0" fontId="24" fillId="3" borderId="0" xfId="0" applyFont="1" applyFill="1"/>
    <xf numFmtId="1" fontId="14" fillId="0" borderId="0" xfId="0" applyNumberFormat="1" applyFont="1" applyAlignment="1">
      <alignment horizontal="right"/>
    </xf>
    <xf numFmtId="0" fontId="25" fillId="0" borderId="1" xfId="0" applyFont="1" applyBorder="1"/>
    <xf numFmtId="0" fontId="24" fillId="0" borderId="0" xfId="0" applyFont="1" applyBorder="1"/>
    <xf numFmtId="0" fontId="24" fillId="6" borderId="0" xfId="0" applyFont="1" applyFill="1" applyBorder="1"/>
    <xf numFmtId="1" fontId="24" fillId="0" borderId="0" xfId="0" applyNumberFormat="1" applyFont="1" applyBorder="1" applyAlignment="1">
      <alignment horizontal="center"/>
    </xf>
    <xf numFmtId="1" fontId="24" fillId="6" borderId="0" xfId="0" applyNumberFormat="1" applyFont="1" applyFill="1" applyBorder="1"/>
    <xf numFmtId="166" fontId="25" fillId="0" borderId="0" xfId="75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5" fillId="0" borderId="0" xfId="0" applyNumberFormat="1" applyFont="1"/>
    <xf numFmtId="0" fontId="31" fillId="0" borderId="2" xfId="0" applyFont="1" applyBorder="1"/>
    <xf numFmtId="0" fontId="31" fillId="0" borderId="3" xfId="0" applyFont="1" applyBorder="1"/>
    <xf numFmtId="0" fontId="31" fillId="0" borderId="0" xfId="0" applyFont="1" applyBorder="1"/>
    <xf numFmtId="170" fontId="31" fillId="0" borderId="3" xfId="0" applyNumberFormat="1" applyFont="1" applyBorder="1"/>
    <xf numFmtId="170" fontId="31" fillId="0" borderId="4" xfId="0" applyNumberFormat="1" applyFont="1" applyBorder="1"/>
    <xf numFmtId="1" fontId="31" fillId="0" borderId="0" xfId="0" applyNumberFormat="1" applyFont="1" applyFill="1" applyBorder="1"/>
    <xf numFmtId="1" fontId="0" fillId="0" borderId="0" xfId="0" applyNumberFormat="1"/>
    <xf numFmtId="170" fontId="31" fillId="0" borderId="0" xfId="0" applyNumberFormat="1" applyFont="1" applyBorder="1"/>
    <xf numFmtId="0" fontId="32" fillId="0" borderId="0" xfId="0" applyFont="1" applyAlignment="1">
      <alignment horizontal="left" wrapText="1"/>
    </xf>
    <xf numFmtId="167" fontId="32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left"/>
    </xf>
    <xf numFmtId="0" fontId="33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Alignment="1">
      <alignment horizontal="center"/>
    </xf>
    <xf numFmtId="2" fontId="34" fillId="0" borderId="0" xfId="0" applyNumberFormat="1" applyFont="1" applyFill="1" applyAlignment="1">
      <alignment horizontal="right"/>
    </xf>
    <xf numFmtId="1" fontId="34" fillId="0" borderId="0" xfId="0" applyNumberFormat="1" applyFont="1" applyFill="1" applyAlignment="1">
      <alignment horizontal="right"/>
    </xf>
    <xf numFmtId="0" fontId="33" fillId="0" borderId="0" xfId="0" applyFont="1"/>
    <xf numFmtId="0" fontId="33" fillId="0" borderId="0" xfId="0" applyFont="1" applyFill="1" applyAlignment="1">
      <alignment horizontal="center"/>
    </xf>
    <xf numFmtId="2" fontId="33" fillId="0" borderId="0" xfId="0" applyNumberFormat="1" applyFont="1" applyFill="1" applyAlignment="1">
      <alignment horizontal="right"/>
    </xf>
    <xf numFmtId="1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left"/>
    </xf>
    <xf numFmtId="167" fontId="33" fillId="0" borderId="0" xfId="0" applyNumberFormat="1" applyFont="1" applyFill="1" applyAlignment="1">
      <alignment horizontal="left"/>
    </xf>
    <xf numFmtId="165" fontId="33" fillId="0" borderId="0" xfId="0" applyNumberFormat="1" applyFont="1"/>
    <xf numFmtId="0" fontId="33" fillId="0" borderId="0" xfId="0" applyFont="1" applyAlignment="1">
      <alignment horizontal="center"/>
    </xf>
    <xf numFmtId="167" fontId="33" fillId="0" borderId="0" xfId="0" applyNumberFormat="1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167" fontId="34" fillId="0" borderId="0" xfId="0" applyNumberFormat="1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2" fontId="34" fillId="0" borderId="0" xfId="0" applyNumberFormat="1" applyFont="1" applyAlignment="1">
      <alignment horizontal="right"/>
    </xf>
    <xf numFmtId="1" fontId="34" fillId="0" borderId="0" xfId="0" applyNumberFormat="1" applyFont="1" applyAlignment="1">
      <alignment horizontal="right"/>
    </xf>
    <xf numFmtId="165" fontId="34" fillId="0" borderId="0" xfId="0" applyNumberFormat="1" applyFont="1"/>
    <xf numFmtId="0" fontId="34" fillId="0" borderId="0" xfId="0" applyFont="1" applyFill="1" applyAlignment="1">
      <alignment horizontal="left"/>
    </xf>
    <xf numFmtId="167" fontId="34" fillId="0" borderId="0" xfId="0" applyNumberFormat="1" applyFont="1" applyFill="1" applyAlignment="1">
      <alignment horizontal="left"/>
    </xf>
    <xf numFmtId="0" fontId="34" fillId="0" borderId="0" xfId="0" applyFont="1" applyFill="1"/>
    <xf numFmtId="165" fontId="34" fillId="0" borderId="0" xfId="0" applyNumberFormat="1" applyFont="1" applyFill="1"/>
    <xf numFmtId="0" fontId="35" fillId="0" borderId="0" xfId="0" applyFont="1" applyAlignment="1">
      <alignment wrapText="1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9" fontId="35" fillId="0" borderId="0" xfId="0" applyNumberFormat="1" applyFont="1" applyAlignment="1">
      <alignment horizontal="center"/>
    </xf>
    <xf numFmtId="166" fontId="36" fillId="0" borderId="0" xfId="0" applyNumberFormat="1" applyFont="1" applyAlignment="1">
      <alignment horizontal="center"/>
    </xf>
    <xf numFmtId="166" fontId="35" fillId="0" borderId="0" xfId="0" applyNumberFormat="1" applyFont="1" applyAlignment="1">
      <alignment horizontal="center"/>
    </xf>
    <xf numFmtId="0" fontId="37" fillId="0" borderId="0" xfId="90" applyFont="1" applyBorder="1" applyAlignment="1">
      <alignment horizontal="left" vertical="center"/>
    </xf>
    <xf numFmtId="4" fontId="37" fillId="0" borderId="1" xfId="90" applyNumberFormat="1" applyFont="1" applyBorder="1" applyAlignment="1">
      <alignment horizontal="center" vertical="center"/>
    </xf>
    <xf numFmtId="0" fontId="38" fillId="0" borderId="1" xfId="90" applyFont="1" applyBorder="1" applyAlignment="1">
      <alignment vertical="center" wrapText="1"/>
    </xf>
    <xf numFmtId="0" fontId="18" fillId="0" borderId="6" xfId="90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0" xfId="0" applyFont="1" applyFill="1"/>
    <xf numFmtId="0" fontId="39" fillId="0" borderId="1" xfId="90" applyFont="1" applyBorder="1" applyAlignment="1">
      <alignment horizontal="center" vertical="center" wrapText="1"/>
    </xf>
    <xf numFmtId="3" fontId="39" fillId="0" borderId="1" xfId="90" applyNumberFormat="1" applyFont="1" applyBorder="1" applyAlignment="1">
      <alignment horizontal="center" vertical="center" wrapText="1"/>
    </xf>
    <xf numFmtId="0" fontId="39" fillId="0" borderId="1" xfId="90" applyFont="1" applyFill="1" applyBorder="1" applyAlignment="1">
      <alignment horizontal="center" vertical="center" wrapText="1"/>
    </xf>
    <xf numFmtId="0" fontId="39" fillId="0" borderId="10" xfId="90" applyFont="1" applyFill="1" applyBorder="1" applyAlignment="1">
      <alignment horizontal="center" vertical="center" wrapText="1"/>
    </xf>
    <xf numFmtId="0" fontId="40" fillId="0" borderId="10" xfId="90" applyFont="1" applyFill="1" applyBorder="1" applyAlignment="1">
      <alignment horizontal="center" vertical="center" wrapText="1"/>
    </xf>
    <xf numFmtId="0" fontId="41" fillId="0" borderId="1" xfId="90" applyFont="1" applyBorder="1" applyAlignment="1">
      <alignment horizontal="left" vertical="center" wrapText="1"/>
    </xf>
    <xf numFmtId="0" fontId="41" fillId="0" borderId="9" xfId="90" applyFont="1" applyBorder="1" applyAlignment="1">
      <alignment horizontal="left" vertical="center" wrapText="1"/>
    </xf>
    <xf numFmtId="0" fontId="3" fillId="0" borderId="0" xfId="90" applyAlignment="1">
      <alignment vertical="center"/>
    </xf>
    <xf numFmtId="3" fontId="41" fillId="0" borderId="1" xfId="90" applyNumberFormat="1" applyFont="1" applyBorder="1" applyAlignment="1">
      <alignment horizontal="center" vertical="center" wrapText="1"/>
    </xf>
    <xf numFmtId="2" fontId="41" fillId="0" borderId="1" xfId="90" applyNumberFormat="1" applyFont="1" applyBorder="1" applyAlignment="1">
      <alignment horizontal="center" vertical="center" wrapText="1"/>
    </xf>
    <xf numFmtId="2" fontId="41" fillId="0" borderId="1" xfId="96" applyNumberFormat="1" applyFont="1" applyBorder="1" applyAlignment="1">
      <alignment horizontal="center" vertical="center" wrapText="1"/>
    </xf>
    <xf numFmtId="1" fontId="42" fillId="0" borderId="1" xfId="90" applyNumberFormat="1" applyFont="1" applyBorder="1" applyAlignment="1">
      <alignment horizontal="center" vertical="center" wrapText="1"/>
    </xf>
    <xf numFmtId="2" fontId="41" fillId="7" borderId="1" xfId="90" applyNumberFormat="1" applyFont="1" applyFill="1" applyBorder="1" applyAlignment="1">
      <alignment horizontal="center" vertical="center" wrapText="1"/>
    </xf>
    <xf numFmtId="170" fontId="41" fillId="7" borderId="1" xfId="96" applyNumberFormat="1" applyFont="1" applyFill="1" applyBorder="1" applyAlignment="1">
      <alignment horizontal="center" vertical="center" wrapText="1"/>
    </xf>
    <xf numFmtId="170" fontId="41" fillId="0" borderId="1" xfId="96" applyNumberFormat="1" applyFont="1" applyBorder="1" applyAlignment="1">
      <alignment horizontal="center" vertical="center" wrapText="1"/>
    </xf>
    <xf numFmtId="0" fontId="3" fillId="0" borderId="5" xfId="90" applyBorder="1" applyAlignment="1">
      <alignment vertical="center"/>
    </xf>
    <xf numFmtId="170" fontId="3" fillId="0" borderId="0" xfId="90" applyNumberFormat="1" applyAlignment="1">
      <alignment vertical="center"/>
    </xf>
    <xf numFmtId="170" fontId="39" fillId="0" borderId="1" xfId="96" applyNumberFormat="1" applyFont="1" applyBorder="1" applyAlignment="1">
      <alignment horizontal="center" vertical="center" wrapText="1"/>
    </xf>
    <xf numFmtId="0" fontId="3" fillId="0" borderId="0" xfId="90" applyFont="1" applyAlignment="1">
      <alignment vertical="center"/>
    </xf>
    <xf numFmtId="3" fontId="41" fillId="0" borderId="1" xfId="90" applyNumberFormat="1" applyFont="1" applyBorder="1" applyAlignment="1">
      <alignment horizontal="left" vertical="center" wrapText="1"/>
    </xf>
    <xf numFmtId="2" fontId="41" fillId="0" borderId="1" xfId="90" applyNumberFormat="1" applyFont="1" applyBorder="1" applyAlignment="1">
      <alignment horizontal="left" vertical="center" wrapText="1"/>
    </xf>
    <xf numFmtId="2" fontId="41" fillId="7" borderId="1" xfId="90" applyNumberFormat="1" applyFont="1" applyFill="1" applyBorder="1" applyAlignment="1">
      <alignment horizontal="left" vertical="center" wrapText="1"/>
    </xf>
    <xf numFmtId="3" fontId="39" fillId="0" borderId="1" xfId="90" applyNumberFormat="1" applyFont="1" applyBorder="1" applyAlignment="1">
      <alignment horizontal="left" vertical="center" wrapText="1"/>
    </xf>
    <xf numFmtId="2" fontId="39" fillId="0" borderId="1" xfId="90" applyNumberFormat="1" applyFont="1" applyBorder="1" applyAlignment="1">
      <alignment horizontal="left" vertical="center" wrapText="1"/>
    </xf>
    <xf numFmtId="0" fontId="39" fillId="0" borderId="1" xfId="90" applyFont="1" applyBorder="1" applyAlignment="1">
      <alignment horizontal="left" vertical="center" wrapText="1"/>
    </xf>
    <xf numFmtId="0" fontId="39" fillId="0" borderId="11" xfId="9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Alignment="1">
      <alignment wrapText="1"/>
    </xf>
    <xf numFmtId="1" fontId="27" fillId="0" borderId="0" xfId="0" applyNumberFormat="1" applyFont="1" applyAlignment="1">
      <alignment wrapText="1"/>
    </xf>
    <xf numFmtId="10" fontId="15" fillId="0" borderId="0" xfId="75" applyNumberFormat="1" applyFont="1"/>
    <xf numFmtId="0" fontId="43" fillId="0" borderId="0" xfId="90" applyFont="1" applyAlignment="1">
      <alignment horizontal="right" vertical="center"/>
    </xf>
    <xf numFmtId="0" fontId="43" fillId="0" borderId="0" xfId="90" applyFont="1" applyAlignment="1">
      <alignment horizontal="center" vertical="center"/>
    </xf>
    <xf numFmtId="0" fontId="43" fillId="0" borderId="0" xfId="90" applyFont="1" applyAlignment="1">
      <alignment vertical="center"/>
    </xf>
    <xf numFmtId="1" fontId="43" fillId="0" borderId="0" xfId="90" applyNumberFormat="1" applyFont="1" applyAlignment="1">
      <alignment horizontal="center" vertical="center"/>
    </xf>
    <xf numFmtId="165" fontId="26" fillId="0" borderId="0" xfId="0" applyNumberFormat="1" applyFont="1" applyFill="1" applyAlignment="1"/>
    <xf numFmtId="167" fontId="14" fillId="0" borderId="0" xfId="0" applyNumberFormat="1" applyFont="1" applyFill="1" applyAlignment="1">
      <alignment wrapText="1"/>
    </xf>
    <xf numFmtId="2" fontId="32" fillId="0" borderId="0" xfId="0" applyNumberFormat="1" applyFont="1" applyFill="1" applyAlignment="1">
      <alignment horizontal="center" wrapText="1"/>
    </xf>
    <xf numFmtId="1" fontId="32" fillId="0" borderId="0" xfId="0" applyNumberFormat="1" applyFont="1" applyFill="1" applyAlignment="1">
      <alignment horizontal="center" wrapText="1"/>
    </xf>
    <xf numFmtId="164" fontId="14" fillId="0" borderId="0" xfId="99" applyNumberFormat="1" applyFont="1" applyFill="1"/>
    <xf numFmtId="164" fontId="14" fillId="0" borderId="0" xfId="100" applyNumberFormat="1" applyFont="1" applyFill="1"/>
    <xf numFmtId="9" fontId="14" fillId="0" borderId="0" xfId="101" applyFont="1" applyFill="1" applyAlignment="1">
      <alignment horizontal="right"/>
    </xf>
    <xf numFmtId="9" fontId="14" fillId="0" borderId="0" xfId="101" applyFont="1" applyFill="1"/>
    <xf numFmtId="0" fontId="15" fillId="0" borderId="0" xfId="0" applyFont="1" applyFill="1"/>
    <xf numFmtId="167" fontId="15" fillId="0" borderId="0" xfId="0" applyNumberFormat="1" applyFont="1" applyFill="1" applyBorder="1" applyAlignment="1">
      <alignment wrapText="1"/>
    </xf>
    <xf numFmtId="167" fontId="15" fillId="0" borderId="0" xfId="0" applyNumberFormat="1" applyFont="1" applyFill="1"/>
    <xf numFmtId="164" fontId="15" fillId="0" borderId="0" xfId="99" applyNumberFormat="1" applyFont="1" applyFill="1"/>
    <xf numFmtId="165" fontId="15" fillId="0" borderId="0" xfId="0" applyNumberFormat="1" applyFont="1" applyFill="1"/>
    <xf numFmtId="2" fontId="44" fillId="0" borderId="0" xfId="0" applyNumberFormat="1" applyFont="1" applyAlignment="1">
      <alignment horizontal="center" wrapText="1"/>
    </xf>
    <xf numFmtId="1" fontId="4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39" fillId="0" borderId="8" xfId="90" applyFont="1" applyBorder="1" applyAlignment="1">
      <alignment horizontal="left" vertical="center" wrapText="1"/>
    </xf>
    <xf numFmtId="0" fontId="39" fillId="0" borderId="7" xfId="90" applyFont="1" applyBorder="1" applyAlignment="1">
      <alignment horizontal="left" vertical="center" wrapText="1"/>
    </xf>
    <xf numFmtId="0" fontId="41" fillId="0" borderId="11" xfId="90" applyFont="1" applyBorder="1" applyAlignment="1">
      <alignment horizontal="left" vertical="center" wrapText="1"/>
    </xf>
    <xf numFmtId="0" fontId="41" fillId="0" borderId="10" xfId="90" applyFont="1" applyBorder="1" applyAlignment="1">
      <alignment horizontal="left" vertical="center" wrapText="1"/>
    </xf>
  </cellXfs>
  <cellStyles count="102">
    <cellStyle name="Comma" xfId="91" builtinId="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3" builtinId="9" hidden="1"/>
    <cellStyle name="Followed Hyperlink" xfId="95" builtinId="9" hidden="1"/>
    <cellStyle name="Followed Hyperlink" xfId="98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6" builtinId="8" hidden="1"/>
    <cellStyle name="Hyperlink" xfId="78" builtinId="8" hidden="1"/>
    <cellStyle name="Hyperlink" xfId="80" builtinId="8" hidden="1"/>
    <cellStyle name="Hyperlink" xfId="83" builtinId="8" hidden="1"/>
    <cellStyle name="Hyperlink" xfId="85" builtinId="8" hidden="1"/>
    <cellStyle name="Hyperlink" xfId="87" builtinId="8" hidden="1"/>
    <cellStyle name="Hyperlink" xfId="92" builtinId="8" hidden="1"/>
    <cellStyle name="Hyperlink" xfId="94" builtinId="8" hidden="1"/>
    <cellStyle name="Hyperlink" xfId="97" builtinId="8" hidden="1"/>
    <cellStyle name="Normal" xfId="0" builtinId="0"/>
    <cellStyle name="Normal 2" xfId="1"/>
    <cellStyle name="Normal 2 2" xfId="2"/>
    <cellStyle name="Normal 2 2 2" xfId="4"/>
    <cellStyle name="Normal 2 2 3" xfId="72"/>
    <cellStyle name="Normal 2 2 4" xfId="74"/>
    <cellStyle name="Normal 2 2 4 2" xfId="90"/>
    <cellStyle name="Normal 2 2 4 3" xfId="100"/>
    <cellStyle name="Normal 2 3" xfId="3"/>
    <cellStyle name="Normal 2 4" xfId="71"/>
    <cellStyle name="Normal 2 5" xfId="73"/>
    <cellStyle name="Normal 2 5 2" xfId="89"/>
    <cellStyle name="Normal 2 5 3" xfId="99"/>
    <cellStyle name="Percent" xfId="75" builtinId="5"/>
    <cellStyle name="Percent 2" xfId="82"/>
    <cellStyle name="Percent 3" xfId="96"/>
    <cellStyle name="Percent 4" xfId="101"/>
  </cellStyles>
  <dxfs count="86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7"/>
  <colors>
    <mruColors>
      <color rgb="FF9E480E"/>
      <color rgb="FFA9D18E"/>
      <color rgb="FFBEBEBE"/>
      <color rgb="FF9AC97B"/>
      <color rgb="FF385723"/>
      <color rgb="FFF1975A"/>
      <color rgb="FF9E7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'Coverage stats'!$B$2:$B$14</c:f>
              <c:strCache>
                <c:ptCount val="13"/>
                <c:pt idx="0">
                  <c:v>Petroleum Refineries</c:v>
                </c:pt>
                <c:pt idx="1">
                  <c:v>Powerplants</c:v>
                </c:pt>
                <c:pt idx="2">
                  <c:v>Transmission Pipelines (miles)</c:v>
                </c:pt>
                <c:pt idx="3">
                  <c:v>Compressor Stations (excluding gas storage)</c:v>
                </c:pt>
                <c:pt idx="4">
                  <c:v>Gas Storage Fields</c:v>
                </c:pt>
                <c:pt idx="5">
                  <c:v>Distibution pipelines</c:v>
                </c:pt>
                <c:pt idx="6">
                  <c:v>CNG Stations</c:v>
                </c:pt>
                <c:pt idx="7">
                  <c:v>LNG Stations</c:v>
                </c:pt>
                <c:pt idx="8">
                  <c:v>Oil &amp; Gas Production</c:v>
                </c:pt>
                <c:pt idx="9">
                  <c:v>Dairies, digesters, other livestock</c:v>
                </c:pt>
                <c:pt idx="10">
                  <c:v>Landfills (top emitters)</c:v>
                </c:pt>
                <c:pt idx="11">
                  <c:v>Wastewater Treatment Plants</c:v>
                </c:pt>
                <c:pt idx="12">
                  <c:v>unknown</c:v>
                </c:pt>
              </c:strCache>
            </c:strRef>
          </c:cat>
          <c:val>
            <c:numRef>
              <c:f>'Coverage stats'!$E$2:$E$14</c:f>
              <c:numCache>
                <c:formatCode>0.00</c:formatCode>
                <c:ptCount val="13"/>
                <c:pt idx="0">
                  <c:v>0.94117647058823528</c:v>
                </c:pt>
                <c:pt idx="1">
                  <c:v>0.35470085470085472</c:v>
                </c:pt>
                <c:pt idx="2">
                  <c:v>0.2003954659228715</c:v>
                </c:pt>
                <c:pt idx="3">
                  <c:v>0.65625</c:v>
                </c:pt>
                <c:pt idx="4">
                  <c:v>1</c:v>
                </c:pt>
                <c:pt idx="6">
                  <c:v>0.27844311377245506</c:v>
                </c:pt>
                <c:pt idx="7">
                  <c:v>0.36956521739130432</c:v>
                </c:pt>
                <c:pt idx="8">
                  <c:v>0.77752160368890688</c:v>
                </c:pt>
                <c:pt idx="9">
                  <c:v>0.49795201872440026</c:v>
                </c:pt>
                <c:pt idx="10">
                  <c:v>0.36666666666666664</c:v>
                </c:pt>
                <c:pt idx="11">
                  <c:v>0.28289473684210525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8F-4F65-8168-CF639A7B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4860600"/>
        <c:axId val="195374392"/>
      </c:barChart>
      <c:catAx>
        <c:axId val="19486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74392"/>
        <c:crosses val="autoZero"/>
        <c:auto val="1"/>
        <c:lblAlgn val="ctr"/>
        <c:lblOffset val="100"/>
        <c:noMultiLvlLbl val="0"/>
      </c:catAx>
      <c:valAx>
        <c:axId val="195374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6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Cambria" panose="02040503050406030204" pitchFamily="18" charset="0"/>
              </a:rPr>
              <a:t>Source</a:t>
            </a:r>
            <a:r>
              <a:rPr lang="en-US" baseline="0">
                <a:latin typeface="Cambria" panose="02040503050406030204" pitchFamily="18" charset="0"/>
              </a:rPr>
              <a:t> occurence</a:t>
            </a:r>
            <a:r>
              <a:rPr lang="en-US">
                <a:latin typeface="Cambria" panose="02040503050406030204" pitchFamily="18" charset="0"/>
              </a:rPr>
              <a:t> by IPCC Sector</a:t>
            </a:r>
          </a:p>
        </c:rich>
      </c:tx>
      <c:layout>
        <c:manualLayout>
          <c:xMode val="edge"/>
          <c:yMode val="edge"/>
          <c:x val="0.52855684272530901"/>
          <c:y val="7.11240142393635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181158178340501E-2"/>
          <c:y val="1.93201124194157E-2"/>
          <c:w val="0.57530161037109195"/>
          <c:h val="0.860825477248075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6C-42DA-9A0A-64033BA13D8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6C-42DA-9A0A-64033BA13D8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6C-42DA-9A0A-64033BA13D8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26C-42DA-9A0A-64033BA13D8D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26C-42DA-9A0A-64033BA13D8D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26C-42DA-9A0A-64033BA13D8D}"/>
              </c:ext>
            </c:extLst>
          </c:dPt>
          <c:cat>
            <c:strRef>
              <c:f>'Detection stats'!$B$6:$B$11</c:f>
              <c:strCache>
                <c:ptCount val="6"/>
                <c:pt idx="0">
                  <c:v>1A1 Energy Industries</c:v>
                </c:pt>
                <c:pt idx="1">
                  <c:v>1B2 Oil &amp; Natural Gas</c:v>
                </c:pt>
                <c:pt idx="2">
                  <c:v>3A2 Manure Management</c:v>
                </c:pt>
                <c:pt idx="3">
                  <c:v>4A1 Managed Waste Disposal Sites</c:v>
                </c:pt>
                <c:pt idx="4">
                  <c:v>4D1 Wastewater Treatment </c:v>
                </c:pt>
                <c:pt idx="5">
                  <c:v>unknown</c:v>
                </c:pt>
              </c:strCache>
            </c:strRef>
          </c:cat>
          <c:val>
            <c:numRef>
              <c:f>'Detection stats'!$C$6:$C$11</c:f>
              <c:numCache>
                <c:formatCode>General</c:formatCode>
                <c:ptCount val="6"/>
                <c:pt idx="0">
                  <c:v>15</c:v>
                </c:pt>
                <c:pt idx="1">
                  <c:v>107</c:v>
                </c:pt>
                <c:pt idx="2">
                  <c:v>189</c:v>
                </c:pt>
                <c:pt idx="3">
                  <c:v>20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26C-42DA-9A0A-64033BA13D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526C-42DA-9A0A-64033BA13D8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26C-42DA-9A0A-64033BA13D8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26C-42DA-9A0A-64033BA13D8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26C-42DA-9A0A-64033BA13D8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26C-42DA-9A0A-64033BA13D8D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26C-42DA-9A0A-64033BA13D8D}"/>
              </c:ext>
            </c:extLst>
          </c:dPt>
          <c:cat>
            <c:strRef>
              <c:f>'Detection stats'!$B$6:$B$11</c:f>
              <c:strCache>
                <c:ptCount val="6"/>
                <c:pt idx="0">
                  <c:v>1A1 Energy Industries</c:v>
                </c:pt>
                <c:pt idx="1">
                  <c:v>1B2 Oil &amp; Natural Gas</c:v>
                </c:pt>
                <c:pt idx="2">
                  <c:v>3A2 Manure Management</c:v>
                </c:pt>
                <c:pt idx="3">
                  <c:v>4A1 Managed Waste Disposal Sites</c:v>
                </c:pt>
                <c:pt idx="4">
                  <c:v>4D1 Wastewater Treatment </c:v>
                </c:pt>
                <c:pt idx="5">
                  <c:v>unknown</c:v>
                </c:pt>
              </c:strCache>
            </c:strRef>
          </c:cat>
          <c:val>
            <c:numRef>
              <c:f>'Detection stats'!$D$6:$D$11</c:f>
              <c:numCache>
                <c:formatCode>0.0%</c:formatCode>
                <c:ptCount val="6"/>
                <c:pt idx="0">
                  <c:v>4.4776119402985072E-2</c:v>
                </c:pt>
                <c:pt idx="1">
                  <c:v>0.31940298507462689</c:v>
                </c:pt>
                <c:pt idx="2">
                  <c:v>0.56417910447761199</c:v>
                </c:pt>
                <c:pt idx="3">
                  <c:v>5.9701492537313432E-2</c:v>
                </c:pt>
                <c:pt idx="4">
                  <c:v>0</c:v>
                </c:pt>
                <c:pt idx="5">
                  <c:v>1.1940298507462687E-2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526C-42DA-9A0A-64033BA13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72797957981498"/>
          <c:y val="0.15221351093055699"/>
          <c:w val="0.35727196900213498"/>
          <c:h val="0.80729116351326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66829743978697E-2"/>
          <c:y val="9.9724199259906901E-2"/>
          <c:w val="0.83656271539140903"/>
          <c:h val="0.81090050216226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'Flux plots'!$I$37:$I$341</c:f>
              <c:numCache>
                <c:formatCode>0</c:formatCode>
                <c:ptCount val="305"/>
                <c:pt idx="0">
                  <c:v>3390.5472010789922</c:v>
                </c:pt>
                <c:pt idx="1">
                  <c:v>2562.4507668731012</c:v>
                </c:pt>
                <c:pt idx="2">
                  <c:v>2068.3932761456263</c:v>
                </c:pt>
                <c:pt idx="3">
                  <c:v>1499.5294913919813</c:v>
                </c:pt>
                <c:pt idx="4">
                  <c:v>1458.1932716081164</c:v>
                </c:pt>
                <c:pt idx="5">
                  <c:v>1385.0865896011817</c:v>
                </c:pt>
                <c:pt idx="6">
                  <c:v>1311.8841920122525</c:v>
                </c:pt>
                <c:pt idx="7">
                  <c:v>1295.0816266333709</c:v>
                </c:pt>
                <c:pt idx="8">
                  <c:v>1277.2035238265346</c:v>
                </c:pt>
                <c:pt idx="9">
                  <c:v>1215.2727079385311</c:v>
                </c:pt>
                <c:pt idx="10">
                  <c:v>1182.7146980552684</c:v>
                </c:pt>
                <c:pt idx="11">
                  <c:v>1130.5844145947451</c:v>
                </c:pt>
                <c:pt idx="12">
                  <c:v>1103.8591479799402</c:v>
                </c:pt>
                <c:pt idx="13">
                  <c:v>1096.8926903876707</c:v>
                </c:pt>
                <c:pt idx="14">
                  <c:v>1071.3642113609942</c:v>
                </c:pt>
                <c:pt idx="15">
                  <c:v>1066.2010677467454</c:v>
                </c:pt>
                <c:pt idx="16">
                  <c:v>923.67125651049741</c:v>
                </c:pt>
                <c:pt idx="17">
                  <c:v>873.66864912941173</c:v>
                </c:pt>
                <c:pt idx="18">
                  <c:v>872.36771336646552</c:v>
                </c:pt>
                <c:pt idx="19">
                  <c:v>775.61033731183863</c:v>
                </c:pt>
                <c:pt idx="20">
                  <c:v>774.26382239902455</c:v>
                </c:pt>
                <c:pt idx="21">
                  <c:v>630.03746672140028</c:v>
                </c:pt>
                <c:pt idx="22">
                  <c:v>584.31120224764447</c:v>
                </c:pt>
                <c:pt idx="23">
                  <c:v>580.77879211602021</c:v>
                </c:pt>
                <c:pt idx="24">
                  <c:v>556.62037565751439</c:v>
                </c:pt>
                <c:pt idx="25">
                  <c:v>556.62037420502111</c:v>
                </c:pt>
                <c:pt idx="26">
                  <c:v>545.85937994628102</c:v>
                </c:pt>
                <c:pt idx="27">
                  <c:v>542.28515431389258</c:v>
                </c:pt>
                <c:pt idx="28">
                  <c:v>495.07152451680957</c:v>
                </c:pt>
                <c:pt idx="29">
                  <c:v>482.85223901977338</c:v>
                </c:pt>
                <c:pt idx="30">
                  <c:v>482.58947645897183</c:v>
                </c:pt>
                <c:pt idx="31">
                  <c:v>449.62388396607258</c:v>
                </c:pt>
                <c:pt idx="32">
                  <c:v>449.62388396607258</c:v>
                </c:pt>
                <c:pt idx="33">
                  <c:v>441.00536127808874</c:v>
                </c:pt>
                <c:pt idx="34">
                  <c:v>437.44572619178786</c:v>
                </c:pt>
                <c:pt idx="35">
                  <c:v>426.54849067385879</c:v>
                </c:pt>
                <c:pt idx="36">
                  <c:v>407.68066788022895</c:v>
                </c:pt>
                <c:pt idx="37">
                  <c:v>380.19444151027744</c:v>
                </c:pt>
                <c:pt idx="38">
                  <c:v>345.75594122674272</c:v>
                </c:pt>
                <c:pt idx="39">
                  <c:v>342.21170818983586</c:v>
                </c:pt>
                <c:pt idx="40">
                  <c:v>336.78966207390454</c:v>
                </c:pt>
                <c:pt idx="41">
                  <c:v>319.14458068613811</c:v>
                </c:pt>
                <c:pt idx="42">
                  <c:v>317.66722335358241</c:v>
                </c:pt>
                <c:pt idx="43">
                  <c:v>308.92913098173676</c:v>
                </c:pt>
                <c:pt idx="44">
                  <c:v>297.28986821257183</c:v>
                </c:pt>
                <c:pt idx="45">
                  <c:v>296.48668324705875</c:v>
                </c:pt>
                <c:pt idx="46">
                  <c:v>293.96601057474783</c:v>
                </c:pt>
                <c:pt idx="47">
                  <c:v>293.27681859530162</c:v>
                </c:pt>
                <c:pt idx="48">
                  <c:v>286.02780398838092</c:v>
                </c:pt>
                <c:pt idx="49">
                  <c:v>274.4979802793398</c:v>
                </c:pt>
                <c:pt idx="50">
                  <c:v>273.30889812833317</c:v>
                </c:pt>
                <c:pt idx="51">
                  <c:v>270.31765762593972</c:v>
                </c:pt>
                <c:pt idx="52">
                  <c:v>260.99064492191093</c:v>
                </c:pt>
                <c:pt idx="53">
                  <c:v>256.43362013886099</c:v>
                </c:pt>
                <c:pt idx="54">
                  <c:v>255.83729866814579</c:v>
                </c:pt>
                <c:pt idx="55">
                  <c:v>249.13008650100002</c:v>
                </c:pt>
                <c:pt idx="56">
                  <c:v>248.4782345103618</c:v>
                </c:pt>
                <c:pt idx="57">
                  <c:v>248.47823370026336</c:v>
                </c:pt>
                <c:pt idx="58">
                  <c:v>246.88703090867028</c:v>
                </c:pt>
                <c:pt idx="59">
                  <c:v>246.83914770318657</c:v>
                </c:pt>
                <c:pt idx="60">
                  <c:v>243.03195804780481</c:v>
                </c:pt>
                <c:pt idx="61">
                  <c:v>240.59019927874783</c:v>
                </c:pt>
                <c:pt idx="62">
                  <c:v>239.74197123781101</c:v>
                </c:pt>
                <c:pt idx="63">
                  <c:v>234.33394773449152</c:v>
                </c:pt>
                <c:pt idx="64">
                  <c:v>232.18117925449997</c:v>
                </c:pt>
                <c:pt idx="65">
                  <c:v>231.3851831085961</c:v>
                </c:pt>
                <c:pt idx="66">
                  <c:v>226.07868249883191</c:v>
                </c:pt>
                <c:pt idx="67">
                  <c:v>224.94018189428604</c:v>
                </c:pt>
                <c:pt idx="68">
                  <c:v>217.68372186189939</c:v>
                </c:pt>
                <c:pt idx="69">
                  <c:v>206.05026221288006</c:v>
                </c:pt>
                <c:pt idx="70">
                  <c:v>195.32501802932046</c:v>
                </c:pt>
                <c:pt idx="71">
                  <c:v>193.51224494347653</c:v>
                </c:pt>
                <c:pt idx="72">
                  <c:v>192.29429777665626</c:v>
                </c:pt>
                <c:pt idx="73">
                  <c:v>191.02552405991926</c:v>
                </c:pt>
                <c:pt idx="74">
                  <c:v>188.95008394707287</c:v>
                </c:pt>
                <c:pt idx="75">
                  <c:v>188.16329965938044</c:v>
                </c:pt>
                <c:pt idx="76">
                  <c:v>187.16401505230306</c:v>
                </c:pt>
                <c:pt idx="77">
                  <c:v>183.99584237237585</c:v>
                </c:pt>
                <c:pt idx="78">
                  <c:v>183.39965426058208</c:v>
                </c:pt>
                <c:pt idx="79">
                  <c:v>182.31059604356247</c:v>
                </c:pt>
                <c:pt idx="80">
                  <c:v>180.92453127267311</c:v>
                </c:pt>
                <c:pt idx="81">
                  <c:v>180.77777987844527</c:v>
                </c:pt>
                <c:pt idx="82">
                  <c:v>180.5388638623879</c:v>
                </c:pt>
                <c:pt idx="83">
                  <c:v>177.78522056337218</c:v>
                </c:pt>
                <c:pt idx="84">
                  <c:v>176.40741046942867</c:v>
                </c:pt>
                <c:pt idx="85">
                  <c:v>172.82797379980852</c:v>
                </c:pt>
                <c:pt idx="86">
                  <c:v>157.47004035603001</c:v>
                </c:pt>
                <c:pt idx="87">
                  <c:v>155.6755870161092</c:v>
                </c:pt>
                <c:pt idx="88">
                  <c:v>153.78468575617816</c:v>
                </c:pt>
                <c:pt idx="89">
                  <c:v>153.19163702672927</c:v>
                </c:pt>
                <c:pt idx="90">
                  <c:v>153.19163479656069</c:v>
                </c:pt>
                <c:pt idx="91">
                  <c:v>150.65056689362422</c:v>
                </c:pt>
                <c:pt idx="92">
                  <c:v>148.04806311400694</c:v>
                </c:pt>
                <c:pt idx="93">
                  <c:v>147.49531064599782</c:v>
                </c:pt>
                <c:pt idx="94">
                  <c:v>145.51995455912291</c:v>
                </c:pt>
                <c:pt idx="95">
                  <c:v>140.23269990170203</c:v>
                </c:pt>
                <c:pt idx="96">
                  <c:v>139.90573237007641</c:v>
                </c:pt>
                <c:pt idx="97">
                  <c:v>139.50985635854261</c:v>
                </c:pt>
                <c:pt idx="98">
                  <c:v>137.84683728857078</c:v>
                </c:pt>
                <c:pt idx="99">
                  <c:v>136.68836183393094</c:v>
                </c:pt>
                <c:pt idx="100">
                  <c:v>133.98494957909838</c:v>
                </c:pt>
                <c:pt idx="101">
                  <c:v>133.77221248602353</c:v>
                </c:pt>
                <c:pt idx="102">
                  <c:v>133.42589196327111</c:v>
                </c:pt>
                <c:pt idx="103">
                  <c:v>132.91253962121635</c:v>
                </c:pt>
                <c:pt idx="104">
                  <c:v>131.42895544999382</c:v>
                </c:pt>
                <c:pt idx="105">
                  <c:v>130.89469000700001</c:v>
                </c:pt>
                <c:pt idx="106">
                  <c:v>129.33349925198812</c:v>
                </c:pt>
                <c:pt idx="107">
                  <c:v>129.33349911247913</c:v>
                </c:pt>
                <c:pt idx="108">
                  <c:v>128.50755726808552</c:v>
                </c:pt>
                <c:pt idx="109">
                  <c:v>128.3151283371061</c:v>
                </c:pt>
                <c:pt idx="110">
                  <c:v>127.94513795768536</c:v>
                </c:pt>
                <c:pt idx="111">
                  <c:v>127.34557192577689</c:v>
                </c:pt>
                <c:pt idx="112">
                  <c:v>125.11312271549112</c:v>
                </c:pt>
                <c:pt idx="113">
                  <c:v>124.03066158397735</c:v>
                </c:pt>
                <c:pt idx="114">
                  <c:v>122.9139848630996</c:v>
                </c:pt>
                <c:pt idx="115">
                  <c:v>122.89325217852715</c:v>
                </c:pt>
                <c:pt idx="116">
                  <c:v>122.20737991571511</c:v>
                </c:pt>
                <c:pt idx="117">
                  <c:v>121.47102404167987</c:v>
                </c:pt>
                <c:pt idx="118">
                  <c:v>119.40557314032702</c:v>
                </c:pt>
                <c:pt idx="119">
                  <c:v>119.35768968984716</c:v>
                </c:pt>
                <c:pt idx="120">
                  <c:v>118.90094234215459</c:v>
                </c:pt>
                <c:pt idx="121">
                  <c:v>116.09478218629133</c:v>
                </c:pt>
                <c:pt idx="122">
                  <c:v>116.09478142698548</c:v>
                </c:pt>
                <c:pt idx="123">
                  <c:v>116.04766984839964</c:v>
                </c:pt>
                <c:pt idx="124">
                  <c:v>114.89078709455036</c:v>
                </c:pt>
                <c:pt idx="125">
                  <c:v>114.46494603534721</c:v>
                </c:pt>
                <c:pt idx="126">
                  <c:v>110.66807158271718</c:v>
                </c:pt>
                <c:pt idx="127">
                  <c:v>109.74727146056735</c:v>
                </c:pt>
                <c:pt idx="128">
                  <c:v>109.46958738170396</c:v>
                </c:pt>
                <c:pt idx="129">
                  <c:v>108.84047960199999</c:v>
                </c:pt>
                <c:pt idx="130">
                  <c:v>107.95105095585676</c:v>
                </c:pt>
                <c:pt idx="131">
                  <c:v>103.11964003258596</c:v>
                </c:pt>
                <c:pt idx="132">
                  <c:v>102.88228053183094</c:v>
                </c:pt>
                <c:pt idx="133">
                  <c:v>97.594818627376497</c:v>
                </c:pt>
                <c:pt idx="134">
                  <c:v>94.62418490227769</c:v>
                </c:pt>
                <c:pt idx="135">
                  <c:v>93.839460294979929</c:v>
                </c:pt>
                <c:pt idx="136">
                  <c:v>93.377345375764378</c:v>
                </c:pt>
                <c:pt idx="137">
                  <c:v>93.187825673478784</c:v>
                </c:pt>
                <c:pt idx="138">
                  <c:v>92.510740996078866</c:v>
                </c:pt>
                <c:pt idx="139">
                  <c:v>92.153544084556543</c:v>
                </c:pt>
                <c:pt idx="140">
                  <c:v>91.828231469640585</c:v>
                </c:pt>
                <c:pt idx="141">
                  <c:v>91.136903017919991</c:v>
                </c:pt>
                <c:pt idx="142">
                  <c:v>90.965540133825755</c:v>
                </c:pt>
                <c:pt idx="143">
                  <c:v>90.100383797371805</c:v>
                </c:pt>
                <c:pt idx="144">
                  <c:v>88.931424548350691</c:v>
                </c:pt>
                <c:pt idx="145">
                  <c:v>88.562860214631229</c:v>
                </c:pt>
                <c:pt idx="146">
                  <c:v>88.17578484906511</c:v>
                </c:pt>
                <c:pt idx="147">
                  <c:v>87.977848738690426</c:v>
                </c:pt>
                <c:pt idx="148">
                  <c:v>86.992515488562887</c:v>
                </c:pt>
                <c:pt idx="149">
                  <c:v>86.279072295839995</c:v>
                </c:pt>
                <c:pt idx="150">
                  <c:v>85.919749166811442</c:v>
                </c:pt>
                <c:pt idx="151">
                  <c:v>85.598970372240004</c:v>
                </c:pt>
                <c:pt idx="152">
                  <c:v>85.002039101610123</c:v>
                </c:pt>
                <c:pt idx="153">
                  <c:v>84.669968679619814</c:v>
                </c:pt>
                <c:pt idx="154">
                  <c:v>84.452422065935451</c:v>
                </c:pt>
                <c:pt idx="155">
                  <c:v>83.903857345330266</c:v>
                </c:pt>
                <c:pt idx="156">
                  <c:v>83.637980781906762</c:v>
                </c:pt>
                <c:pt idx="157">
                  <c:v>83.081543340952209</c:v>
                </c:pt>
                <c:pt idx="158">
                  <c:v>82.29785166326468</c:v>
                </c:pt>
                <c:pt idx="159">
                  <c:v>82.297851332569081</c:v>
                </c:pt>
                <c:pt idx="160">
                  <c:v>82.120064356181942</c:v>
                </c:pt>
                <c:pt idx="161">
                  <c:v>82.120062900903548</c:v>
                </c:pt>
                <c:pt idx="162">
                  <c:v>81.861108082036239</c:v>
                </c:pt>
                <c:pt idx="163">
                  <c:v>80.393981716463642</c:v>
                </c:pt>
                <c:pt idx="164">
                  <c:v>79.636150808349711</c:v>
                </c:pt>
                <c:pt idx="165">
                  <c:v>78.927220622715893</c:v>
                </c:pt>
                <c:pt idx="166">
                  <c:v>78.140124932583817</c:v>
                </c:pt>
                <c:pt idx="167">
                  <c:v>78.059378708595716</c:v>
                </c:pt>
                <c:pt idx="168">
                  <c:v>77.995596009094484</c:v>
                </c:pt>
                <c:pt idx="169">
                  <c:v>75.558729741246168</c:v>
                </c:pt>
                <c:pt idx="170">
                  <c:v>75.273291733238239</c:v>
                </c:pt>
                <c:pt idx="171">
                  <c:v>75.205672573108799</c:v>
                </c:pt>
                <c:pt idx="172">
                  <c:v>74.285617437862967</c:v>
                </c:pt>
                <c:pt idx="173">
                  <c:v>73.745535677129737</c:v>
                </c:pt>
                <c:pt idx="174">
                  <c:v>73.226296802224809</c:v>
                </c:pt>
                <c:pt idx="175">
                  <c:v>71.607933118699677</c:v>
                </c:pt>
                <c:pt idx="176">
                  <c:v>70.260235656569762</c:v>
                </c:pt>
                <c:pt idx="177">
                  <c:v>70.187000252945452</c:v>
                </c:pt>
                <c:pt idx="178">
                  <c:v>69.266490047845309</c:v>
                </c:pt>
                <c:pt idx="179">
                  <c:v>69.251796812991827</c:v>
                </c:pt>
                <c:pt idx="180">
                  <c:v>68.199299540599512</c:v>
                </c:pt>
                <c:pt idx="181">
                  <c:v>67.799723656319301</c:v>
                </c:pt>
                <c:pt idx="182">
                  <c:v>67.130893720259252</c:v>
                </c:pt>
                <c:pt idx="183">
                  <c:v>66.584964350252505</c:v>
                </c:pt>
                <c:pt idx="184">
                  <c:v>65.983563045813426</c:v>
                </c:pt>
                <c:pt idx="185">
                  <c:v>65.931023628396375</c:v>
                </c:pt>
                <c:pt idx="186">
                  <c:v>65.766070552656089</c:v>
                </c:pt>
                <c:pt idx="187">
                  <c:v>63.060164010779147</c:v>
                </c:pt>
                <c:pt idx="188">
                  <c:v>62.505357999060045</c:v>
                </c:pt>
                <c:pt idx="189">
                  <c:v>62.348815018171734</c:v>
                </c:pt>
                <c:pt idx="190">
                  <c:v>62.258711942891118</c:v>
                </c:pt>
                <c:pt idx="191">
                  <c:v>61.204747658479768</c:v>
                </c:pt>
                <c:pt idx="192">
                  <c:v>60.675844609531538</c:v>
                </c:pt>
                <c:pt idx="193">
                  <c:v>59.349927184331442</c:v>
                </c:pt>
                <c:pt idx="194">
                  <c:v>58.320235689682256</c:v>
                </c:pt>
                <c:pt idx="195">
                  <c:v>58.284021485143903</c:v>
                </c:pt>
                <c:pt idx="196">
                  <c:v>57.732326421402163</c:v>
                </c:pt>
                <c:pt idx="197">
                  <c:v>57.680885990250232</c:v>
                </c:pt>
                <c:pt idx="198">
                  <c:v>57.183933969700568</c:v>
                </c:pt>
                <c:pt idx="199">
                  <c:v>56.961080603630322</c:v>
                </c:pt>
                <c:pt idx="200">
                  <c:v>55.951384550954977</c:v>
                </c:pt>
                <c:pt idx="201">
                  <c:v>55.872201929358781</c:v>
                </c:pt>
                <c:pt idx="202">
                  <c:v>55.782520571531379</c:v>
                </c:pt>
                <c:pt idx="203">
                  <c:v>55.611071037804976</c:v>
                </c:pt>
                <c:pt idx="204">
                  <c:v>55.286466522321099</c:v>
                </c:pt>
                <c:pt idx="205">
                  <c:v>54.125361395470634</c:v>
                </c:pt>
                <c:pt idx="206">
                  <c:v>52.59630347408757</c:v>
                </c:pt>
                <c:pt idx="207">
                  <c:v>51.000465849307602</c:v>
                </c:pt>
                <c:pt idx="208">
                  <c:v>50.709678353863907</c:v>
                </c:pt>
                <c:pt idx="209">
                  <c:v>50.475371236967959</c:v>
                </c:pt>
                <c:pt idx="210">
                  <c:v>50.463437290585041</c:v>
                </c:pt>
                <c:pt idx="211">
                  <c:v>50.361517667999998</c:v>
                </c:pt>
                <c:pt idx="212">
                  <c:v>50.029801795945126</c:v>
                </c:pt>
                <c:pt idx="213">
                  <c:v>48.598115853261802</c:v>
                </c:pt>
                <c:pt idx="214">
                  <c:v>47.618789377571396</c:v>
                </c:pt>
                <c:pt idx="215">
                  <c:v>47.597238139140053</c:v>
                </c:pt>
                <c:pt idx="216">
                  <c:v>46.666377939071353</c:v>
                </c:pt>
                <c:pt idx="217">
                  <c:v>46.499916107033847</c:v>
                </c:pt>
                <c:pt idx="218">
                  <c:v>45.550016198302949</c:v>
                </c:pt>
                <c:pt idx="219">
                  <c:v>45.550015758349382</c:v>
                </c:pt>
                <c:pt idx="220">
                  <c:v>45.520564071318887</c:v>
                </c:pt>
                <c:pt idx="221">
                  <c:v>45.520562923903512</c:v>
                </c:pt>
                <c:pt idx="222">
                  <c:v>44.871508181482149</c:v>
                </c:pt>
                <c:pt idx="223">
                  <c:v>44.144835183850404</c:v>
                </c:pt>
                <c:pt idx="224">
                  <c:v>43.912666218923832</c:v>
                </c:pt>
                <c:pt idx="225">
                  <c:v>43.277005886254436</c:v>
                </c:pt>
                <c:pt idx="226">
                  <c:v>42.944264226230779</c:v>
                </c:pt>
                <c:pt idx="227">
                  <c:v>42.381990194885681</c:v>
                </c:pt>
                <c:pt idx="228">
                  <c:v>41.581908195043063</c:v>
                </c:pt>
                <c:pt idx="229">
                  <c:v>41.468980034332027</c:v>
                </c:pt>
                <c:pt idx="230">
                  <c:v>41.455138996308158</c:v>
                </c:pt>
                <c:pt idx="231">
                  <c:v>41.218741244657586</c:v>
                </c:pt>
                <c:pt idx="232">
                  <c:v>41.090955667025113</c:v>
                </c:pt>
                <c:pt idx="233">
                  <c:v>40.953762736885146</c:v>
                </c:pt>
                <c:pt idx="234">
                  <c:v>40.950160696684534</c:v>
                </c:pt>
                <c:pt idx="235">
                  <c:v>40.554441594862944</c:v>
                </c:pt>
                <c:pt idx="236">
                  <c:v>40.460103093079873</c:v>
                </c:pt>
                <c:pt idx="237">
                  <c:v>40.260422892314473</c:v>
                </c:pt>
                <c:pt idx="238">
                  <c:v>40.065170830374036</c:v>
                </c:pt>
                <c:pt idx="239">
                  <c:v>39.998848012136669</c:v>
                </c:pt>
                <c:pt idx="240">
                  <c:v>39.615986559438504</c:v>
                </c:pt>
                <c:pt idx="241">
                  <c:v>39.161927948734643</c:v>
                </c:pt>
                <c:pt idx="242">
                  <c:v>39.09883458841761</c:v>
                </c:pt>
                <c:pt idx="243">
                  <c:v>38.870203083649756</c:v>
                </c:pt>
                <c:pt idx="244">
                  <c:v>38.629366798801577</c:v>
                </c:pt>
                <c:pt idx="245">
                  <c:v>38.253526416701682</c:v>
                </c:pt>
                <c:pt idx="246">
                  <c:v>38.085440352041829</c:v>
                </c:pt>
                <c:pt idx="247">
                  <c:v>37.936429138269297</c:v>
                </c:pt>
                <c:pt idx="248">
                  <c:v>37.368021706530143</c:v>
                </c:pt>
                <c:pt idx="249">
                  <c:v>36.455868603126028</c:v>
                </c:pt>
                <c:pt idx="250">
                  <c:v>36.089416154710428</c:v>
                </c:pt>
                <c:pt idx="251">
                  <c:v>35.7134352436358</c:v>
                </c:pt>
                <c:pt idx="252">
                  <c:v>35.36459874986901</c:v>
                </c:pt>
                <c:pt idx="253">
                  <c:v>34.999554844035991</c:v>
                </c:pt>
                <c:pt idx="254">
                  <c:v>34.798655288421784</c:v>
                </c:pt>
                <c:pt idx="255">
                  <c:v>34.736891037701774</c:v>
                </c:pt>
                <c:pt idx="256">
                  <c:v>33.634070618270293</c:v>
                </c:pt>
                <c:pt idx="257">
                  <c:v>33.457853109050127</c:v>
                </c:pt>
                <c:pt idx="258">
                  <c:v>33.450975414777467</c:v>
                </c:pt>
                <c:pt idx="259">
                  <c:v>33.079640776367157</c:v>
                </c:pt>
                <c:pt idx="260">
                  <c:v>32.528814886845097</c:v>
                </c:pt>
                <c:pt idx="261">
                  <c:v>32.038945493808598</c:v>
                </c:pt>
                <c:pt idx="262">
                  <c:v>31.988300311608953</c:v>
                </c:pt>
                <c:pt idx="263">
                  <c:v>31.877849399070918</c:v>
                </c:pt>
                <c:pt idx="264">
                  <c:v>31.548655221714142</c:v>
                </c:pt>
                <c:pt idx="265">
                  <c:v>31.473892536113201</c:v>
                </c:pt>
                <c:pt idx="266">
                  <c:v>31.395912353706311</c:v>
                </c:pt>
                <c:pt idx="267">
                  <c:v>31.10078105820136</c:v>
                </c:pt>
                <c:pt idx="268">
                  <c:v>31.100780484167057</c:v>
                </c:pt>
                <c:pt idx="269">
                  <c:v>30.81393173515383</c:v>
                </c:pt>
                <c:pt idx="270">
                  <c:v>30.116584465737485</c:v>
                </c:pt>
                <c:pt idx="271">
                  <c:v>30.010615754478621</c:v>
                </c:pt>
                <c:pt idx="272">
                  <c:v>29.094647823079082</c:v>
                </c:pt>
                <c:pt idx="273">
                  <c:v>29.068334022549713</c:v>
                </c:pt>
                <c:pt idx="274">
                  <c:v>27.993590699424072</c:v>
                </c:pt>
                <c:pt idx="275">
                  <c:v>27.993590396415605</c:v>
                </c:pt>
                <c:pt idx="276">
                  <c:v>27.196960390312672</c:v>
                </c:pt>
                <c:pt idx="277">
                  <c:v>27.143476494000762</c:v>
                </c:pt>
                <c:pt idx="278">
                  <c:v>26.597405979302199</c:v>
                </c:pt>
                <c:pt idx="279">
                  <c:v>26.254569123752518</c:v>
                </c:pt>
                <c:pt idx="280">
                  <c:v>26.196608444554588</c:v>
                </c:pt>
                <c:pt idx="281">
                  <c:v>26.154208720885762</c:v>
                </c:pt>
                <c:pt idx="282">
                  <c:v>25.181966477981902</c:v>
                </c:pt>
                <c:pt idx="283">
                  <c:v>24.414526742182385</c:v>
                </c:pt>
                <c:pt idx="284">
                  <c:v>24.414526576447741</c:v>
                </c:pt>
                <c:pt idx="285">
                  <c:v>24.402522783423809</c:v>
                </c:pt>
                <c:pt idx="286">
                  <c:v>23.821742151686983</c:v>
                </c:pt>
                <c:pt idx="287">
                  <c:v>22.763210672464016</c:v>
                </c:pt>
                <c:pt idx="288">
                  <c:v>21.160559421969456</c:v>
                </c:pt>
                <c:pt idx="289">
                  <c:v>20.632774891103363</c:v>
                </c:pt>
                <c:pt idx="290">
                  <c:v>18.054534024295243</c:v>
                </c:pt>
                <c:pt idx="291">
                  <c:v>16.224877620507893</c:v>
                </c:pt>
                <c:pt idx="292">
                  <c:v>14.478608744017949</c:v>
                </c:pt>
                <c:pt idx="293">
                  <c:v>14.333251216072977</c:v>
                </c:pt>
                <c:pt idx="294">
                  <c:v>14.020221299949215</c:v>
                </c:pt>
                <c:pt idx="295">
                  <c:v>12.663295758629458</c:v>
                </c:pt>
                <c:pt idx="296">
                  <c:v>10.185934160519327</c:v>
                </c:pt>
                <c:pt idx="297">
                  <c:v>5.2280493494</c:v>
                </c:pt>
                <c:pt idx="298">
                  <c:v>4.3840620433549997</c:v>
                </c:pt>
                <c:pt idx="3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50416"/>
        <c:axId val="19708623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'Flux plots'!$K$37:$K$341</c:f>
              <c:numCache>
                <c:formatCode>0.00%</c:formatCode>
                <c:ptCount val="305"/>
                <c:pt idx="0">
                  <c:v>5.3782230868448293E-2</c:v>
                </c:pt>
                <c:pt idx="1">
                  <c:v>9.4428861208572759E-2</c:v>
                </c:pt>
                <c:pt idx="2">
                  <c:v>0.12723855182990043</c:v>
                </c:pt>
                <c:pt idx="3">
                  <c:v>0.15102469504431296</c:v>
                </c:pt>
                <c:pt idx="4">
                  <c:v>0.17415514642380947</c:v>
                </c:pt>
                <c:pt idx="5">
                  <c:v>0.19612595004837372</c:v>
                </c:pt>
                <c:pt idx="6">
                  <c:v>0.21693558763873591</c:v>
                </c:pt>
                <c:pt idx="7">
                  <c:v>0.23747869614196385</c:v>
                </c:pt>
                <c:pt idx="8">
                  <c:v>0.2577382149484192</c:v>
                </c:pt>
                <c:pt idx="9">
                  <c:v>0.27701536210793215</c:v>
                </c:pt>
                <c:pt idx="10">
                  <c:v>0.29577606094795206</c:v>
                </c:pt>
                <c:pt idx="11">
                  <c:v>0.31370984814980951</c:v>
                </c:pt>
                <c:pt idx="12">
                  <c:v>0.33121970836470721</c:v>
                </c:pt>
                <c:pt idx="13">
                  <c:v>0.3486190638119841</c:v>
                </c:pt>
                <c:pt idx="14">
                  <c:v>0.3656134762010147</c:v>
                </c:pt>
                <c:pt idx="15">
                  <c:v>0.38252598871801874</c:v>
                </c:pt>
                <c:pt idx="16">
                  <c:v>0.39717763572897563</c:v>
                </c:pt>
                <c:pt idx="17">
                  <c:v>0.41103612116019167</c:v>
                </c:pt>
                <c:pt idx="18">
                  <c:v>0.42487397062222676</c:v>
                </c:pt>
                <c:pt idx="19">
                  <c:v>0.43717701545581156</c:v>
                </c:pt>
                <c:pt idx="20">
                  <c:v>0.44945870132530774</c:v>
                </c:pt>
                <c:pt idx="21">
                  <c:v>0.45945261041473123</c:v>
                </c:pt>
                <c:pt idx="22">
                  <c:v>0.46872119100499782</c:v>
                </c:pt>
                <c:pt idx="23">
                  <c:v>0.47793373907722109</c:v>
                </c:pt>
                <c:pt idx="24">
                  <c:v>0.486763076577719</c:v>
                </c:pt>
                <c:pt idx="25">
                  <c:v>0.49559241405517679</c:v>
                </c:pt>
                <c:pt idx="26">
                  <c:v>0.50425105628986866</c:v>
                </c:pt>
                <c:pt idx="27">
                  <c:v>0.51285300271213363</c:v>
                </c:pt>
                <c:pt idx="28">
                  <c:v>0.5207060274449804</c:v>
                </c:pt>
                <c:pt idx="29">
                  <c:v>0.52836522492969451</c:v>
                </c:pt>
                <c:pt idx="30">
                  <c:v>0.53602025436840584</c:v>
                </c:pt>
                <c:pt idx="31">
                  <c:v>0.54315237024744045</c:v>
                </c:pt>
                <c:pt idx="32">
                  <c:v>0.55028448612647496</c:v>
                </c:pt>
                <c:pt idx="33">
                  <c:v>0.55727989151323198</c:v>
                </c:pt>
                <c:pt idx="34">
                  <c:v>0.56421883252870442</c:v>
                </c:pt>
                <c:pt idx="35">
                  <c:v>0.57098491718746069</c:v>
                </c:pt>
                <c:pt idx="36">
                  <c:v>0.57745171281076313</c:v>
                </c:pt>
                <c:pt idx="37">
                  <c:v>0.58348251079573121</c:v>
                </c:pt>
                <c:pt idx="38">
                  <c:v>0.58896703136199158</c:v>
                </c:pt>
                <c:pt idx="39">
                  <c:v>0.59439533187050375</c:v>
                </c:pt>
                <c:pt idx="40">
                  <c:v>0.59973762569080546</c:v>
                </c:pt>
                <c:pt idx="41">
                  <c:v>0.6048000260943196</c:v>
                </c:pt>
                <c:pt idx="42">
                  <c:v>0.60983899205836933</c:v>
                </c:pt>
                <c:pt idx="43">
                  <c:v>0.61473935086746101</c:v>
                </c:pt>
                <c:pt idx="44">
                  <c:v>0.61945508298349561</c:v>
                </c:pt>
                <c:pt idx="45">
                  <c:v>0.62415807465479256</c:v>
                </c:pt>
                <c:pt idx="46">
                  <c:v>0.62882108239678081</c:v>
                </c:pt>
                <c:pt idx="47">
                  <c:v>0.63347315789687619</c:v>
                </c:pt>
                <c:pt idx="48">
                  <c:v>0.63801024659571592</c:v>
                </c:pt>
                <c:pt idx="49">
                  <c:v>0.64236444456812813</c:v>
                </c:pt>
                <c:pt idx="50">
                  <c:v>0.6466997808385867</c:v>
                </c:pt>
                <c:pt idx="51">
                  <c:v>0.65098766884251424</c:v>
                </c:pt>
                <c:pt idx="52">
                  <c:v>0.65512760799901038</c:v>
                </c:pt>
                <c:pt idx="53">
                  <c:v>0.65919526178549981</c:v>
                </c:pt>
                <c:pt idx="54">
                  <c:v>0.66325345647966349</c:v>
                </c:pt>
                <c:pt idx="55">
                  <c:v>0.66720525866198055</c:v>
                </c:pt>
                <c:pt idx="56">
                  <c:v>0.67114672090440797</c:v>
                </c:pt>
                <c:pt idx="57">
                  <c:v>0.67508818313398522</c:v>
                </c:pt>
                <c:pt idx="58">
                  <c:v>0.67900440506138682</c:v>
                </c:pt>
                <c:pt idx="59">
                  <c:v>0.68291986744601874</c:v>
                </c:pt>
                <c:pt idx="60">
                  <c:v>0.68677493864867833</c:v>
                </c:pt>
                <c:pt idx="61">
                  <c:v>0.69059127768627615</c:v>
                </c:pt>
                <c:pt idx="62">
                  <c:v>0.69439416178765823</c:v>
                </c:pt>
                <c:pt idx="63">
                  <c:v>0.69811126163318182</c:v>
                </c:pt>
                <c:pt idx="64">
                  <c:v>0.70179421339447867</c:v>
                </c:pt>
                <c:pt idx="65">
                  <c:v>0.70546453874300197</c:v>
                </c:pt>
                <c:pt idx="66">
                  <c:v>0.70905069023286105</c:v>
                </c:pt>
                <c:pt idx="67">
                  <c:v>0.71261878236571186</c:v>
                </c:pt>
                <c:pt idx="68">
                  <c:v>0.71607176959495722</c:v>
                </c:pt>
                <c:pt idx="69">
                  <c:v>0.71934022218258398</c:v>
                </c:pt>
                <c:pt idx="70">
                  <c:v>0.72243854660959494</c:v>
                </c:pt>
                <c:pt idx="71">
                  <c:v>0.72550811609681809</c:v>
                </c:pt>
                <c:pt idx="72">
                  <c:v>0.7285583660135333</c:v>
                </c:pt>
                <c:pt idx="73">
                  <c:v>0.73158849012845129</c:v>
                </c:pt>
                <c:pt idx="74">
                  <c:v>0.73458569277297425</c:v>
                </c:pt>
                <c:pt idx="75">
                  <c:v>0.73757041512694399</c:v>
                </c:pt>
                <c:pt idx="76">
                  <c:v>0.7405392864243574</c:v>
                </c:pt>
                <c:pt idx="77">
                  <c:v>0.74345790288548685</c:v>
                </c:pt>
                <c:pt idx="78">
                  <c:v>0.74636706236968375</c:v>
                </c:pt>
                <c:pt idx="79">
                  <c:v>0.74925894677201832</c:v>
                </c:pt>
                <c:pt idx="80">
                  <c:v>0.752128844854421</c:v>
                </c:pt>
                <c:pt idx="81">
                  <c:v>0.75499641510686111</c:v>
                </c:pt>
                <c:pt idx="82">
                  <c:v>0.75786019557683482</c:v>
                </c:pt>
                <c:pt idx="83">
                  <c:v>0.76068029664320391</c:v>
                </c:pt>
                <c:pt idx="84">
                  <c:v>0.76347854232866508</c:v>
                </c:pt>
                <c:pt idx="85">
                  <c:v>0.76622000954211944</c:v>
                </c:pt>
                <c:pt idx="86">
                  <c:v>0.76871786300441503</c:v>
                </c:pt>
                <c:pt idx="87">
                  <c:v>0.77118725212214123</c:v>
                </c:pt>
                <c:pt idx="88">
                  <c:v>0.77362664699938666</c:v>
                </c:pt>
                <c:pt idx="89">
                  <c:v>0.77605663469785169</c:v>
                </c:pt>
                <c:pt idx="90">
                  <c:v>0.77848662236094091</c:v>
                </c:pt>
                <c:pt idx="91">
                  <c:v>0.7808763025773251</c:v>
                </c:pt>
                <c:pt idx="92">
                  <c:v>0.78322470082628337</c:v>
                </c:pt>
                <c:pt idx="93">
                  <c:v>0.78556433109205637</c:v>
                </c:pt>
                <c:pt idx="94">
                  <c:v>0.78787262746072928</c:v>
                </c:pt>
                <c:pt idx="95">
                  <c:v>0.79009705525781737</c:v>
                </c:pt>
                <c:pt idx="96">
                  <c:v>0.7923162965636904</c:v>
                </c:pt>
                <c:pt idx="97">
                  <c:v>0.79452925832417309</c:v>
                </c:pt>
                <c:pt idx="98">
                  <c:v>0.79671584060362932</c:v>
                </c:pt>
                <c:pt idx="99">
                  <c:v>0.79888404667692714</c:v>
                </c:pt>
                <c:pt idx="100">
                  <c:v>0.80100937013175688</c:v>
                </c:pt>
                <c:pt idx="101">
                  <c:v>0.80313131906478363</c:v>
                </c:pt>
                <c:pt idx="102">
                  <c:v>0.80524777452162366</c:v>
                </c:pt>
                <c:pt idx="103">
                  <c:v>0.80735608697601013</c:v>
                </c:pt>
                <c:pt idx="104">
                  <c:v>0.80944086621829914</c:v>
                </c:pt>
                <c:pt idx="105">
                  <c:v>0.8115171707260701</c:v>
                </c:pt>
                <c:pt idx="106">
                  <c:v>0.81356871099472672</c:v>
                </c:pt>
                <c:pt idx="107">
                  <c:v>0.81562025126117044</c:v>
                </c:pt>
                <c:pt idx="108">
                  <c:v>0.81765869010406089</c:v>
                </c:pt>
                <c:pt idx="109">
                  <c:v>0.81969407656142812</c:v>
                </c:pt>
                <c:pt idx="110">
                  <c:v>0.82172359408176998</c:v>
                </c:pt>
                <c:pt idx="111">
                  <c:v>0.82374360104324418</c:v>
                </c:pt>
                <c:pt idx="112">
                  <c:v>0.82572819599252434</c:v>
                </c:pt>
                <c:pt idx="113">
                  <c:v>0.82769562050558021</c:v>
                </c:pt>
                <c:pt idx="114">
                  <c:v>0.82964533184089639</c:v>
                </c:pt>
                <c:pt idx="115">
                  <c:v>0.83159471430598542</c:v>
                </c:pt>
                <c:pt idx="116">
                  <c:v>0.83353321718786932</c:v>
                </c:pt>
                <c:pt idx="117">
                  <c:v>0.83546003969509108</c:v>
                </c:pt>
                <c:pt idx="118">
                  <c:v>0.83735409918483028</c:v>
                </c:pt>
                <c:pt idx="119">
                  <c:v>0.83924739912791346</c:v>
                </c:pt>
                <c:pt idx="120">
                  <c:v>0.84113345395985528</c:v>
                </c:pt>
                <c:pt idx="121">
                  <c:v>0.84297499634457074</c:v>
                </c:pt>
                <c:pt idx="122">
                  <c:v>0.84481653871724172</c:v>
                </c:pt>
                <c:pt idx="123">
                  <c:v>0.84665733378700092</c:v>
                </c:pt>
                <c:pt idx="124">
                  <c:v>0.84847977791466578</c:v>
                </c:pt>
                <c:pt idx="125">
                  <c:v>0.85029546717923588</c:v>
                </c:pt>
                <c:pt idx="126">
                  <c:v>0.8520509288857514</c:v>
                </c:pt>
                <c:pt idx="127">
                  <c:v>0.85379178448835036</c:v>
                </c:pt>
                <c:pt idx="128">
                  <c:v>0.85552823535379263</c:v>
                </c:pt>
                <c:pt idx="129">
                  <c:v>0.85725470705721696</c:v>
                </c:pt>
                <c:pt idx="130">
                  <c:v>0.85896707028376384</c:v>
                </c:pt>
                <c:pt idx="131">
                  <c:v>0.86060279571638398</c:v>
                </c:pt>
                <c:pt idx="132">
                  <c:v>0.86223475605661304</c:v>
                </c:pt>
                <c:pt idx="133">
                  <c:v>0.86378284453782084</c:v>
                </c:pt>
                <c:pt idx="134">
                  <c:v>0.8652838116255327</c:v>
                </c:pt>
                <c:pt idx="135">
                  <c:v>0.86677233109417451</c:v>
                </c:pt>
                <c:pt idx="136">
                  <c:v>0.86825352030908476</c:v>
                </c:pt>
                <c:pt idx="137">
                  <c:v>0.86973170328583405</c:v>
                </c:pt>
                <c:pt idx="138">
                  <c:v>0.87119914607161175</c:v>
                </c:pt>
                <c:pt idx="139">
                  <c:v>0.87266092285552554</c:v>
                </c:pt>
                <c:pt idx="140">
                  <c:v>0.87411753939918246</c:v>
                </c:pt>
                <c:pt idx="141">
                  <c:v>0.87556318981135939</c:v>
                </c:pt>
                <c:pt idx="142">
                  <c:v>0.87700612199616823</c:v>
                </c:pt>
                <c:pt idx="143">
                  <c:v>0.87843533072129198</c:v>
                </c:pt>
                <c:pt idx="144">
                  <c:v>0.87984599694207111</c:v>
                </c:pt>
                <c:pt idx="145">
                  <c:v>0.88125081684633833</c:v>
                </c:pt>
                <c:pt idx="146">
                  <c:v>0.88264949680462057</c:v>
                </c:pt>
                <c:pt idx="147">
                  <c:v>0.88404503702027315</c:v>
                </c:pt>
                <c:pt idx="148">
                  <c:v>0.8854249474814353</c:v>
                </c:pt>
                <c:pt idx="149">
                  <c:v>0.88679354101815222</c:v>
                </c:pt>
                <c:pt idx="150">
                  <c:v>0.8881564348260832</c:v>
                </c:pt>
                <c:pt idx="151">
                  <c:v>0.8895142403110492</c:v>
                </c:pt>
                <c:pt idx="152">
                  <c:v>0.89086257703079663</c:v>
                </c:pt>
                <c:pt idx="153">
                  <c:v>0.89220564631521848</c:v>
                </c:pt>
                <c:pt idx="154">
                  <c:v>0.89354526478727636</c:v>
                </c:pt>
                <c:pt idx="155">
                  <c:v>0.89487618170389205</c:v>
                </c:pt>
                <c:pt idx="156">
                  <c:v>0.89620288117893609</c:v>
                </c:pt>
                <c:pt idx="157">
                  <c:v>0.89752075421826383</c:v>
                </c:pt>
                <c:pt idx="158">
                  <c:v>0.89882619602326874</c:v>
                </c:pt>
                <c:pt idx="159">
                  <c:v>0.90013163782302807</c:v>
                </c:pt>
                <c:pt idx="160">
                  <c:v>0.90143425949386946</c:v>
                </c:pt>
                <c:pt idx="161">
                  <c:v>0.90273688114162665</c:v>
                </c:pt>
                <c:pt idx="162">
                  <c:v>0.90403539514332343</c:v>
                </c:pt>
                <c:pt idx="163">
                  <c:v>0.90531063699329173</c:v>
                </c:pt>
                <c:pt idx="164">
                  <c:v>0.90657385782292244</c:v>
                </c:pt>
                <c:pt idx="165">
                  <c:v>0.90782583331525157</c:v>
                </c:pt>
                <c:pt idx="166">
                  <c:v>0.90906532357743586</c:v>
                </c:pt>
                <c:pt idx="167">
                  <c:v>0.91030353301036082</c:v>
                </c:pt>
                <c:pt idx="168">
                  <c:v>0.91154073069631214</c:v>
                </c:pt>
                <c:pt idx="169">
                  <c:v>0.91273927382403419</c:v>
                </c:pt>
                <c:pt idx="170">
                  <c:v>0.91393328921863981</c:v>
                </c:pt>
                <c:pt idx="171">
                  <c:v>0.91512623201078158</c:v>
                </c:pt>
                <c:pt idx="172">
                  <c:v>0.91630458051629038</c:v>
                </c:pt>
                <c:pt idx="173">
                  <c:v>0.9174743620264969</c:v>
                </c:pt>
                <c:pt idx="174">
                  <c:v>0.91863590715968535</c:v>
                </c:pt>
                <c:pt idx="175">
                  <c:v>0.91977178115364611</c:v>
                </c:pt>
                <c:pt idx="176">
                  <c:v>0.92088627742544282</c:v>
                </c:pt>
                <c:pt idx="177">
                  <c:v>0.92199961200765024</c:v>
                </c:pt>
                <c:pt idx="178">
                  <c:v>0.92309834508472255</c:v>
                </c:pt>
                <c:pt idx="179">
                  <c:v>0.92419684509176148</c:v>
                </c:pt>
                <c:pt idx="180">
                  <c:v>0.92527864996142728</c:v>
                </c:pt>
                <c:pt idx="181">
                  <c:v>0.92635411659682476</c:v>
                </c:pt>
                <c:pt idx="182">
                  <c:v>0.92741897398129625</c:v>
                </c:pt>
                <c:pt idx="183">
                  <c:v>0.92847517161332249</c:v>
                </c:pt>
                <c:pt idx="184">
                  <c:v>0.92952182957464602</c:v>
                </c:pt>
                <c:pt idx="185">
                  <c:v>0.93056765413448328</c:v>
                </c:pt>
                <c:pt idx="186">
                  <c:v>0.93161086214192468</c:v>
                </c:pt>
                <c:pt idx="187">
                  <c:v>0.93261114796550815</c:v>
                </c:pt>
                <c:pt idx="188">
                  <c:v>0.93360263323176562</c:v>
                </c:pt>
                <c:pt idx="189">
                  <c:v>0.93459163534995304</c:v>
                </c:pt>
                <c:pt idx="190">
                  <c:v>0.93557920821672202</c:v>
                </c:pt>
                <c:pt idx="191">
                  <c:v>0.93655006267577978</c:v>
                </c:pt>
                <c:pt idx="192">
                  <c:v>0.93751252746078251</c:v>
                </c:pt>
                <c:pt idx="193">
                  <c:v>0.9384539600073748</c:v>
                </c:pt>
                <c:pt idx="194">
                  <c:v>0.93937905917106335</c:v>
                </c:pt>
                <c:pt idx="195">
                  <c:v>0.94030358389039426</c:v>
                </c:pt>
                <c:pt idx="196">
                  <c:v>0.94121935739951401</c:v>
                </c:pt>
                <c:pt idx="197">
                  <c:v>0.942134314939712</c:v>
                </c:pt>
                <c:pt idx="198">
                  <c:v>0.9430413896259886</c:v>
                </c:pt>
                <c:pt idx="199">
                  <c:v>0.94394492932204876</c:v>
                </c:pt>
                <c:pt idx="200">
                  <c:v>0.94483245281099215</c:v>
                </c:pt>
                <c:pt idx="201">
                  <c:v>0.94571872027316972</c:v>
                </c:pt>
                <c:pt idx="202">
                  <c:v>0.94660356517338151</c:v>
                </c:pt>
                <c:pt idx="203">
                  <c:v>0.94748569047175368</c:v>
                </c:pt>
                <c:pt idx="204">
                  <c:v>0.94836266676202863</c:v>
                </c:pt>
                <c:pt idx="205">
                  <c:v>0.94922122513322105</c:v>
                </c:pt>
                <c:pt idx="206">
                  <c:v>0.95005552896930101</c:v>
                </c:pt>
                <c:pt idx="207">
                  <c:v>0.95086451898360691</c:v>
                </c:pt>
                <c:pt idx="208">
                  <c:v>0.95166889640906327</c:v>
                </c:pt>
                <c:pt idx="209">
                  <c:v>0.95246955716027581</c:v>
                </c:pt>
                <c:pt idx="210">
                  <c:v>0.95327002861040455</c:v>
                </c:pt>
                <c:pt idx="211">
                  <c:v>0.95406888337026285</c:v>
                </c:pt>
                <c:pt idx="212">
                  <c:v>0.95486247631880983</c:v>
                </c:pt>
                <c:pt idx="213">
                  <c:v>0.9556333592859485</c:v>
                </c:pt>
                <c:pt idx="214">
                  <c:v>0.95638870778048224</c:v>
                </c:pt>
                <c:pt idx="215">
                  <c:v>0.95714371442055646</c:v>
                </c:pt>
                <c:pt idx="216">
                  <c:v>0.95788395537968984</c:v>
                </c:pt>
                <c:pt idx="217">
                  <c:v>0.95862155585392483</c:v>
                </c:pt>
                <c:pt idx="218">
                  <c:v>0.95934408863166021</c:v>
                </c:pt>
                <c:pt idx="219">
                  <c:v>0.96006662140241694</c:v>
                </c:pt>
                <c:pt idx="220">
                  <c:v>0.96078868699860354</c:v>
                </c:pt>
                <c:pt idx="221">
                  <c:v>0.96151075257658936</c:v>
                </c:pt>
                <c:pt idx="222">
                  <c:v>0.96222252258576768</c:v>
                </c:pt>
                <c:pt idx="223">
                  <c:v>0.96292276581398517</c:v>
                </c:pt>
                <c:pt idx="224">
                  <c:v>0.96361932628419</c:v>
                </c:pt>
                <c:pt idx="225">
                  <c:v>0.96430580365313179</c:v>
                </c:pt>
                <c:pt idx="226">
                  <c:v>0.96498700293929884</c:v>
                </c:pt>
                <c:pt idx="227">
                  <c:v>0.96565928320739258</c:v>
                </c:pt>
                <c:pt idx="228">
                  <c:v>0.96631887225124502</c:v>
                </c:pt>
                <c:pt idx="229">
                  <c:v>0.96697666998294329</c:v>
                </c:pt>
                <c:pt idx="230">
                  <c:v>0.96763424816249888</c:v>
                </c:pt>
                <c:pt idx="231">
                  <c:v>0.96828807650531667</c:v>
                </c:pt>
                <c:pt idx="232">
                  <c:v>0.9689398778616245</c:v>
                </c:pt>
                <c:pt idx="233">
                  <c:v>0.96958950300819258</c:v>
                </c:pt>
                <c:pt idx="234">
                  <c:v>0.97023907101774232</c:v>
                </c:pt>
                <c:pt idx="235">
                  <c:v>0.97088236197086686</c:v>
                </c:pt>
                <c:pt idx="236">
                  <c:v>0.97152415648852486</c:v>
                </c:pt>
                <c:pt idx="237">
                  <c:v>0.97216278359808606</c:v>
                </c:pt>
                <c:pt idx="238">
                  <c:v>0.9727983135404793</c:v>
                </c:pt>
                <c:pt idx="239">
                  <c:v>0.97343279144350814</c:v>
                </c:pt>
                <c:pt idx="240">
                  <c:v>0.97406119624334186</c:v>
                </c:pt>
                <c:pt idx="241">
                  <c:v>0.97468239858186767</c:v>
                </c:pt>
                <c:pt idx="242">
                  <c:v>0.97530260010799663</c:v>
                </c:pt>
                <c:pt idx="243">
                  <c:v>0.97591917498873659</c:v>
                </c:pt>
                <c:pt idx="244">
                  <c:v>0.97653192962693003</c:v>
                </c:pt>
                <c:pt idx="245">
                  <c:v>0.97713872253298972</c:v>
                </c:pt>
                <c:pt idx="246">
                  <c:v>0.9777428491899165</c:v>
                </c:pt>
                <c:pt idx="247">
                  <c:v>0.97834461217070889</c:v>
                </c:pt>
                <c:pt idx="248">
                  <c:v>0.97893735884295052</c:v>
                </c:pt>
                <c:pt idx="249">
                  <c:v>0.97951563657378371</c:v>
                </c:pt>
                <c:pt idx="250">
                  <c:v>0.98008810148768388</c:v>
                </c:pt>
                <c:pt idx="251">
                  <c:v>0.98065460244032288</c:v>
                </c:pt>
                <c:pt idx="252">
                  <c:v>0.98121557000742532</c:v>
                </c:pt>
                <c:pt idx="253">
                  <c:v>0.98177074710046675</c:v>
                </c:pt>
                <c:pt idx="254">
                  <c:v>0.98232273744351173</c:v>
                </c:pt>
                <c:pt idx="255">
                  <c:v>0.98287374805703376</c:v>
                </c:pt>
                <c:pt idx="256">
                  <c:v>0.98340726528707312</c:v>
                </c:pt>
                <c:pt idx="257">
                  <c:v>0.98393798728371751</c:v>
                </c:pt>
                <c:pt idx="258">
                  <c:v>0.98446860018359394</c:v>
                </c:pt>
                <c:pt idx="259">
                  <c:v>0.98499332282326513</c:v>
                </c:pt>
                <c:pt idx="260">
                  <c:v>0.98550930803991821</c:v>
                </c:pt>
                <c:pt idx="261">
                  <c:v>0.98601752275015186</c:v>
                </c:pt>
                <c:pt idx="262">
                  <c:v>0.98652493410602404</c:v>
                </c:pt>
                <c:pt idx="263">
                  <c:v>0.98703059344485433</c:v>
                </c:pt>
                <c:pt idx="264">
                  <c:v>0.98753103097251449</c:v>
                </c:pt>
                <c:pt idx="265">
                  <c:v>0.98803028258422121</c:v>
                </c:pt>
                <c:pt idx="266">
                  <c:v>0.98852829724273861</c:v>
                </c:pt>
                <c:pt idx="267">
                  <c:v>0.98902163040929325</c:v>
                </c:pt>
                <c:pt idx="268">
                  <c:v>0.98951496356674229</c:v>
                </c:pt>
                <c:pt idx="269">
                  <c:v>0.99000374661333046</c:v>
                </c:pt>
                <c:pt idx="270">
                  <c:v>0.99048146805551829</c:v>
                </c:pt>
                <c:pt idx="271">
                  <c:v>0.99095750857915355</c:v>
                </c:pt>
                <c:pt idx="272">
                  <c:v>0.991419019649036</c:v>
                </c:pt>
                <c:pt idx="273">
                  <c:v>0.99188011331877302</c:v>
                </c:pt>
                <c:pt idx="274">
                  <c:v>0.99232415897528359</c:v>
                </c:pt>
                <c:pt idx="275">
                  <c:v>0.99276820462698767</c:v>
                </c:pt>
                <c:pt idx="276">
                  <c:v>0.99319961381137134</c:v>
                </c:pt>
                <c:pt idx="277">
                  <c:v>0.99363017461256242</c:v>
                </c:pt>
                <c:pt idx="278">
                  <c:v>0.99405207342241397</c:v>
                </c:pt>
                <c:pt idx="279">
                  <c:v>0.99446853401541668</c:v>
                </c:pt>
                <c:pt idx="280">
                  <c:v>0.99488407521268629</c:v>
                </c:pt>
                <c:pt idx="281">
                  <c:v>0.99529894384839224</c:v>
                </c:pt>
                <c:pt idx="282">
                  <c:v>0.99569839038445862</c:v>
                </c:pt>
                <c:pt idx="283">
                  <c:v>0.99608566348107674</c:v>
                </c:pt>
                <c:pt idx="284">
                  <c:v>0.99647293657506597</c:v>
                </c:pt>
                <c:pt idx="285">
                  <c:v>0.99686001926003576</c:v>
                </c:pt>
                <c:pt idx="286">
                  <c:v>0.99723788936775259</c:v>
                </c:pt>
                <c:pt idx="287">
                  <c:v>0.99759896862106723</c:v>
                </c:pt>
                <c:pt idx="288">
                  <c:v>0.99793462597212135</c:v>
                </c:pt>
                <c:pt idx="289">
                  <c:v>0.99826191139150644</c:v>
                </c:pt>
                <c:pt idx="290">
                  <c:v>0.99854829971160064</c:v>
                </c:pt>
                <c:pt idx="291">
                  <c:v>0.99880566528188997</c:v>
                </c:pt>
                <c:pt idx="292">
                  <c:v>0.99903533082905494</c:v>
                </c:pt>
                <c:pt idx="293">
                  <c:v>0.99926269065632789</c:v>
                </c:pt>
                <c:pt idx="294">
                  <c:v>0.99948508507647948</c:v>
                </c:pt>
                <c:pt idx="295">
                  <c:v>0.99968595539494287</c:v>
                </c:pt>
                <c:pt idx="296">
                  <c:v>0.99984752880187189</c:v>
                </c:pt>
                <c:pt idx="297">
                  <c:v>0.99993045823491788</c:v>
                </c:pt>
                <c:pt idx="298">
                  <c:v>1</c:v>
                </c:pt>
                <c:pt idx="29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46096"/>
        <c:axId val="195885304"/>
      </c:lineChart>
      <c:catAx>
        <c:axId val="196750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86232"/>
        <c:crossesAt val="0.01"/>
        <c:auto val="1"/>
        <c:lblAlgn val="ctr"/>
        <c:lblOffset val="100"/>
        <c:tickLblSkip val="10"/>
        <c:tickMarkSkip val="20"/>
        <c:noMultiLvlLbl val="0"/>
      </c:catAx>
      <c:valAx>
        <c:axId val="1970862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Integrated Methane Enhancement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50416"/>
        <c:crosses val="autoZero"/>
        <c:crossBetween val="between"/>
      </c:valAx>
      <c:valAx>
        <c:axId val="195885304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%</a:t>
                </a:r>
                <a:r>
                  <a:rPr lang="en-US" sz="2000" baseline="0"/>
                  <a:t> of total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46096"/>
        <c:crosses val="max"/>
        <c:crossBetween val="between"/>
      </c:valAx>
      <c:catAx>
        <c:axId val="19614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5885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81740971027"/>
          <c:y val="0.94853797078076096"/>
          <c:w val="0.52443644914882404"/>
          <c:h val="4.8449981026468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66829743978697E-2"/>
          <c:y val="9.9724199259906901E-2"/>
          <c:w val="0.83656271539140903"/>
          <c:h val="0.81090050216226095"/>
        </c:manualLayout>
      </c:layout>
      <c:barChart>
        <c:barDir val="col"/>
        <c:grouping val="clustered"/>
        <c:varyColors val="0"/>
        <c:ser>
          <c:idx val="0"/>
          <c:order val="0"/>
          <c:tx>
            <c:v>Mean source IME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'IME plots'!$F$31:$F$335</c:f>
              <c:numCache>
                <c:formatCode>0.00</c:formatCode>
                <c:ptCount val="305"/>
                <c:pt idx="0">
                  <c:v>233.84316754700001</c:v>
                </c:pt>
                <c:pt idx="1">
                  <c:v>176.99481916400001</c:v>
                </c:pt>
                <c:pt idx="2">
                  <c:v>142.86904498000001</c:v>
                </c:pt>
                <c:pt idx="3">
                  <c:v>94.627337919699997</c:v>
                </c:pt>
                <c:pt idx="4">
                  <c:v>93.842877799000007</c:v>
                </c:pt>
                <c:pt idx="5">
                  <c:v>89.850744036500004</c:v>
                </c:pt>
                <c:pt idx="6">
                  <c:v>87.658266738500004</c:v>
                </c:pt>
                <c:pt idx="7">
                  <c:v>83.114763238500004</c:v>
                </c:pt>
                <c:pt idx="8">
                  <c:v>80.816155581700002</c:v>
                </c:pt>
                <c:pt idx="9">
                  <c:v>80.501200291800004</c:v>
                </c:pt>
                <c:pt idx="10">
                  <c:v>78.844898301399994</c:v>
                </c:pt>
                <c:pt idx="11">
                  <c:v>76.612577798800004</c:v>
                </c:pt>
                <c:pt idx="12">
                  <c:v>74.659745340699999</c:v>
                </c:pt>
                <c:pt idx="13">
                  <c:v>72.19017227545001</c:v>
                </c:pt>
                <c:pt idx="14">
                  <c:v>66.314182161600002</c:v>
                </c:pt>
                <c:pt idx="15">
                  <c:v>60.225837182299998</c:v>
                </c:pt>
                <c:pt idx="16">
                  <c:v>57.552922261399999</c:v>
                </c:pt>
                <c:pt idx="17">
                  <c:v>56.25573586479895</c:v>
                </c:pt>
                <c:pt idx="18">
                  <c:v>54.369130833582496</c:v>
                </c:pt>
                <c:pt idx="19">
                  <c:v>53.6202542447</c:v>
                </c:pt>
                <c:pt idx="20">
                  <c:v>53.184080897800001</c:v>
                </c:pt>
                <c:pt idx="21">
                  <c:v>40.478057788199997</c:v>
                </c:pt>
                <c:pt idx="22">
                  <c:v>38.71464760638667</c:v>
                </c:pt>
                <c:pt idx="23">
                  <c:v>38.551645536899997</c:v>
                </c:pt>
                <c:pt idx="24">
                  <c:v>38.551645436299999</c:v>
                </c:pt>
                <c:pt idx="25">
                  <c:v>37.4009475987</c:v>
                </c:pt>
                <c:pt idx="26">
                  <c:v>35.122408702000001</c:v>
                </c:pt>
                <c:pt idx="27">
                  <c:v>34.3436879753</c:v>
                </c:pt>
                <c:pt idx="28">
                  <c:v>33.439066981899998</c:v>
                </c:pt>
                <c:pt idx="29">
                  <c:v>33.317301252900002</c:v>
                </c:pt>
                <c:pt idx="30">
                  <c:v>32.4523070487</c:v>
                </c:pt>
                <c:pt idx="31">
                  <c:v>31.890437438199999</c:v>
                </c:pt>
                <c:pt idx="32">
                  <c:v>30.770526475699999</c:v>
                </c:pt>
                <c:pt idx="33">
                  <c:v>30.236043073200001</c:v>
                </c:pt>
                <c:pt idx="34">
                  <c:v>29.2308068052</c:v>
                </c:pt>
                <c:pt idx="35">
                  <c:v>25.7793039787</c:v>
                </c:pt>
                <c:pt idx="36">
                  <c:v>25.0772995809</c:v>
                </c:pt>
                <c:pt idx="37">
                  <c:v>23.950709093267299</c:v>
                </c:pt>
                <c:pt idx="38">
                  <c:v>23.8984882142</c:v>
                </c:pt>
                <c:pt idx="39">
                  <c:v>23.582157564799999</c:v>
                </c:pt>
                <c:pt idx="40">
                  <c:v>22.1303278245</c:v>
                </c:pt>
                <c:pt idx="41">
                  <c:v>21.734301798000001</c:v>
                </c:pt>
                <c:pt idx="42">
                  <c:v>20.717827247900001</c:v>
                </c:pt>
                <c:pt idx="43">
                  <c:v>19.841768698799999</c:v>
                </c:pt>
                <c:pt idx="44">
                  <c:v>19.662738510899999</c:v>
                </c:pt>
                <c:pt idx="45">
                  <c:v>19.531060258899998</c:v>
                </c:pt>
                <c:pt idx="46">
                  <c:v>18.973171432000001</c:v>
                </c:pt>
                <c:pt idx="47">
                  <c:v>18.874000153000001</c:v>
                </c:pt>
                <c:pt idx="48">
                  <c:v>18.028560861500001</c:v>
                </c:pt>
                <c:pt idx="49">
                  <c:v>17.840626715700001</c:v>
                </c:pt>
                <c:pt idx="50">
                  <c:v>17.2073267695</c:v>
                </c:pt>
                <c:pt idx="51">
                  <c:v>17.207326713400001</c:v>
                </c:pt>
                <c:pt idx="52">
                  <c:v>16.5839581983</c:v>
                </c:pt>
                <c:pt idx="53">
                  <c:v>16.369200255300001</c:v>
                </c:pt>
                <c:pt idx="54">
                  <c:v>16.190574866630001</c:v>
                </c:pt>
                <c:pt idx="55">
                  <c:v>16.1387566824</c:v>
                </c:pt>
                <c:pt idx="56">
                  <c:v>15.749015287500001</c:v>
                </c:pt>
                <c:pt idx="57">
                  <c:v>15.093445427100001</c:v>
                </c:pt>
                <c:pt idx="58">
                  <c:v>14.789923869900001</c:v>
                </c:pt>
                <c:pt idx="59">
                  <c:v>14.7268408667</c:v>
                </c:pt>
                <c:pt idx="60">
                  <c:v>14.604287074462503</c:v>
                </c:pt>
                <c:pt idx="61">
                  <c:v>14.067161905800001</c:v>
                </c:pt>
                <c:pt idx="62">
                  <c:v>13.510960925399999</c:v>
                </c:pt>
                <c:pt idx="63">
                  <c:v>13.0129750804</c:v>
                </c:pt>
                <c:pt idx="64">
                  <c:v>12.9638198726</c:v>
                </c:pt>
                <c:pt idx="65">
                  <c:v>12.765344667700001</c:v>
                </c:pt>
                <c:pt idx="66">
                  <c:v>12.741251698699999</c:v>
                </c:pt>
                <c:pt idx="67">
                  <c:v>12.6357615325</c:v>
                </c:pt>
                <c:pt idx="68">
                  <c:v>12.5433850173</c:v>
                </c:pt>
                <c:pt idx="69">
                  <c:v>12.504932160499999</c:v>
                </c:pt>
                <c:pt idx="70">
                  <c:v>12.4024033882</c:v>
                </c:pt>
                <c:pt idx="71">
                  <c:v>12.216893391199999</c:v>
                </c:pt>
                <c:pt idx="72">
                  <c:v>12.025998297099999</c:v>
                </c:pt>
                <c:pt idx="73">
                  <c:v>11.96885262901</c:v>
                </c:pt>
                <c:pt idx="74">
                  <c:v>11.935537320109999</c:v>
                </c:pt>
                <c:pt idx="75">
                  <c:v>11.815273400400001</c:v>
                </c:pt>
                <c:pt idx="76">
                  <c:v>10.1902607963</c:v>
                </c:pt>
                <c:pt idx="77">
                  <c:v>10.1820885157</c:v>
                </c:pt>
                <c:pt idx="78">
                  <c:v>10.1373993778</c:v>
                </c:pt>
                <c:pt idx="79">
                  <c:v>10.103941372245</c:v>
                </c:pt>
                <c:pt idx="80">
                  <c:v>10.074982692678335</c:v>
                </c:pt>
                <c:pt idx="81">
                  <c:v>9.8479982940500008</c:v>
                </c:pt>
                <c:pt idx="82">
                  <c:v>9.8470246980400002</c:v>
                </c:pt>
                <c:pt idx="83">
                  <c:v>9.3193436265000003</c:v>
                </c:pt>
                <c:pt idx="84">
                  <c:v>9.2319821080200004</c:v>
                </c:pt>
                <c:pt idx="85">
                  <c:v>8.9854418672600005</c:v>
                </c:pt>
                <c:pt idx="86">
                  <c:v>8.9550628159199999</c:v>
                </c:pt>
                <c:pt idx="87">
                  <c:v>8.8862343891499993</c:v>
                </c:pt>
                <c:pt idx="88">
                  <c:v>8.7515884712300007</c:v>
                </c:pt>
                <c:pt idx="89">
                  <c:v>8.6712539913099995</c:v>
                </c:pt>
                <c:pt idx="90">
                  <c:v>8.4172470280899994</c:v>
                </c:pt>
                <c:pt idx="91">
                  <c:v>8.3686974700499999</c:v>
                </c:pt>
                <c:pt idx="92">
                  <c:v>8.2926219124300005</c:v>
                </c:pt>
                <c:pt idx="93">
                  <c:v>7.9751119392278245</c:v>
                </c:pt>
                <c:pt idx="94">
                  <c:v>7.4708613632666676</c:v>
                </c:pt>
                <c:pt idx="95">
                  <c:v>7.4360096924899999</c:v>
                </c:pt>
                <c:pt idx="96">
                  <c:v>7.1987847732399999</c:v>
                </c:pt>
                <c:pt idx="97">
                  <c:v>7.1626201746999998</c:v>
                </c:pt>
                <c:pt idx="98">
                  <c:v>7.1142276278700001</c:v>
                </c:pt>
                <c:pt idx="99">
                  <c:v>7.0103268753699997</c:v>
                </c:pt>
                <c:pt idx="100">
                  <c:v>6.5942988125599999</c:v>
                </c:pt>
                <c:pt idx="101">
                  <c:v>6.5674399352900004</c:v>
                </c:pt>
                <c:pt idx="102">
                  <c:v>6.5416213802499996</c:v>
                </c:pt>
                <c:pt idx="103">
                  <c:v>6.4399103561900004</c:v>
                </c:pt>
                <c:pt idx="104">
                  <c:v>6.2382655381200003</c:v>
                </c:pt>
                <c:pt idx="105">
                  <c:v>6.2266420992100002</c:v>
                </c:pt>
                <c:pt idx="106">
                  <c:v>5.9739325543600001</c:v>
                </c:pt>
                <c:pt idx="107">
                  <c:v>5.8996099861099998</c:v>
                </c:pt>
                <c:pt idx="108">
                  <c:v>5.8822215241095668</c:v>
                </c:pt>
                <c:pt idx="109">
                  <c:v>5.75453687157</c:v>
                </c:pt>
                <c:pt idx="110">
                  <c:v>5.2950465662875335</c:v>
                </c:pt>
                <c:pt idx="111">
                  <c:v>5.2552430257199996</c:v>
                </c:pt>
                <c:pt idx="112">
                  <c:v>5.2552429325899999</c:v>
                </c:pt>
                <c:pt idx="113">
                  <c:v>5.2465958246</c:v>
                </c:pt>
                <c:pt idx="114">
                  <c:v>5.1325114354250001</c:v>
                </c:pt>
                <c:pt idx="115">
                  <c:v>5.1180952687300003</c:v>
                </c:pt>
                <c:pt idx="116">
                  <c:v>5.0797718308200004</c:v>
                </c:pt>
                <c:pt idx="117">
                  <c:v>5.0733218384000001</c:v>
                </c:pt>
                <c:pt idx="118">
                  <c:v>5.0368397671274998</c:v>
                </c:pt>
                <c:pt idx="119">
                  <c:v>4.9597820320599997</c:v>
                </c:pt>
                <c:pt idx="120">
                  <c:v>4.9597820267100001</c:v>
                </c:pt>
                <c:pt idx="121">
                  <c:v>4.90431105485</c:v>
                </c:pt>
                <c:pt idx="122">
                  <c:v>4.6526956161249995</c:v>
                </c:pt>
                <c:pt idx="123">
                  <c:v>4.5968922656000002</c:v>
                </c:pt>
                <c:pt idx="124">
                  <c:v>4.5509431655499997</c:v>
                </c:pt>
                <c:pt idx="125">
                  <c:v>4.4436132856599997</c:v>
                </c:pt>
                <c:pt idx="126">
                  <c:v>4.4185380204599998</c:v>
                </c:pt>
                <c:pt idx="127">
                  <c:v>4.3964590588599997</c:v>
                </c:pt>
                <c:pt idx="128">
                  <c:v>4.3574654660199998</c:v>
                </c:pt>
                <c:pt idx="129">
                  <c:v>4.3108393074900002</c:v>
                </c:pt>
                <c:pt idx="130">
                  <c:v>4.2914103879600001</c:v>
                </c:pt>
                <c:pt idx="131">
                  <c:v>4.2536910453329995</c:v>
                </c:pt>
                <c:pt idx="132">
                  <c:v>3.9678437786640002</c:v>
                </c:pt>
                <c:pt idx="133">
                  <c:v>3.8968373439300001</c:v>
                </c:pt>
                <c:pt idx="134">
                  <c:v>3.8446014901900001</c:v>
                </c:pt>
                <c:pt idx="135">
                  <c:v>3.8402746599199999</c:v>
                </c:pt>
                <c:pt idx="136">
                  <c:v>3.7407182999900002</c:v>
                </c:pt>
                <c:pt idx="137">
                  <c:v>3.4898572786500002</c:v>
                </c:pt>
                <c:pt idx="138">
                  <c:v>3.4725179853800001</c:v>
                </c:pt>
                <c:pt idx="139">
                  <c:v>3.1282060039199999</c:v>
                </c:pt>
                <c:pt idx="140">
                  <c:v>3.1282059913500002</c:v>
                </c:pt>
                <c:pt idx="141">
                  <c:v>3.1102188504841668</c:v>
                </c:pt>
                <c:pt idx="142">
                  <c:v>3.1043011750999998</c:v>
                </c:pt>
                <c:pt idx="143">
                  <c:v>3.09747373126</c:v>
                </c:pt>
                <c:pt idx="144">
                  <c:v>2.9409265008299998</c:v>
                </c:pt>
                <c:pt idx="145">
                  <c:v>2.8234716262699999</c:v>
                </c:pt>
                <c:pt idx="146">
                  <c:v>2.7903634775400001</c:v>
                </c:pt>
                <c:pt idx="147">
                  <c:v>2.7457981648600001</c:v>
                </c:pt>
                <c:pt idx="148">
                  <c:v>2.7284794882900001</c:v>
                </c:pt>
                <c:pt idx="149">
                  <c:v>2.6732588363200001</c:v>
                </c:pt>
                <c:pt idx="150">
                  <c:v>2.6548920497299999</c:v>
                </c:pt>
                <c:pt idx="151">
                  <c:v>2.6548920110799998</c:v>
                </c:pt>
                <c:pt idx="152">
                  <c:v>2.56095364876</c:v>
                </c:pt>
                <c:pt idx="153">
                  <c:v>2.4655388877700002</c:v>
                </c:pt>
                <c:pt idx="154">
                  <c:v>2.3730767536899999</c:v>
                </c:pt>
                <c:pt idx="155">
                  <c:v>2.30796419154</c:v>
                </c:pt>
                <c:pt idx="156">
                  <c:v>2.3013677272200002</c:v>
                </c:pt>
                <c:pt idx="157">
                  <c:v>2.2781495507799998</c:v>
                </c:pt>
                <c:pt idx="158">
                  <c:v>2.2781495358799999</c:v>
                </c:pt>
                <c:pt idx="159">
                  <c:v>2.2359199735800002</c:v>
                </c:pt>
                <c:pt idx="160">
                  <c:v>2.2340369080200002</c:v>
                </c:pt>
                <c:pt idx="161">
                  <c:v>2.1929444822000002</c:v>
                </c:pt>
                <c:pt idx="162">
                  <c:v>2.1901900351500001</c:v>
                </c:pt>
                <c:pt idx="163">
                  <c:v>2.1572067535000001</c:v>
                </c:pt>
                <c:pt idx="164">
                  <c:v>2.15379677457</c:v>
                </c:pt>
                <c:pt idx="165">
                  <c:v>2.1177976420100002</c:v>
                </c:pt>
                <c:pt idx="166">
                  <c:v>2.0495006078900002</c:v>
                </c:pt>
                <c:pt idx="167">
                  <c:v>2.0271423289100001</c:v>
                </c:pt>
                <c:pt idx="168">
                  <c:v>1.9596005063503332</c:v>
                </c:pt>
                <c:pt idx="169">
                  <c:v>1.78883371782</c:v>
                </c:pt>
                <c:pt idx="170">
                  <c:v>1.78692709515</c:v>
                </c:pt>
                <c:pt idx="171">
                  <c:v>1.74680121196</c:v>
                </c:pt>
                <c:pt idx="172">
                  <c:v>1.60890864395</c:v>
                </c:pt>
                <c:pt idx="173">
                  <c:v>1.58526332397</c:v>
                </c:pt>
                <c:pt idx="174">
                  <c:v>1.5785988632100001</c:v>
                </c:pt>
                <c:pt idx="175">
                  <c:v>1.55102082342</c:v>
                </c:pt>
                <c:pt idx="176">
                  <c:v>1.4712371504899999</c:v>
                </c:pt>
                <c:pt idx="177">
                  <c:v>1.46612505242</c:v>
                </c:pt>
                <c:pt idx="178">
                  <c:v>1.46167598711</c:v>
                </c:pt>
                <c:pt idx="179">
                  <c:v>1.45651991852</c:v>
                </c:pt>
                <c:pt idx="180">
                  <c:v>1.4216307709</c:v>
                </c:pt>
                <c:pt idx="181">
                  <c:v>1.4007829511500001</c:v>
                </c:pt>
                <c:pt idx="182">
                  <c:v>1.3623942460684999</c:v>
                </c:pt>
                <c:pt idx="183">
                  <c:v>1.3279516408200001</c:v>
                </c:pt>
                <c:pt idx="184">
                  <c:v>1.27488546632</c:v>
                </c:pt>
                <c:pt idx="185">
                  <c:v>1.2147851965900001</c:v>
                </c:pt>
                <c:pt idx="186">
                  <c:v>1.1887537022100001</c:v>
                </c:pt>
                <c:pt idx="187">
                  <c:v>1.1791735268200001</c:v>
                </c:pt>
                <c:pt idx="188">
                  <c:v>1.1721898394200001</c:v>
                </c:pt>
                <c:pt idx="189">
                  <c:v>1.1558694359799999</c:v>
                </c:pt>
                <c:pt idx="190">
                  <c:v>1.11954863905</c:v>
                </c:pt>
                <c:pt idx="191">
                  <c:v>1.1116076726499999</c:v>
                </c:pt>
                <c:pt idx="192">
                  <c:v>1.0708643263199999</c:v>
                </c:pt>
                <c:pt idx="193">
                  <c:v>1.0656296592200001</c:v>
                </c:pt>
                <c:pt idx="194">
                  <c:v>1.05974726891</c:v>
                </c:pt>
                <c:pt idx="195">
                  <c:v>1.05974724935</c:v>
                </c:pt>
                <c:pt idx="196">
                  <c:v>1</c:v>
                </c:pt>
                <c:pt idx="197">
                  <c:v>0.97025283205099999</c:v>
                </c:pt>
                <c:pt idx="198">
                  <c:v>0.96420925622800002</c:v>
                </c:pt>
                <c:pt idx="199">
                  <c:v>0.96420924691499998</c:v>
                </c:pt>
                <c:pt idx="200">
                  <c:v>0.94755317177599996</c:v>
                </c:pt>
                <c:pt idx="201">
                  <c:v>0.91203922871499998</c:v>
                </c:pt>
                <c:pt idx="202">
                  <c:v>0.90654722973699997</c:v>
                </c:pt>
                <c:pt idx="203">
                  <c:v>0.89158110180899997</c:v>
                </c:pt>
                <c:pt idx="204">
                  <c:v>0.84283477161099996</c:v>
                </c:pt>
                <c:pt idx="205">
                  <c:v>0.82753133121900002</c:v>
                </c:pt>
                <c:pt idx="206">
                  <c:v>0.79792894423000005</c:v>
                </c:pt>
                <c:pt idx="207">
                  <c:v>0.79305385674099993</c:v>
                </c:pt>
                <c:pt idx="208">
                  <c:v>0.78290923265699996</c:v>
                </c:pt>
                <c:pt idx="209">
                  <c:v>0.75559094129100002</c:v>
                </c:pt>
                <c:pt idx="210">
                  <c:v>0.73421884980100005</c:v>
                </c:pt>
                <c:pt idx="211">
                  <c:v>0.73235865775499998</c:v>
                </c:pt>
                <c:pt idx="212">
                  <c:v>0.72176740629053349</c:v>
                </c:pt>
                <c:pt idx="213">
                  <c:v>0.71899226913199998</c:v>
                </c:pt>
                <c:pt idx="214">
                  <c:v>0.71332475310200005</c:v>
                </c:pt>
                <c:pt idx="215">
                  <c:v>0.67431659088499996</c:v>
                </c:pt>
                <c:pt idx="216">
                  <c:v>0.65696321637499999</c:v>
                </c:pt>
                <c:pt idx="217">
                  <c:v>0.65447345003500002</c:v>
                </c:pt>
                <c:pt idx="218">
                  <c:v>0.64999749744299995</c:v>
                </c:pt>
                <c:pt idx="219">
                  <c:v>0.64451675955200005</c:v>
                </c:pt>
                <c:pt idx="220">
                  <c:v>0.62056667066600002</c:v>
                </c:pt>
                <c:pt idx="221">
                  <c:v>0.60236800834500004</c:v>
                </c:pt>
                <c:pt idx="222">
                  <c:v>0.57553415373000005</c:v>
                </c:pt>
                <c:pt idx="223">
                  <c:v>0.54985150229199997</c:v>
                </c:pt>
                <c:pt idx="224">
                  <c:v>0.54677034076300002</c:v>
                </c:pt>
                <c:pt idx="225">
                  <c:v>0.54213751666200005</c:v>
                </c:pt>
                <c:pt idx="226">
                  <c:v>0.52410423103699999</c:v>
                </c:pt>
                <c:pt idx="227">
                  <c:v>0.52294575981799996</c:v>
                </c:pt>
                <c:pt idx="228">
                  <c:v>0.51811232424428577</c:v>
                </c:pt>
                <c:pt idx="229">
                  <c:v>0.50355708925099996</c:v>
                </c:pt>
                <c:pt idx="230">
                  <c:v>0.50257601402700003</c:v>
                </c:pt>
                <c:pt idx="231">
                  <c:v>0.49432180251500002</c:v>
                </c:pt>
                <c:pt idx="232">
                  <c:v>0.46199782378999998</c:v>
                </c:pt>
                <c:pt idx="233">
                  <c:v>0.43518004193900001</c:v>
                </c:pt>
                <c:pt idx="234">
                  <c:v>0.41158677171899999</c:v>
                </c:pt>
                <c:pt idx="235">
                  <c:v>0.41158676892500001</c:v>
                </c:pt>
                <c:pt idx="236">
                  <c:v>0.37886941293300003</c:v>
                </c:pt>
                <c:pt idx="237">
                  <c:v>0.37741141300600001</c:v>
                </c:pt>
                <c:pt idx="238">
                  <c:v>0.375214356463</c:v>
                </c:pt>
                <c:pt idx="239">
                  <c:v>0.36742306267800001</c:v>
                </c:pt>
                <c:pt idx="240">
                  <c:v>0.36595534673000002</c:v>
                </c:pt>
                <c:pt idx="241">
                  <c:v>0.36276400089299998</c:v>
                </c:pt>
                <c:pt idx="242">
                  <c:v>0.36076874611900001</c:v>
                </c:pt>
                <c:pt idx="243">
                  <c:v>0.34743399871500003</c:v>
                </c:pt>
                <c:pt idx="244">
                  <c:v>0.34561209706599999</c:v>
                </c:pt>
                <c:pt idx="245">
                  <c:v>0.34559470228900002</c:v>
                </c:pt>
                <c:pt idx="246">
                  <c:v>0.33885865472299997</c:v>
                </c:pt>
                <c:pt idx="247">
                  <c:v>0.321690417826</c:v>
                </c:pt>
                <c:pt idx="248">
                  <c:v>0.317511559464</c:v>
                </c:pt>
                <c:pt idx="249">
                  <c:v>0.29611287079800003</c:v>
                </c:pt>
                <c:pt idx="250">
                  <c:v>0.2938226421494286</c:v>
                </c:pt>
                <c:pt idx="251">
                  <c:v>0.28267787024399998</c:v>
                </c:pt>
                <c:pt idx="252">
                  <c:v>0.27931325649850003</c:v>
                </c:pt>
                <c:pt idx="253">
                  <c:v>0.27181980432899999</c:v>
                </c:pt>
                <c:pt idx="254">
                  <c:v>0.26256588194515001</c:v>
                </c:pt>
                <c:pt idx="255">
                  <c:v>0.25889405515000002</c:v>
                </c:pt>
                <c:pt idx="256">
                  <c:v>0.24945099343317501</c:v>
                </c:pt>
                <c:pt idx="257">
                  <c:v>0.233736125519</c:v>
                </c:pt>
                <c:pt idx="258">
                  <c:v>0.23174693901099999</c:v>
                </c:pt>
                <c:pt idx="259">
                  <c:v>0.2209228738215</c:v>
                </c:pt>
                <c:pt idx="260">
                  <c:v>0.220481115393</c:v>
                </c:pt>
                <c:pt idx="261">
                  <c:v>0.21797665767400001</c:v>
                </c:pt>
                <c:pt idx="262">
                  <c:v>0.21718613058299999</c:v>
                </c:pt>
                <c:pt idx="263">
                  <c:v>0.21507346164400001</c:v>
                </c:pt>
                <c:pt idx="264">
                  <c:v>0.215073459316</c:v>
                </c:pt>
                <c:pt idx="265">
                  <c:v>0.213639652357</c:v>
                </c:pt>
                <c:pt idx="266">
                  <c:v>0.19444974325600001</c:v>
                </c:pt>
                <c:pt idx="267">
                  <c:v>0.18986854795399999</c:v>
                </c:pt>
                <c:pt idx="268">
                  <c:v>0.183179390617</c:v>
                </c:pt>
                <c:pt idx="269">
                  <c:v>0.17517973482599999</c:v>
                </c:pt>
                <c:pt idx="270">
                  <c:v>0.17412330675900001</c:v>
                </c:pt>
                <c:pt idx="271">
                  <c:v>0.16611515823799999</c:v>
                </c:pt>
                <c:pt idx="272">
                  <c:v>0.16079984791599999</c:v>
                </c:pt>
                <c:pt idx="273">
                  <c:v>0.157756475732</c:v>
                </c:pt>
                <c:pt idx="274">
                  <c:v>0.15389078296700001</c:v>
                </c:pt>
                <c:pt idx="275">
                  <c:v>0.14810170419499999</c:v>
                </c:pt>
                <c:pt idx="276">
                  <c:v>0.14781884849099999</c:v>
                </c:pt>
                <c:pt idx="277">
                  <c:v>0.14781884476500001</c:v>
                </c:pt>
                <c:pt idx="278">
                  <c:v>0.145605525933</c:v>
                </c:pt>
                <c:pt idx="279">
                  <c:v>0.137878422625</c:v>
                </c:pt>
                <c:pt idx="280">
                  <c:v>0.13591657485799999</c:v>
                </c:pt>
                <c:pt idx="281">
                  <c:v>0.13511061668400001</c:v>
                </c:pt>
                <c:pt idx="282">
                  <c:v>0.13077877555</c:v>
                </c:pt>
                <c:pt idx="283">
                  <c:v>0.123628480826</c:v>
                </c:pt>
                <c:pt idx="284">
                  <c:v>0.122547836974</c:v>
                </c:pt>
                <c:pt idx="285">
                  <c:v>0.118705603294</c:v>
                </c:pt>
                <c:pt idx="286">
                  <c:v>0.112284467788</c:v>
                </c:pt>
                <c:pt idx="287">
                  <c:v>0.111745657399</c:v>
                </c:pt>
                <c:pt idx="288">
                  <c:v>0.109697645064</c:v>
                </c:pt>
                <c:pt idx="289">
                  <c:v>0.104919828475</c:v>
                </c:pt>
                <c:pt idx="290">
                  <c:v>9.5587735529999995E-2</c:v>
                </c:pt>
                <c:pt idx="291">
                  <c:v>8.9860467240199998E-2</c:v>
                </c:pt>
                <c:pt idx="292">
                  <c:v>8.9162169024300006E-2</c:v>
                </c:pt>
                <c:pt idx="293">
                  <c:v>8.8731837924600002E-2</c:v>
                </c:pt>
                <c:pt idx="294">
                  <c:v>8.6696936516099998E-2</c:v>
                </c:pt>
                <c:pt idx="295">
                  <c:v>8.5643400438099995E-2</c:v>
                </c:pt>
                <c:pt idx="296">
                  <c:v>8.38409587741E-2</c:v>
                </c:pt>
                <c:pt idx="297">
                  <c:v>8.3069050218900001E-2</c:v>
                </c:pt>
                <c:pt idx="298">
                  <c:v>8.1628579355349992E-2</c:v>
                </c:pt>
                <c:pt idx="299">
                  <c:v>7.5000999495399998E-2</c:v>
                </c:pt>
                <c:pt idx="300">
                  <c:v>7.4559358879900006E-2</c:v>
                </c:pt>
                <c:pt idx="301">
                  <c:v>6.7341992631599998E-2</c:v>
                </c:pt>
                <c:pt idx="302">
                  <c:v>3.7232050439300002E-2</c:v>
                </c:pt>
                <c:pt idx="303">
                  <c:v>3.52377211675E-2</c:v>
                </c:pt>
                <c:pt idx="304">
                  <c:v>2.9802502365799999E-2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509816"/>
        <c:axId val="196480128"/>
      </c:barChart>
      <c:lineChart>
        <c:grouping val="standard"/>
        <c:varyColors val="0"/>
        <c:ser>
          <c:idx val="1"/>
          <c:order val="1"/>
          <c:tx>
            <c:v>cumulative % of total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'IME plots'!$M$31:$M$335</c:f>
              <c:numCache>
                <c:formatCode>0.00</c:formatCode>
                <c:ptCount val="305"/>
                <c:pt idx="0">
                  <c:v>6.5093114506156666E-2</c:v>
                </c:pt>
                <c:pt idx="1">
                  <c:v>0.11436179381671688</c:v>
                </c:pt>
                <c:pt idx="2">
                  <c:v>0.15413114522357046</c:v>
                </c:pt>
                <c:pt idx="3">
                  <c:v>0.18047182563443517</c:v>
                </c:pt>
                <c:pt idx="4">
                  <c:v>0.2065941419468407</c:v>
                </c:pt>
                <c:pt idx="5">
                  <c:v>0.23160519885042011</c:v>
                </c:pt>
                <c:pt idx="6">
                  <c:v>0.25600595280049465</c:v>
                </c:pt>
                <c:pt idx="7">
                  <c:v>0.27914196681103182</c:v>
                </c:pt>
                <c:pt idx="8">
                  <c:v>0.30163813518067067</c:v>
                </c:pt>
                <c:pt idx="9">
                  <c:v>0.32404663188145189</c:v>
                </c:pt>
                <c:pt idx="10">
                  <c:v>0.34599407660346959</c:v>
                </c:pt>
                <c:pt idx="11">
                  <c:v>0.36732012752718024</c:v>
                </c:pt>
                <c:pt idx="12">
                  <c:v>0.38810258357856742</c:v>
                </c:pt>
                <c:pt idx="13">
                  <c:v>0.40819760367018748</c:v>
                </c:pt>
                <c:pt idx="14">
                  <c:v>0.4266569698261799</c:v>
                </c:pt>
                <c:pt idx="15">
                  <c:v>0.44342157046454866</c:v>
                </c:pt>
                <c:pt idx="16">
                  <c:v>0.45944213244300491</c:v>
                </c:pt>
                <c:pt idx="17">
                  <c:v>0.47510160667390994</c:v>
                </c:pt>
                <c:pt idx="18">
                  <c:v>0.49023592124925147</c:v>
                </c:pt>
                <c:pt idx="19">
                  <c:v>0.50516177683875885</c:v>
                </c:pt>
                <c:pt idx="20">
                  <c:v>0.51996621822612321</c:v>
                </c:pt>
                <c:pt idx="21">
                  <c:v>0.53123378220172901</c:v>
                </c:pt>
                <c:pt idx="22">
                  <c:v>0.54201047931947366</c:v>
                </c:pt>
                <c:pt idx="23">
                  <c:v>0.55274180281144536</c:v>
                </c:pt>
                <c:pt idx="24">
                  <c:v>0.56347312627541379</c:v>
                </c:pt>
                <c:pt idx="25">
                  <c:v>0.5738841388793704</c:v>
                </c:pt>
                <c:pt idx="26">
                  <c:v>0.58366089222800865</c:v>
                </c:pt>
                <c:pt idx="27">
                  <c:v>0.5932208791089193</c:v>
                </c:pt>
                <c:pt idx="28">
                  <c:v>0.602529053638305</c:v>
                </c:pt>
                <c:pt idx="29">
                  <c:v>0.61180333318318525</c:v>
                </c:pt>
                <c:pt idx="30">
                  <c:v>0.62083683097946096</c:v>
                </c:pt>
                <c:pt idx="31">
                  <c:v>0.62971392547656213</c:v>
                </c:pt>
                <c:pt idx="32">
                  <c:v>0.63827927901803305</c:v>
                </c:pt>
                <c:pt idx="33">
                  <c:v>0.64669585254730377</c:v>
                </c:pt>
                <c:pt idx="34">
                  <c:v>0.65483260622900286</c:v>
                </c:pt>
                <c:pt idx="35">
                  <c:v>0.66200859175544458</c:v>
                </c:pt>
                <c:pt idx="36">
                  <c:v>0.66898916574547418</c:v>
                </c:pt>
                <c:pt idx="37">
                  <c:v>0.67565613945210756</c:v>
                </c:pt>
                <c:pt idx="38">
                  <c:v>0.68230857683639967</c:v>
                </c:pt>
                <c:pt idx="39">
                  <c:v>0.68887295970364437</c:v>
                </c:pt>
                <c:pt idx="40">
                  <c:v>0.69503320795143397</c:v>
                </c:pt>
                <c:pt idx="41">
                  <c:v>0.70108321749624669</c:v>
                </c:pt>
                <c:pt idx="42">
                  <c:v>0.70685027887979246</c:v>
                </c:pt>
                <c:pt idx="43">
                  <c:v>0.71237347861859202</c:v>
                </c:pt>
                <c:pt idx="44">
                  <c:v>0.71784684310822322</c:v>
                </c:pt>
                <c:pt idx="45">
                  <c:v>0.72328355334096384</c:v>
                </c:pt>
                <c:pt idx="46">
                  <c:v>0.72856496837448148</c:v>
                </c:pt>
                <c:pt idx="47">
                  <c:v>0.73381877786584293</c:v>
                </c:pt>
                <c:pt idx="48">
                  <c:v>0.73883724895845226</c:v>
                </c:pt>
                <c:pt idx="49">
                  <c:v>0.74380340627597685</c:v>
                </c:pt>
                <c:pt idx="50">
                  <c:v>0.74859327678406773</c:v>
                </c:pt>
                <c:pt idx="51">
                  <c:v>0.75338314727654243</c:v>
                </c:pt>
                <c:pt idx="52">
                  <c:v>0.75799949549527024</c:v>
                </c:pt>
                <c:pt idx="53">
                  <c:v>0.76255606320588465</c:v>
                </c:pt>
                <c:pt idx="54">
                  <c:v>0.76706290834816238</c:v>
                </c:pt>
                <c:pt idx="55">
                  <c:v>0.77155532926314729</c:v>
                </c:pt>
                <c:pt idx="56">
                  <c:v>0.77593926087946186</c:v>
                </c:pt>
                <c:pt idx="57">
                  <c:v>0.78014070658251489</c:v>
                </c:pt>
                <c:pt idx="58">
                  <c:v>0.78425766333647806</c:v>
                </c:pt>
                <c:pt idx="59">
                  <c:v>0.78835706016258955</c:v>
                </c:pt>
                <c:pt idx="60">
                  <c:v>0.79242234263712552</c:v>
                </c:pt>
                <c:pt idx="61">
                  <c:v>0.79633810973144026</c:v>
                </c:pt>
                <c:pt idx="62">
                  <c:v>0.80009905145931226</c:v>
                </c:pt>
                <c:pt idx="63">
                  <c:v>0.80372137271787103</c:v>
                </c:pt>
                <c:pt idx="64">
                  <c:v>0.8073300110212962</c:v>
                </c:pt>
                <c:pt idx="65">
                  <c:v>0.81088340131651671</c:v>
                </c:pt>
                <c:pt idx="66">
                  <c:v>0.81443008503824044</c:v>
                </c:pt>
                <c:pt idx="67">
                  <c:v>0.81794740427803481</c:v>
                </c:pt>
                <c:pt idx="68">
                  <c:v>0.82143900938153569</c:v>
                </c:pt>
                <c:pt idx="69">
                  <c:v>0.82491991066060144</c:v>
                </c:pt>
                <c:pt idx="70">
                  <c:v>0.82837227179806083</c:v>
                </c:pt>
                <c:pt idx="71">
                  <c:v>0.83177299395199356</c:v>
                </c:pt>
                <c:pt idx="72">
                  <c:v>0.83512057811455687</c:v>
                </c:pt>
                <c:pt idx="73">
                  <c:v>0.83845225507933663</c:v>
                </c:pt>
                <c:pt idx="74">
                  <c:v>0.84177465831916742</c:v>
                </c:pt>
                <c:pt idx="75">
                  <c:v>0.84506358462153286</c:v>
                </c:pt>
                <c:pt idx="76">
                  <c:v>0.84790016872967389</c:v>
                </c:pt>
                <c:pt idx="77">
                  <c:v>0.85073447798325108</c:v>
                </c:pt>
                <c:pt idx="78">
                  <c:v>0.85355634746704168</c:v>
                </c:pt>
                <c:pt idx="79">
                  <c:v>0.85636890350451855</c:v>
                </c:pt>
                <c:pt idx="80">
                  <c:v>0.85917339853826913</c:v>
                </c:pt>
                <c:pt idx="81">
                  <c:v>0.86191470967998629</c:v>
                </c:pt>
                <c:pt idx="82">
                  <c:v>0.86465574980930993</c:v>
                </c:pt>
                <c:pt idx="83">
                  <c:v>0.867249903438708</c:v>
                </c:pt>
                <c:pt idx="84">
                  <c:v>0.86981973891767428</c:v>
                </c:pt>
                <c:pt idx="85">
                  <c:v>0.87232094689603612</c:v>
                </c:pt>
                <c:pt idx="86">
                  <c:v>0.87481369849276325</c:v>
                </c:pt>
                <c:pt idx="87">
                  <c:v>0.87728729085250245</c:v>
                </c:pt>
                <c:pt idx="88">
                  <c:v>0.87972340286913453</c:v>
                </c:pt>
                <c:pt idx="89">
                  <c:v>0.88213715279772664</c:v>
                </c:pt>
                <c:pt idx="90">
                  <c:v>0.88448019677191481</c:v>
                </c:pt>
                <c:pt idx="91">
                  <c:v>0.88680972638100997</c:v>
                </c:pt>
                <c:pt idx="92">
                  <c:v>0.88911807942533649</c:v>
                </c:pt>
                <c:pt idx="93">
                  <c:v>0.89133804967336705</c:v>
                </c:pt>
                <c:pt idx="94">
                  <c:v>0.89341765558736497</c:v>
                </c:pt>
                <c:pt idx="95">
                  <c:v>0.8954875601112372</c:v>
                </c:pt>
                <c:pt idx="96">
                  <c:v>0.89749143016852884</c:v>
                </c:pt>
                <c:pt idx="97">
                  <c:v>0.89948523336614483</c:v>
                </c:pt>
                <c:pt idx="98">
                  <c:v>0.90146556590466442</c:v>
                </c:pt>
                <c:pt idx="99">
                  <c:v>0.90341697639405716</c:v>
                </c:pt>
                <c:pt idx="100">
                  <c:v>0.90525258036827849</c:v>
                </c:pt>
                <c:pt idx="101">
                  <c:v>0.90708070784450345</c:v>
                </c:pt>
                <c:pt idx="102">
                  <c:v>0.90890164840918752</c:v>
                </c:pt>
                <c:pt idx="103">
                  <c:v>0.91069427646251988</c:v>
                </c:pt>
                <c:pt idx="104">
                  <c:v>0.91243077420693675</c:v>
                </c:pt>
                <c:pt idx="105">
                  <c:v>0.91416403642453503</c:v>
                </c:pt>
                <c:pt idx="106">
                  <c:v>0.91582695384004975</c:v>
                </c:pt>
                <c:pt idx="107">
                  <c:v>0.9174691826568927</c:v>
                </c:pt>
                <c:pt idx="108">
                  <c:v>0.91910657118201378</c:v>
                </c:pt>
                <c:pt idx="109">
                  <c:v>0.92070841711764806</c:v>
                </c:pt>
                <c:pt idx="110">
                  <c:v>0.92218235828971806</c:v>
                </c:pt>
                <c:pt idx="111">
                  <c:v>0.92364521965795598</c:v>
                </c:pt>
                <c:pt idx="112">
                  <c:v>0.92510808100026998</c:v>
                </c:pt>
                <c:pt idx="113">
                  <c:v>0.92656853531399097</c:v>
                </c:pt>
                <c:pt idx="114">
                  <c:v>0.92799723283838254</c:v>
                </c:pt>
                <c:pt idx="115">
                  <c:v>0.92942191744591507</c:v>
                </c:pt>
                <c:pt idx="116">
                  <c:v>0.93083593425434819</c:v>
                </c:pt>
                <c:pt idx="117">
                  <c:v>0.9322481556282618</c:v>
                </c:pt>
                <c:pt idx="118">
                  <c:v>0.93365022177006984</c:v>
                </c:pt>
                <c:pt idx="119">
                  <c:v>0.9350308379459672</c:v>
                </c:pt>
                <c:pt idx="120">
                  <c:v>0.9364114541203753</c:v>
                </c:pt>
                <c:pt idx="121">
                  <c:v>0.93777662926924077</c:v>
                </c:pt>
                <c:pt idx="122">
                  <c:v>0.93907176417388516</c:v>
                </c:pt>
                <c:pt idx="123">
                  <c:v>0.94035136553130794</c:v>
                </c:pt>
                <c:pt idx="124">
                  <c:v>0.94161817639302203</c:v>
                </c:pt>
                <c:pt idx="125">
                  <c:v>0.9428551106659312</c:v>
                </c:pt>
                <c:pt idx="126">
                  <c:v>0.9440850649311453</c:v>
                </c:pt>
                <c:pt idx="127">
                  <c:v>0.94530887324653035</c:v>
                </c:pt>
                <c:pt idx="128">
                  <c:v>0.94652182721696976</c:v>
                </c:pt>
                <c:pt idx="129">
                  <c:v>0.94772180222416635</c:v>
                </c:pt>
                <c:pt idx="130">
                  <c:v>0.94891636895325515</c:v>
                </c:pt>
                <c:pt idx="131">
                  <c:v>0.95010043604057781</c:v>
                </c:pt>
                <c:pt idx="132">
                  <c:v>0.95120493403441031</c:v>
                </c:pt>
                <c:pt idx="133">
                  <c:v>0.95228966651601832</c:v>
                </c:pt>
                <c:pt idx="134">
                  <c:v>0.95335985850690119</c:v>
                </c:pt>
                <c:pt idx="135">
                  <c:v>0.95442884607149625</c:v>
                </c:pt>
                <c:pt idx="136">
                  <c:v>0.95547012090193395</c:v>
                </c:pt>
                <c:pt idx="137">
                  <c:v>0.956441565489485</c:v>
                </c:pt>
                <c:pt idx="138">
                  <c:v>0.95740818347203338</c:v>
                </c:pt>
                <c:pt idx="139">
                  <c:v>0.9582789579904768</c:v>
                </c:pt>
                <c:pt idx="140">
                  <c:v>0.95914973250542113</c:v>
                </c:pt>
                <c:pt idx="141">
                  <c:v>0.9600155000790368</c:v>
                </c:pt>
                <c:pt idx="142">
                  <c:v>0.96087962039511043</c:v>
                </c:pt>
                <c:pt idx="143">
                  <c:v>0.96174184020843123</c:v>
                </c:pt>
                <c:pt idx="144">
                  <c:v>0.96256048317961929</c:v>
                </c:pt>
                <c:pt idx="145">
                  <c:v>0.96334643114552143</c:v>
                </c:pt>
                <c:pt idx="146">
                  <c:v>0.96412316305204937</c:v>
                </c:pt>
                <c:pt idx="147">
                  <c:v>0.9648874896570595</c:v>
                </c:pt>
                <c:pt idx="148">
                  <c:v>0.96564699539597854</c:v>
                </c:pt>
                <c:pt idx="149">
                  <c:v>0.96639112978896746</c:v>
                </c:pt>
                <c:pt idx="150">
                  <c:v>0.96713015156158266</c:v>
                </c:pt>
                <c:pt idx="151">
                  <c:v>0.96786917332343925</c:v>
                </c:pt>
                <c:pt idx="152">
                  <c:v>0.96858204618969557</c:v>
                </c:pt>
                <c:pt idx="153">
                  <c:v>0.9692683591866692</c:v>
                </c:pt>
                <c:pt idx="154">
                  <c:v>0.96992893421428383</c:v>
                </c:pt>
                <c:pt idx="155">
                  <c:v>0.97057138436141432</c:v>
                </c:pt>
                <c:pt idx="156">
                  <c:v>0.97121199830177507</c:v>
                </c:pt>
                <c:pt idx="157">
                  <c:v>0.97184614917787993</c:v>
                </c:pt>
                <c:pt idx="158">
                  <c:v>0.97248030004983721</c:v>
                </c:pt>
                <c:pt idx="159">
                  <c:v>0.97310269580505038</c:v>
                </c:pt>
                <c:pt idx="160">
                  <c:v>0.97372456738586322</c:v>
                </c:pt>
                <c:pt idx="161">
                  <c:v>0.97433500038582155</c:v>
                </c:pt>
                <c:pt idx="162">
                  <c:v>0.97494466665165158</c:v>
                </c:pt>
                <c:pt idx="163">
                  <c:v>0.9755451516163911</c:v>
                </c:pt>
                <c:pt idx="164">
                  <c:v>0.97614468737166127</c:v>
                </c:pt>
                <c:pt idx="165">
                  <c:v>0.97673420232674124</c:v>
                </c:pt>
                <c:pt idx="166">
                  <c:v>0.9773047059644967</c:v>
                </c:pt>
                <c:pt idx="167">
                  <c:v>0.97786898590100368</c:v>
                </c:pt>
                <c:pt idx="168">
                  <c:v>0.97841446474258897</c:v>
                </c:pt>
                <c:pt idx="169">
                  <c:v>0.97891240855359707</c:v>
                </c:pt>
                <c:pt idx="170">
                  <c:v>0.97940982163279411</c:v>
                </c:pt>
                <c:pt idx="171">
                  <c:v>0.9798960651801355</c:v>
                </c:pt>
                <c:pt idx="172">
                  <c:v>0.98034392463948683</c:v>
                </c:pt>
                <c:pt idx="173">
                  <c:v>0.98078520213393772</c:v>
                </c:pt>
                <c:pt idx="174">
                  <c:v>0.98122462449397552</c:v>
                </c:pt>
                <c:pt idx="175">
                  <c:v>0.98165637016830665</c:v>
                </c:pt>
                <c:pt idx="176">
                  <c:v>0.98206590707848096</c:v>
                </c:pt>
                <c:pt idx="177">
                  <c:v>0.9824740209734415</c:v>
                </c:pt>
                <c:pt idx="178">
                  <c:v>0.98288089641649135</c:v>
                </c:pt>
                <c:pt idx="179">
                  <c:v>0.98328633660459375</c:v>
                </c:pt>
                <c:pt idx="180">
                  <c:v>0.98368206497043131</c:v>
                </c:pt>
                <c:pt idx="181">
                  <c:v>0.98407199008987767</c:v>
                </c:pt>
                <c:pt idx="182">
                  <c:v>0.98445122924230688</c:v>
                </c:pt>
                <c:pt idx="183">
                  <c:v>0.98482088087301856</c:v>
                </c:pt>
                <c:pt idx="184">
                  <c:v>0.98517576088303527</c:v>
                </c:pt>
                <c:pt idx="185">
                  <c:v>0.98551391124565435</c:v>
                </c:pt>
                <c:pt idx="186">
                  <c:v>0.98584481542245483</c:v>
                </c:pt>
                <c:pt idx="187">
                  <c:v>0.98617305283990464</c:v>
                </c:pt>
                <c:pt idx="188">
                  <c:v>0.98649934626228986</c:v>
                </c:pt>
                <c:pt idx="189">
                  <c:v>0.98682109670015672</c:v>
                </c:pt>
                <c:pt idx="190">
                  <c:v>0.98713273679860969</c:v>
                </c:pt>
                <c:pt idx="191">
                  <c:v>0.98744216643164429</c:v>
                </c:pt>
                <c:pt idx="192">
                  <c:v>0.9877402546543832</c:v>
                </c:pt>
                <c:pt idx="193">
                  <c:v>0.98803688574331516</c:v>
                </c:pt>
                <c:pt idx="194">
                  <c:v>0.98833187939673839</c:v>
                </c:pt>
                <c:pt idx="195">
                  <c:v>0.98862687304471686</c:v>
                </c:pt>
                <c:pt idx="196">
                  <c:v>0.98890523531285146</c:v>
                </c:pt>
                <c:pt idx="197">
                  <c:v>0.98917531709184514</c:v>
                </c:pt>
                <c:pt idx="198">
                  <c:v>0.98944371656736518</c:v>
                </c:pt>
                <c:pt idx="199">
                  <c:v>0.98971211604029263</c:v>
                </c:pt>
                <c:pt idx="200">
                  <c:v>0.98997587909036633</c:v>
                </c:pt>
                <c:pt idx="201">
                  <c:v>0.99022975639869915</c:v>
                </c:pt>
                <c:pt idx="202">
                  <c:v>0.99048210494173983</c:v>
                </c:pt>
                <c:pt idx="203">
                  <c:v>0.99073028747946534</c:v>
                </c:pt>
                <c:pt idx="204">
                  <c:v>0.99096490087815359</c:v>
                </c:pt>
                <c:pt idx="205">
                  <c:v>0.99119525437646405</c:v>
                </c:pt>
                <c:pt idx="206">
                  <c:v>0.99141736768719024</c:v>
                </c:pt>
                <c:pt idx="207">
                  <c:v>0.99163812395750561</c:v>
                </c:pt>
                <c:pt idx="208">
                  <c:v>0.99185605634725149</c:v>
                </c:pt>
                <c:pt idx="209">
                  <c:v>0.99206638435545114</c:v>
                </c:pt>
                <c:pt idx="210">
                  <c:v>0.99227076317978891</c:v>
                </c:pt>
                <c:pt idx="211">
                  <c:v>0.99247462419684951</c:v>
                </c:pt>
                <c:pt idx="212">
                  <c:v>0.99267553700913014</c:v>
                </c:pt>
                <c:pt idx="213">
                  <c:v>0.99287567732793691</c:v>
                </c:pt>
                <c:pt idx="214">
                  <c:v>0.99307424002412692</c:v>
                </c:pt>
                <c:pt idx="215">
                  <c:v>0.99326194431980641</c:v>
                </c:pt>
                <c:pt idx="216">
                  <c:v>0.99344481809079754</c:v>
                </c:pt>
                <c:pt idx="217">
                  <c:v>0.99362699880478311</c:v>
                </c:pt>
                <c:pt idx="218">
                  <c:v>0.99380793358245323</c:v>
                </c:pt>
                <c:pt idx="219">
                  <c:v>0.99398734272949285</c:v>
                </c:pt>
                <c:pt idx="220">
                  <c:v>0.99416008507546816</c:v>
                </c:pt>
                <c:pt idx="221">
                  <c:v>0.99432776160052283</c:v>
                </c:pt>
                <c:pt idx="222">
                  <c:v>0.99448796859294397</c:v>
                </c:pt>
                <c:pt idx="223">
                  <c:v>0.99464102650425923</c:v>
                </c:pt>
                <c:pt idx="224">
                  <c:v>0.99479322673646275</c:v>
                </c:pt>
                <c:pt idx="225">
                  <c:v>0.99494413736524157</c:v>
                </c:pt>
                <c:pt idx="226">
                  <c:v>0.99509002820773207</c:v>
                </c:pt>
                <c:pt idx="227">
                  <c:v>0.99523559657554628</c:v>
                </c:pt>
                <c:pt idx="228">
                  <c:v>0.99537981949727139</c:v>
                </c:pt>
                <c:pt idx="229">
                  <c:v>0.99551999079077058</c:v>
                </c:pt>
                <c:pt idx="230">
                  <c:v>0.99565988898994517</c:v>
                </c:pt>
                <c:pt idx="231">
                  <c:v>0.99579748952808156</c:v>
                </c:pt>
                <c:pt idx="232">
                  <c:v>0.99592609229018503</c:v>
                </c:pt>
                <c:pt idx="233">
                  <c:v>0.9960472299937061</c:v>
                </c:pt>
                <c:pt idx="234">
                  <c:v>0.99616180022101608</c:v>
                </c:pt>
                <c:pt idx="235">
                  <c:v>0.99627637044754824</c:v>
                </c:pt>
                <c:pt idx="236">
                  <c:v>0.99638183339665909</c:v>
                </c:pt>
                <c:pt idx="237">
                  <c:v>0.99648689049360328</c:v>
                </c:pt>
                <c:pt idx="238">
                  <c:v>0.99659133601290506</c:v>
                </c:pt>
                <c:pt idx="239">
                  <c:v>0.99669361272999701</c:v>
                </c:pt>
                <c:pt idx="240">
                  <c:v>0.99679548089034875</c:v>
                </c:pt>
                <c:pt idx="241">
                  <c:v>0.99689646070043492</c:v>
                </c:pt>
                <c:pt idx="242">
                  <c:v>0.99699688510687667</c:v>
                </c:pt>
                <c:pt idx="243">
                  <c:v>0.99709359762278604</c:v>
                </c:pt>
                <c:pt idx="244">
                  <c:v>0.99718980299002014</c:v>
                </c:pt>
                <c:pt idx="245">
                  <c:v>0.99728600351520458</c:v>
                </c:pt>
                <c:pt idx="246">
                  <c:v>0.99738032897891027</c:v>
                </c:pt>
                <c:pt idx="247">
                  <c:v>0.9974698754532535</c:v>
                </c:pt>
                <c:pt idx="248">
                  <c:v>0.99755825869110493</c:v>
                </c:pt>
                <c:pt idx="249">
                  <c:v>0.99764068534144401</c:v>
                </c:pt>
                <c:pt idx="250">
                  <c:v>0.99772247447854201</c:v>
                </c:pt>
                <c:pt idx="251">
                  <c:v>0.99780116133165453</c:v>
                </c:pt>
                <c:pt idx="252">
                  <c:v>0.99787891160325348</c:v>
                </c:pt>
                <c:pt idx="253">
                  <c:v>0.99795457598051041</c:v>
                </c:pt>
                <c:pt idx="254">
                  <c:v>0.99802766441494339</c:v>
                </c:pt>
                <c:pt idx="255">
                  <c:v>0.99809973075134151</c:v>
                </c:pt>
                <c:pt idx="256">
                  <c:v>0.99816916849566195</c:v>
                </c:pt>
                <c:pt idx="257">
                  <c:v>0.99823423181370652</c:v>
                </c:pt>
                <c:pt idx="258">
                  <c:v>0.99829874141728281</c:v>
                </c:pt>
                <c:pt idx="259">
                  <c:v>0.99836023800952256</c:v>
                </c:pt>
                <c:pt idx="260">
                  <c:v>0.99842161163288423</c:v>
                </c:pt>
                <c:pt idx="261">
                  <c:v>0.99848228810971473</c:v>
                </c:pt>
                <c:pt idx="262">
                  <c:v>0.99854274453363112</c:v>
                </c:pt>
                <c:pt idx="263">
                  <c:v>0.99860261287022989</c:v>
                </c:pt>
                <c:pt idx="264">
                  <c:v>0.99866248120618073</c:v>
                </c:pt>
                <c:pt idx="265">
                  <c:v>0.99872195042437428</c:v>
                </c:pt>
                <c:pt idx="266">
                  <c:v>0.99877607789594514</c:v>
                </c:pt>
                <c:pt idx="267">
                  <c:v>0.99882893013560115</c:v>
                </c:pt>
                <c:pt idx="268">
                  <c:v>0.99887992036624884</c:v>
                </c:pt>
                <c:pt idx="269">
                  <c:v>0.99892868379456623</c:v>
                </c:pt>
                <c:pt idx="270">
                  <c:v>0.99897715315317082</c:v>
                </c:pt>
                <c:pt idx="271">
                  <c:v>0.99902339334538948</c:v>
                </c:pt>
                <c:pt idx="272">
                  <c:v>0.99906815395577109</c:v>
                </c:pt>
                <c:pt idx="273">
                  <c:v>0.99911206740616876</c:v>
                </c:pt>
                <c:pt idx="274">
                  <c:v>0.99915490479356062</c:v>
                </c:pt>
                <c:pt idx="275">
                  <c:v>0.99919613071985491</c:v>
                </c:pt>
                <c:pt idx="276">
                  <c:v>0.999237277909794</c:v>
                </c:pt>
                <c:pt idx="277">
                  <c:v>0.9992784250986958</c:v>
                </c:pt>
                <c:pt idx="278">
                  <c:v>0.99931895618314748</c:v>
                </c:pt>
                <c:pt idx="279">
                  <c:v>0.99935733633359614</c:v>
                </c:pt>
                <c:pt idx="280">
                  <c:v>0.99939517037965075</c:v>
                </c:pt>
                <c:pt idx="281">
                  <c:v>0.99943278007735992</c:v>
                </c:pt>
                <c:pt idx="282">
                  <c:v>0.99946918395394591</c:v>
                </c:pt>
                <c:pt idx="283">
                  <c:v>0.99950359745827466</c:v>
                </c:pt>
                <c:pt idx="284">
                  <c:v>0.99953771015212967</c:v>
                </c:pt>
                <c:pt idx="285">
                  <c:v>0.99957075331310297</c:v>
                </c:pt>
                <c:pt idx="286">
                  <c:v>0.99960200907223262</c:v>
                </c:pt>
                <c:pt idx="287">
                  <c:v>0.99963311484688033</c:v>
                </c:pt>
                <c:pt idx="288">
                  <c:v>0.99966365053216943</c:v>
                </c:pt>
                <c:pt idx="289">
                  <c:v>0.99969285625359605</c:v>
                </c:pt>
                <c:pt idx="290">
                  <c:v>0.99971946427246394</c:v>
                </c:pt>
                <c:pt idx="291">
                  <c:v>0.99974447803594058</c:v>
                </c:pt>
                <c:pt idx="292">
                  <c:v>0.99976929741954201</c:v>
                </c:pt>
                <c:pt idx="293">
                  <c:v>0.99979399701520244</c:v>
                </c:pt>
                <c:pt idx="294">
                  <c:v>0.99981813017109133</c:v>
                </c:pt>
                <c:pt idx="295">
                  <c:v>0.99984197006228814</c:v>
                </c:pt>
                <c:pt idx="296">
                  <c:v>0.99986530822173503</c:v>
                </c:pt>
                <c:pt idx="297">
                  <c:v>0.99988843151096574</c:v>
                </c:pt>
                <c:pt idx="298">
                  <c:v>0.99991115382745965</c:v>
                </c:pt>
                <c:pt idx="299">
                  <c:v>0.99993203127579156</c:v>
                </c:pt>
                <c:pt idx="300">
                  <c:v>0.99995278578804003</c:v>
                </c:pt>
                <c:pt idx="301">
                  <c:v>0.99997153125784966</c:v>
                </c:pt>
                <c:pt idx="302">
                  <c:v>0.99998189525585734</c:v>
                </c:pt>
                <c:pt idx="303">
                  <c:v>0.99999170410784533</c:v>
                </c:pt>
                <c:pt idx="30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5-450A-9D12-DD3375C0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68360"/>
        <c:axId val="197891312"/>
      </c:lineChart>
      <c:catAx>
        <c:axId val="19650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80128"/>
        <c:crossesAt val="0.01"/>
        <c:auto val="1"/>
        <c:lblAlgn val="ctr"/>
        <c:lblOffset val="100"/>
        <c:tickLblSkip val="10"/>
        <c:tickMarkSkip val="20"/>
        <c:noMultiLvlLbl val="0"/>
      </c:catAx>
      <c:valAx>
        <c:axId val="196480128"/>
        <c:scaling>
          <c:logBase val="10"/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Integrated Methane Enhancement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9816"/>
        <c:crosses val="autoZero"/>
        <c:crossBetween val="between"/>
      </c:valAx>
      <c:valAx>
        <c:axId val="197891312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%</a:t>
                </a:r>
                <a:r>
                  <a:rPr lang="en-US" sz="2000" baseline="0"/>
                  <a:t> of total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68360"/>
        <c:crosses val="max"/>
        <c:crossBetween val="between"/>
      </c:valAx>
      <c:catAx>
        <c:axId val="194168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9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81740971027"/>
          <c:y val="0.94853797078076096"/>
          <c:w val="0.52443644914882404"/>
          <c:h val="4.8449981026468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5052961</xdr:colOff>
      <xdr:row>18</xdr:row>
      <xdr:rowOff>396021</xdr:rowOff>
    </xdr:from>
    <xdr:to>
      <xdr:col>4</xdr:col>
      <xdr:colOff>1681998</xdr:colOff>
      <xdr:row>54</xdr:row>
      <xdr:rowOff>111432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111943</xdr:colOff>
      <xdr:row>0</xdr:row>
      <xdr:rowOff>0</xdr:rowOff>
    </xdr:from>
    <xdr:to>
      <xdr:col>21</xdr:col>
      <xdr:colOff>223108</xdr:colOff>
      <xdr:row>29</xdr:row>
      <xdr:rowOff>102972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558800</xdr:colOff>
      <xdr:row>22</xdr:row>
      <xdr:rowOff>67733</xdr:rowOff>
    </xdr:from>
    <xdr:to>
      <xdr:col>19</xdr:col>
      <xdr:colOff>3166533</xdr:colOff>
      <xdr:row>57</xdr:row>
      <xdr:rowOff>203200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575734</xdr:colOff>
      <xdr:row>48</xdr:row>
      <xdr:rowOff>67733</xdr:rowOff>
    </xdr:from>
    <xdr:to>
      <xdr:col>22</xdr:col>
      <xdr:colOff>338667</xdr:colOff>
      <xdr:row>83</xdr:row>
      <xdr:rowOff>203200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ime_merge_20170615_akt_1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ime_merge_20170615_akt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tabSelected="1" zoomScale="85" zoomScaleNormal="85" zoomScalePageLayoutView="50" workbookViewId="0">
      <pane ySplit="2" topLeftCell="A3" activePane="bottomLeft" state="frozen"/>
      <selection pane="bottomLeft" activeCell="N15" sqref="N15:N18"/>
    </sheetView>
  </sheetViews>
  <sheetFormatPr defaultColWidth="11.19921875" defaultRowHeight="18" x14ac:dyDescent="0.35"/>
  <cols>
    <col min="1" max="1" width="10.69921875" style="13" customWidth="1"/>
    <col min="2" max="3" width="11.69921875" style="43" customWidth="1"/>
    <col min="4" max="4" width="21.19921875" style="13" hidden="1" customWidth="1"/>
    <col min="5" max="5" width="12.19921875" style="13" hidden="1" customWidth="1"/>
    <col min="6" max="7" width="8.69921875" style="13" hidden="1" customWidth="1"/>
    <col min="8" max="9" width="15" style="43" customWidth="1"/>
    <col min="10" max="10" width="9.69921875" style="13" customWidth="1"/>
    <col min="11" max="11" width="27.19921875" style="13" customWidth="1"/>
    <col min="12" max="12" width="11.19921875" style="13" customWidth="1"/>
    <col min="13" max="13" width="13.19921875" style="13" customWidth="1"/>
    <col min="14" max="14" width="25.69921875" style="13" customWidth="1"/>
    <col min="15" max="15" width="25.19921875" style="13" customWidth="1"/>
    <col min="16" max="16" width="39.5" style="13" customWidth="1"/>
    <col min="17" max="17" width="35.796875" style="13" customWidth="1"/>
    <col min="18" max="18" width="23.19921875" style="13" customWidth="1"/>
    <col min="19" max="19" width="10.69921875" style="13" customWidth="1"/>
    <col min="20" max="20" width="10.5" style="13" customWidth="1"/>
    <col min="21" max="21" width="11.19921875" style="49" customWidth="1"/>
    <col min="22" max="22" width="10.69921875" style="49" customWidth="1"/>
    <col min="23" max="16384" width="11.19921875" style="13"/>
  </cols>
  <sheetData>
    <row r="1" spans="1:22" s="30" customFormat="1" ht="120" customHeight="1" x14ac:dyDescent="0.6">
      <c r="A1" s="185"/>
      <c r="B1" s="186"/>
      <c r="C1" s="186"/>
      <c r="D1" s="40" t="s">
        <v>352</v>
      </c>
      <c r="E1" s="40" t="s">
        <v>352</v>
      </c>
      <c r="F1" s="40" t="s">
        <v>352</v>
      </c>
      <c r="G1" s="40" t="s">
        <v>352</v>
      </c>
      <c r="H1" s="186"/>
      <c r="I1" s="186"/>
      <c r="L1" s="40" t="s">
        <v>352</v>
      </c>
      <c r="M1" s="40" t="s">
        <v>352</v>
      </c>
      <c r="N1" s="40" t="s">
        <v>352</v>
      </c>
      <c r="U1" s="187"/>
      <c r="V1" s="188"/>
    </row>
    <row r="2" spans="1:22" s="30" customFormat="1" ht="93.45" customHeight="1" x14ac:dyDescent="0.35">
      <c r="A2" s="42" t="s">
        <v>1334</v>
      </c>
      <c r="B2" s="42" t="s">
        <v>1340</v>
      </c>
      <c r="C2" s="42" t="s">
        <v>1341</v>
      </c>
      <c r="D2" s="31" t="s">
        <v>355</v>
      </c>
      <c r="E2" s="31" t="s">
        <v>348</v>
      </c>
      <c r="F2" s="31" t="s">
        <v>349</v>
      </c>
      <c r="G2" s="31" t="s">
        <v>353</v>
      </c>
      <c r="H2" s="42" t="s">
        <v>1401</v>
      </c>
      <c r="I2" s="42" t="s">
        <v>1402</v>
      </c>
      <c r="J2" s="42" t="s">
        <v>1324</v>
      </c>
      <c r="K2" s="42" t="s">
        <v>1335</v>
      </c>
      <c r="L2" s="42" t="s">
        <v>559</v>
      </c>
      <c r="M2" s="42" t="s">
        <v>331</v>
      </c>
      <c r="N2" s="42" t="s">
        <v>1082</v>
      </c>
      <c r="O2" s="42" t="s">
        <v>1339</v>
      </c>
      <c r="P2" s="42" t="s">
        <v>1336</v>
      </c>
      <c r="Q2" s="42" t="s">
        <v>360</v>
      </c>
      <c r="R2" s="31" t="s">
        <v>1</v>
      </c>
      <c r="S2" s="31" t="s">
        <v>0</v>
      </c>
      <c r="T2" s="31" t="s">
        <v>10</v>
      </c>
      <c r="U2" s="48" t="s">
        <v>1403</v>
      </c>
      <c r="V2" s="48" t="s">
        <v>1404</v>
      </c>
    </row>
    <row r="3" spans="1:22" s="193" customFormat="1" x14ac:dyDescent="0.35">
      <c r="A3" s="193" t="s">
        <v>564</v>
      </c>
      <c r="B3" s="195">
        <v>34.447049999999997</v>
      </c>
      <c r="C3" s="195">
        <v>-118.588342</v>
      </c>
      <c r="D3" s="196" t="str">
        <f t="shared" ref="D3:D65" si="0">CONCATENATE(E3,"_",F3,"_",TEXT(G3,"00000"))</f>
        <v>ANG_CH4_00001</v>
      </c>
      <c r="E3" s="196" t="s">
        <v>350</v>
      </c>
      <c r="F3" s="196" t="s">
        <v>351</v>
      </c>
      <c r="G3" s="196">
        <v>1</v>
      </c>
      <c r="H3" s="194">
        <v>34.447121269999997</v>
      </c>
      <c r="I3" s="194">
        <v>-118.5883632</v>
      </c>
      <c r="J3" s="45" t="s">
        <v>514</v>
      </c>
      <c r="K3" s="5" t="s">
        <v>214</v>
      </c>
      <c r="L3" s="5" t="s">
        <v>335</v>
      </c>
      <c r="M3" s="4" t="s">
        <v>174</v>
      </c>
      <c r="N3" s="4" t="s">
        <v>851</v>
      </c>
      <c r="O3" s="4" t="s">
        <v>417</v>
      </c>
      <c r="P3" s="4" t="s">
        <v>1337</v>
      </c>
      <c r="Q3" s="4" t="s">
        <v>376</v>
      </c>
      <c r="R3" s="193" t="s">
        <v>1063</v>
      </c>
      <c r="S3" s="193" t="str">
        <f t="shared" ref="S3:S65" si="1">CONCATENATE(MID(R3,8,2),"/",MID(R3,10,2),"/",MID(R3,6,2))</f>
        <v>11/04/16</v>
      </c>
      <c r="T3" s="193" t="str">
        <f t="shared" ref="T3:T65" si="2">CONCATENATE(MID(R3,13,2),":",MID(R3,15,2),":",MID(R3,17,2))</f>
        <v>18:30:25</v>
      </c>
      <c r="U3" s="50">
        <v>115.30730824</v>
      </c>
      <c r="V3" s="50">
        <v>494.83217357000001</v>
      </c>
    </row>
    <row r="4" spans="1:22" s="193" customFormat="1" x14ac:dyDescent="0.35">
      <c r="A4" s="193" t="s">
        <v>564</v>
      </c>
      <c r="B4" s="195">
        <v>34.447049999999997</v>
      </c>
      <c r="C4" s="195">
        <v>-118.588342</v>
      </c>
      <c r="D4" s="196" t="str">
        <f t="shared" si="0"/>
        <v>ANG_CH4_00002</v>
      </c>
      <c r="E4" s="196" t="s">
        <v>350</v>
      </c>
      <c r="F4" s="196" t="s">
        <v>351</v>
      </c>
      <c r="G4" s="196">
        <f t="shared" ref="G4:G67" si="3">G3+1</f>
        <v>2</v>
      </c>
      <c r="H4" s="194">
        <v>34.447089900000002</v>
      </c>
      <c r="I4" s="194">
        <v>-118.58832855</v>
      </c>
      <c r="J4" s="45" t="s">
        <v>514</v>
      </c>
      <c r="K4" s="5" t="s">
        <v>214</v>
      </c>
      <c r="L4" s="5" t="s">
        <v>335</v>
      </c>
      <c r="M4" s="4" t="s">
        <v>174</v>
      </c>
      <c r="N4" s="4" t="s">
        <v>848</v>
      </c>
      <c r="O4" s="4" t="s">
        <v>417</v>
      </c>
      <c r="P4" s="4" t="s">
        <v>1337</v>
      </c>
      <c r="Q4" s="4" t="s">
        <v>376</v>
      </c>
      <c r="R4" s="193" t="s">
        <v>1062</v>
      </c>
      <c r="S4" s="193" t="str">
        <f t="shared" si="1"/>
        <v>11/03/16</v>
      </c>
      <c r="T4" s="193" t="str">
        <f t="shared" si="2"/>
        <v>22:45:01</v>
      </c>
      <c r="U4" s="50">
        <v>74.230566265099995</v>
      </c>
      <c r="V4" s="50">
        <v>423.49252649800002</v>
      </c>
    </row>
    <row r="5" spans="1:22" s="193" customFormat="1" x14ac:dyDescent="0.35">
      <c r="A5" s="193" t="s">
        <v>564</v>
      </c>
      <c r="B5" s="195">
        <v>34.447049999999997</v>
      </c>
      <c r="C5" s="195">
        <v>-118.588342</v>
      </c>
      <c r="D5" s="196" t="str">
        <f t="shared" si="0"/>
        <v>ANG_CH4_00003</v>
      </c>
      <c r="E5" s="196" t="s">
        <v>350</v>
      </c>
      <c r="F5" s="196" t="s">
        <v>351</v>
      </c>
      <c r="G5" s="196">
        <f t="shared" si="3"/>
        <v>3</v>
      </c>
      <c r="H5" s="194">
        <v>34.447121789999997</v>
      </c>
      <c r="I5" s="194">
        <v>-118.58831171999999</v>
      </c>
      <c r="J5" s="45" t="s">
        <v>514</v>
      </c>
      <c r="K5" s="5" t="s">
        <v>214</v>
      </c>
      <c r="L5" s="5" t="s">
        <v>335</v>
      </c>
      <c r="M5" s="4" t="s">
        <v>174</v>
      </c>
      <c r="N5" s="4" t="s">
        <v>848</v>
      </c>
      <c r="O5" s="4" t="s">
        <v>417</v>
      </c>
      <c r="P5" s="4" t="s">
        <v>1337</v>
      </c>
      <c r="Q5" s="4" t="s">
        <v>376</v>
      </c>
      <c r="R5" s="193" t="s">
        <v>1061</v>
      </c>
      <c r="S5" s="193" t="str">
        <f t="shared" si="1"/>
        <v>11/03/16</v>
      </c>
      <c r="T5" s="193" t="str">
        <f t="shared" si="2"/>
        <v>22:24:51</v>
      </c>
      <c r="U5" s="50">
        <v>59.2134880833</v>
      </c>
      <c r="V5" s="50">
        <v>419.828536429</v>
      </c>
    </row>
    <row r="6" spans="1:22" s="193" customFormat="1" x14ac:dyDescent="0.35">
      <c r="A6" s="193" t="s">
        <v>564</v>
      </c>
      <c r="B6" s="195">
        <v>34.447049999999997</v>
      </c>
      <c r="C6" s="195">
        <v>-118.588342</v>
      </c>
      <c r="D6" s="196" t="str">
        <f t="shared" si="0"/>
        <v>ANG_CH4_00004</v>
      </c>
      <c r="E6" s="196" t="s">
        <v>350</v>
      </c>
      <c r="F6" s="196" t="s">
        <v>351</v>
      </c>
      <c r="G6" s="196">
        <f t="shared" si="3"/>
        <v>4</v>
      </c>
      <c r="H6" s="194">
        <v>34.447021999999997</v>
      </c>
      <c r="I6" s="194">
        <v>-118.58833199999999</v>
      </c>
      <c r="J6" s="45" t="s">
        <v>514</v>
      </c>
      <c r="K6" s="5" t="s">
        <v>214</v>
      </c>
      <c r="L6" s="5" t="s">
        <v>335</v>
      </c>
      <c r="M6" s="4" t="s">
        <v>174</v>
      </c>
      <c r="N6" s="4" t="s">
        <v>794</v>
      </c>
      <c r="O6" s="4" t="s">
        <v>417</v>
      </c>
      <c r="P6" s="4" t="s">
        <v>1337</v>
      </c>
      <c r="Q6" s="4" t="s">
        <v>376</v>
      </c>
      <c r="R6" s="193" t="s">
        <v>70</v>
      </c>
      <c r="S6" s="193" t="str">
        <f t="shared" si="1"/>
        <v>09/17/16</v>
      </c>
      <c r="T6" s="193" t="str">
        <f t="shared" si="2"/>
        <v>18:16:11</v>
      </c>
      <c r="U6" s="50">
        <v>61.952251372900001</v>
      </c>
      <c r="V6" s="50">
        <v>498.352204771</v>
      </c>
    </row>
    <row r="7" spans="1:22" s="193" customFormat="1" x14ac:dyDescent="0.35">
      <c r="A7" s="193" t="s">
        <v>564</v>
      </c>
      <c r="B7" s="195">
        <v>34.447049999999997</v>
      </c>
      <c r="C7" s="195">
        <v>-118.588342</v>
      </c>
      <c r="D7" s="196" t="str">
        <f t="shared" si="0"/>
        <v>ANG_CH4_00005</v>
      </c>
      <c r="E7" s="196" t="s">
        <v>350</v>
      </c>
      <c r="F7" s="196" t="s">
        <v>351</v>
      </c>
      <c r="G7" s="196">
        <f t="shared" si="3"/>
        <v>5</v>
      </c>
      <c r="H7" s="194">
        <v>34.44703019</v>
      </c>
      <c r="I7" s="194">
        <v>-118.58829364</v>
      </c>
      <c r="J7" s="45" t="s">
        <v>514</v>
      </c>
      <c r="K7" s="5" t="s">
        <v>214</v>
      </c>
      <c r="L7" s="5" t="s">
        <v>335</v>
      </c>
      <c r="M7" s="4" t="s">
        <v>174</v>
      </c>
      <c r="N7" s="4" t="s">
        <v>847</v>
      </c>
      <c r="O7" s="4" t="s">
        <v>417</v>
      </c>
      <c r="P7" s="4" t="s">
        <v>1337</v>
      </c>
      <c r="Q7" s="4" t="s">
        <v>376</v>
      </c>
      <c r="R7" s="193" t="s">
        <v>1060</v>
      </c>
      <c r="S7" s="193" t="str">
        <f t="shared" si="1"/>
        <v>11/03/16</v>
      </c>
      <c r="T7" s="193" t="str">
        <f t="shared" si="2"/>
        <v>22:18:06</v>
      </c>
      <c r="U7" s="50">
        <v>51.932608244699999</v>
      </c>
      <c r="V7" s="50">
        <v>496.758261129</v>
      </c>
    </row>
    <row r="8" spans="1:22" s="193" customFormat="1" x14ac:dyDescent="0.35">
      <c r="A8" s="193" t="s">
        <v>564</v>
      </c>
      <c r="B8" s="195">
        <v>34.447049999999997</v>
      </c>
      <c r="C8" s="195">
        <v>-118.588342</v>
      </c>
      <c r="D8" s="196" t="str">
        <f t="shared" si="0"/>
        <v>ANG_CH4_00006</v>
      </c>
      <c r="E8" s="196" t="s">
        <v>350</v>
      </c>
      <c r="F8" s="196" t="s">
        <v>351</v>
      </c>
      <c r="G8" s="196">
        <f t="shared" si="3"/>
        <v>6</v>
      </c>
      <c r="H8" s="194">
        <v>34.446992969999997</v>
      </c>
      <c r="I8" s="194">
        <v>-118.58832362</v>
      </c>
      <c r="J8" s="45" t="s">
        <v>514</v>
      </c>
      <c r="K8" s="5" t="s">
        <v>214</v>
      </c>
      <c r="L8" s="5" t="s">
        <v>335</v>
      </c>
      <c r="M8" s="4" t="s">
        <v>174</v>
      </c>
      <c r="N8" s="4" t="s">
        <v>853</v>
      </c>
      <c r="O8" s="4" t="s">
        <v>417</v>
      </c>
      <c r="P8" s="4" t="s">
        <v>1337</v>
      </c>
      <c r="Q8" s="4" t="s">
        <v>376</v>
      </c>
      <c r="R8" s="193" t="s">
        <v>1064</v>
      </c>
      <c r="S8" s="193" t="str">
        <f t="shared" si="1"/>
        <v>11/04/16</v>
      </c>
      <c r="T8" s="193" t="str">
        <f t="shared" si="2"/>
        <v>19:54:16</v>
      </c>
      <c r="U8" s="50">
        <v>41.210627540899999</v>
      </c>
      <c r="V8" s="50">
        <v>473.97282622500001</v>
      </c>
    </row>
    <row r="9" spans="1:22" s="193" customFormat="1" x14ac:dyDescent="0.35">
      <c r="A9" s="193" t="s">
        <v>564</v>
      </c>
      <c r="B9" s="195">
        <v>34.447139</v>
      </c>
      <c r="C9" s="195">
        <v>-118.587628</v>
      </c>
      <c r="D9" s="196" t="str">
        <f t="shared" si="0"/>
        <v>ANG_CH4_00007</v>
      </c>
      <c r="E9" s="196" t="s">
        <v>350</v>
      </c>
      <c r="F9" s="196" t="s">
        <v>351</v>
      </c>
      <c r="G9" s="196">
        <f t="shared" si="3"/>
        <v>7</v>
      </c>
      <c r="H9" s="194">
        <v>34.447139</v>
      </c>
      <c r="I9" s="194">
        <v>-118.587628</v>
      </c>
      <c r="J9" s="45" t="s">
        <v>514</v>
      </c>
      <c r="K9" s="5" t="s">
        <v>214</v>
      </c>
      <c r="L9" s="5" t="s">
        <v>344</v>
      </c>
      <c r="M9" s="4" t="s">
        <v>174</v>
      </c>
      <c r="N9" s="4" t="s">
        <v>857</v>
      </c>
      <c r="O9" s="4" t="s">
        <v>417</v>
      </c>
      <c r="P9" s="4" t="s">
        <v>1337</v>
      </c>
      <c r="Q9" s="4" t="s">
        <v>376</v>
      </c>
      <c r="R9" s="193" t="s">
        <v>105</v>
      </c>
      <c r="S9" s="193" t="str">
        <f t="shared" si="1"/>
        <v>09/25/16</v>
      </c>
      <c r="T9" s="193" t="str">
        <f t="shared" si="2"/>
        <v>17:01:17</v>
      </c>
      <c r="U9" s="50">
        <v>13.784136671800001</v>
      </c>
      <c r="V9" s="50">
        <v>495.28722979700001</v>
      </c>
    </row>
    <row r="10" spans="1:22" s="193" customFormat="1" x14ac:dyDescent="0.35">
      <c r="A10" s="193" t="s">
        <v>564</v>
      </c>
      <c r="B10" s="195">
        <v>34.447049999999997</v>
      </c>
      <c r="C10" s="195">
        <v>-118.588342</v>
      </c>
      <c r="D10" s="196" t="str">
        <f t="shared" si="0"/>
        <v>ANG_CH4_00008</v>
      </c>
      <c r="E10" s="196" t="s">
        <v>350</v>
      </c>
      <c r="F10" s="196" t="s">
        <v>351</v>
      </c>
      <c r="G10" s="196">
        <f t="shared" si="3"/>
        <v>8</v>
      </c>
      <c r="H10" s="194">
        <v>34.447032</v>
      </c>
      <c r="I10" s="194">
        <v>-118.588339</v>
      </c>
      <c r="J10" s="45" t="s">
        <v>514</v>
      </c>
      <c r="K10" s="5" t="s">
        <v>214</v>
      </c>
      <c r="L10" s="5" t="s">
        <v>335</v>
      </c>
      <c r="M10" s="4" t="s">
        <v>174</v>
      </c>
      <c r="N10" s="4" t="s">
        <v>450</v>
      </c>
      <c r="O10" s="4" t="s">
        <v>417</v>
      </c>
      <c r="P10" s="4" t="s">
        <v>1337</v>
      </c>
      <c r="Q10" s="4" t="s">
        <v>376</v>
      </c>
      <c r="R10" s="193" t="s">
        <v>11</v>
      </c>
      <c r="S10" s="193" t="str">
        <f t="shared" si="1"/>
        <v>09/10/16</v>
      </c>
      <c r="T10" s="193" t="str">
        <f t="shared" si="2"/>
        <v>18:57:02</v>
      </c>
      <c r="U10" s="50">
        <v>3.2647190450200001</v>
      </c>
      <c r="V10" s="50">
        <v>119.289898986</v>
      </c>
    </row>
    <row r="11" spans="1:22" s="193" customFormat="1" x14ac:dyDescent="0.35">
      <c r="A11" s="193" t="s">
        <v>564</v>
      </c>
      <c r="B11" s="195">
        <v>34.447049999999997</v>
      </c>
      <c r="C11" s="195">
        <v>-118.588342</v>
      </c>
      <c r="D11" s="196" t="str">
        <f t="shared" si="0"/>
        <v>ANG_CH4_00009</v>
      </c>
      <c r="E11" s="196" t="s">
        <v>350</v>
      </c>
      <c r="F11" s="196" t="s">
        <v>351</v>
      </c>
      <c r="G11" s="196">
        <f t="shared" si="3"/>
        <v>9</v>
      </c>
      <c r="H11" s="194">
        <v>34.447034000000002</v>
      </c>
      <c r="I11" s="194">
        <v>-118.58831600000001</v>
      </c>
      <c r="J11" s="45" t="s">
        <v>514</v>
      </c>
      <c r="K11" s="5" t="s">
        <v>214</v>
      </c>
      <c r="L11" s="5" t="s">
        <v>335</v>
      </c>
      <c r="M11" s="4" t="s">
        <v>174</v>
      </c>
      <c r="N11" s="4" t="s">
        <v>265</v>
      </c>
      <c r="O11" s="4" t="s">
        <v>417</v>
      </c>
      <c r="P11" s="4" t="s">
        <v>1337</v>
      </c>
      <c r="Q11" s="4" t="s">
        <v>376</v>
      </c>
      <c r="R11" s="193" t="s">
        <v>79</v>
      </c>
      <c r="S11" s="193" t="str">
        <f t="shared" si="1"/>
        <v>09/17/16</v>
      </c>
      <c r="T11" s="193" t="str">
        <f t="shared" si="2"/>
        <v>22:43:32</v>
      </c>
      <c r="U11" s="50">
        <v>8.4690883143299995</v>
      </c>
      <c r="V11" s="50">
        <v>497.70443036</v>
      </c>
    </row>
    <row r="12" spans="1:22" s="193" customFormat="1" x14ac:dyDescent="0.35">
      <c r="A12" s="193" t="s">
        <v>564</v>
      </c>
      <c r="B12" s="195">
        <v>34.447049999999997</v>
      </c>
      <c r="C12" s="195">
        <v>-118.588342</v>
      </c>
      <c r="D12" s="196" t="str">
        <f t="shared" si="0"/>
        <v>ANG_CH4_00010</v>
      </c>
      <c r="E12" s="196" t="s">
        <v>350</v>
      </c>
      <c r="F12" s="196" t="s">
        <v>351</v>
      </c>
      <c r="G12" s="196">
        <f t="shared" si="3"/>
        <v>10</v>
      </c>
      <c r="H12" s="194">
        <v>34.447045619999997</v>
      </c>
      <c r="I12" s="194">
        <v>-118.588339</v>
      </c>
      <c r="J12" s="45" t="s">
        <v>514</v>
      </c>
      <c r="K12" s="5" t="s">
        <v>214</v>
      </c>
      <c r="L12" s="5" t="s">
        <v>335</v>
      </c>
      <c r="M12" s="4" t="s">
        <v>174</v>
      </c>
      <c r="N12" s="4" t="s">
        <v>341</v>
      </c>
      <c r="O12" s="4" t="s">
        <v>417</v>
      </c>
      <c r="P12" s="4" t="s">
        <v>1337</v>
      </c>
      <c r="Q12" s="4" t="s">
        <v>376</v>
      </c>
      <c r="R12" s="193" t="s">
        <v>69</v>
      </c>
      <c r="S12" s="193" t="str">
        <f t="shared" si="1"/>
        <v>09/16/16</v>
      </c>
      <c r="T12" s="193" t="str">
        <f t="shared" si="2"/>
        <v>22:15:43</v>
      </c>
      <c r="U12" s="50">
        <v>4.0895529703699998</v>
      </c>
      <c r="V12" s="50">
        <v>265.16504294499998</v>
      </c>
    </row>
    <row r="13" spans="1:22" s="193" customFormat="1" x14ac:dyDescent="0.35">
      <c r="A13" s="193" t="s">
        <v>564</v>
      </c>
      <c r="B13" s="195">
        <v>34.447049999999997</v>
      </c>
      <c r="C13" s="195">
        <v>-118.588342</v>
      </c>
      <c r="D13" s="196" t="str">
        <f t="shared" si="0"/>
        <v>ANG_CH4_00011</v>
      </c>
      <c r="E13" s="196" t="s">
        <v>350</v>
      </c>
      <c r="F13" s="196" t="s">
        <v>351</v>
      </c>
      <c r="G13" s="196">
        <f t="shared" si="3"/>
        <v>11</v>
      </c>
      <c r="H13" s="194">
        <v>34.447032</v>
      </c>
      <c r="I13" s="194">
        <v>-118.588339</v>
      </c>
      <c r="J13" s="45" t="s">
        <v>514</v>
      </c>
      <c r="K13" s="5" t="s">
        <v>214</v>
      </c>
      <c r="L13" s="5" t="s">
        <v>335</v>
      </c>
      <c r="M13" s="4" t="s">
        <v>174</v>
      </c>
      <c r="N13" s="4" t="s">
        <v>178</v>
      </c>
      <c r="O13" s="4" t="s">
        <v>417</v>
      </c>
      <c r="P13" s="4" t="s">
        <v>1337</v>
      </c>
      <c r="Q13" s="4" t="s">
        <v>376</v>
      </c>
      <c r="R13" s="193" t="s">
        <v>12</v>
      </c>
      <c r="S13" s="193" t="str">
        <f t="shared" si="1"/>
        <v>09/10/16</v>
      </c>
      <c r="T13" s="193" t="str">
        <f t="shared" si="2"/>
        <v>19:16:51</v>
      </c>
      <c r="U13" s="50">
        <v>2.1115124498000002</v>
      </c>
      <c r="V13" s="50">
        <v>184.24299172600001</v>
      </c>
    </row>
    <row r="14" spans="1:22" s="193" customFormat="1" x14ac:dyDescent="0.35">
      <c r="A14" s="193" t="s">
        <v>564</v>
      </c>
      <c r="B14" s="195">
        <v>34.447049999999997</v>
      </c>
      <c r="C14" s="195">
        <v>-118.588342</v>
      </c>
      <c r="D14" s="196" t="str">
        <f t="shared" si="0"/>
        <v>ANG_CH4_00012</v>
      </c>
      <c r="E14" s="196" t="s">
        <v>350</v>
      </c>
      <c r="F14" s="196" t="s">
        <v>351</v>
      </c>
      <c r="G14" s="196">
        <f t="shared" si="3"/>
        <v>12</v>
      </c>
      <c r="H14" s="194">
        <v>34.447158000000002</v>
      </c>
      <c r="I14" s="194">
        <v>-118.588247</v>
      </c>
      <c r="J14" s="45" t="s">
        <v>514</v>
      </c>
      <c r="K14" s="5" t="s">
        <v>214</v>
      </c>
      <c r="L14" s="5" t="s">
        <v>344</v>
      </c>
      <c r="M14" s="4" t="s">
        <v>174</v>
      </c>
      <c r="N14" s="4" t="s">
        <v>1215</v>
      </c>
      <c r="O14" s="4" t="s">
        <v>417</v>
      </c>
      <c r="P14" s="4" t="s">
        <v>1337</v>
      </c>
      <c r="Q14" s="4" t="s">
        <v>376</v>
      </c>
      <c r="R14" s="193" t="s">
        <v>1216</v>
      </c>
      <c r="S14" s="193" t="str">
        <f t="shared" si="1"/>
        <v>10/03/16</v>
      </c>
      <c r="T14" s="193" t="str">
        <f t="shared" si="2"/>
        <v>19:22:44</v>
      </c>
      <c r="U14" s="50">
        <v>5.3723529945099999</v>
      </c>
      <c r="V14" s="50">
        <v>475.05738600699999</v>
      </c>
    </row>
    <row r="15" spans="1:22" s="193" customFormat="1" x14ac:dyDescent="0.35">
      <c r="A15" s="193" t="s">
        <v>564</v>
      </c>
      <c r="B15" s="195">
        <v>34.447139</v>
      </c>
      <c r="C15" s="195">
        <v>-118.587628</v>
      </c>
      <c r="D15" s="196" t="str">
        <f t="shared" si="0"/>
        <v>ANG_CH4_00013</v>
      </c>
      <c r="E15" s="196" t="s">
        <v>350</v>
      </c>
      <c r="F15" s="196" t="s">
        <v>351</v>
      </c>
      <c r="G15" s="196">
        <f t="shared" si="3"/>
        <v>13</v>
      </c>
      <c r="H15" s="194">
        <v>34.447139</v>
      </c>
      <c r="I15" s="194">
        <v>-118.587628</v>
      </c>
      <c r="J15" s="45" t="s">
        <v>514</v>
      </c>
      <c r="K15" s="5" t="s">
        <v>214</v>
      </c>
      <c r="L15" s="5" t="s">
        <v>344</v>
      </c>
      <c r="M15" s="4" t="s">
        <v>174</v>
      </c>
      <c r="N15" s="4" t="s">
        <v>268</v>
      </c>
      <c r="O15" s="4" t="s">
        <v>417</v>
      </c>
      <c r="P15" s="4" t="s">
        <v>1337</v>
      </c>
      <c r="Q15" s="4" t="s">
        <v>376</v>
      </c>
      <c r="R15" s="193" t="s">
        <v>106</v>
      </c>
      <c r="S15" s="193" t="str">
        <f t="shared" si="1"/>
        <v>09/25/16</v>
      </c>
      <c r="T15" s="193" t="str">
        <f t="shared" si="2"/>
        <v>20:12:00</v>
      </c>
      <c r="U15" s="50">
        <v>5.3723529945099999</v>
      </c>
      <c r="V15" s="50">
        <v>475.05738600699999</v>
      </c>
    </row>
    <row r="16" spans="1:22" s="193" customFormat="1" x14ac:dyDescent="0.35">
      <c r="A16" s="193" t="s">
        <v>564</v>
      </c>
      <c r="B16" s="195">
        <v>34.447049999999997</v>
      </c>
      <c r="C16" s="195">
        <v>-118.588342</v>
      </c>
      <c r="D16" s="196" t="str">
        <f t="shared" si="0"/>
        <v>ANG_CH4_00014</v>
      </c>
      <c r="E16" s="196" t="s">
        <v>350</v>
      </c>
      <c r="F16" s="196" t="s">
        <v>351</v>
      </c>
      <c r="G16" s="196">
        <f t="shared" si="3"/>
        <v>14</v>
      </c>
      <c r="H16" s="194">
        <v>34.447004999999997</v>
      </c>
      <c r="I16" s="194">
        <v>-118.58837200000001</v>
      </c>
      <c r="J16" s="45" t="s">
        <v>514</v>
      </c>
      <c r="K16" s="5" t="s">
        <v>214</v>
      </c>
      <c r="L16" s="5" t="s">
        <v>335</v>
      </c>
      <c r="M16" s="4" t="s">
        <v>174</v>
      </c>
      <c r="N16" s="4" t="s">
        <v>215</v>
      </c>
      <c r="O16" s="4" t="s">
        <v>417</v>
      </c>
      <c r="P16" s="4" t="s">
        <v>1337</v>
      </c>
      <c r="Q16" s="4" t="s">
        <v>376</v>
      </c>
      <c r="R16" s="193" t="s">
        <v>31</v>
      </c>
      <c r="S16" s="193" t="str">
        <f t="shared" si="1"/>
        <v>09/12/16</v>
      </c>
      <c r="T16" s="193" t="str">
        <f t="shared" si="2"/>
        <v>22:57:18</v>
      </c>
      <c r="U16" s="50">
        <v>0.76691385777700005</v>
      </c>
      <c r="V16" s="50">
        <v>68.873362049500003</v>
      </c>
    </row>
    <row r="17" spans="1:22" s="193" customFormat="1" x14ac:dyDescent="0.35">
      <c r="A17" s="193" t="s">
        <v>564</v>
      </c>
      <c r="B17" s="195">
        <v>34.447049999999997</v>
      </c>
      <c r="C17" s="195">
        <v>-118.588342</v>
      </c>
      <c r="D17" s="196" t="str">
        <f t="shared" si="0"/>
        <v>ANG_CH4_00015</v>
      </c>
      <c r="E17" s="196" t="s">
        <v>350</v>
      </c>
      <c r="F17" s="196" t="s">
        <v>351</v>
      </c>
      <c r="G17" s="196">
        <f t="shared" si="3"/>
        <v>15</v>
      </c>
      <c r="H17" s="194">
        <v>34.447032</v>
      </c>
      <c r="I17" s="194">
        <v>-118.588339</v>
      </c>
      <c r="J17" s="45" t="s">
        <v>514</v>
      </c>
      <c r="K17" s="5" t="s">
        <v>214</v>
      </c>
      <c r="L17" s="5" t="s">
        <v>335</v>
      </c>
      <c r="M17" s="4" t="s">
        <v>174</v>
      </c>
      <c r="N17" s="4" t="s">
        <v>177</v>
      </c>
      <c r="O17" s="4" t="s">
        <v>417</v>
      </c>
      <c r="P17" s="4" t="s">
        <v>1337</v>
      </c>
      <c r="Q17" s="4" t="s">
        <v>376</v>
      </c>
      <c r="R17" s="193" t="s">
        <v>13</v>
      </c>
      <c r="S17" s="193" t="str">
        <f t="shared" si="1"/>
        <v>09/10/16</v>
      </c>
      <c r="T17" s="193" t="str">
        <f t="shared" si="2"/>
        <v>19:22:42</v>
      </c>
      <c r="U17" s="50">
        <v>0.93611519876899996</v>
      </c>
      <c r="V17" s="50">
        <v>88.255084839299997</v>
      </c>
    </row>
    <row r="18" spans="1:22" s="193" customFormat="1" x14ac:dyDescent="0.35">
      <c r="A18" s="193" t="s">
        <v>564</v>
      </c>
      <c r="B18" s="195">
        <v>34.447049999999997</v>
      </c>
      <c r="C18" s="195">
        <v>-118.588342</v>
      </c>
      <c r="D18" s="196" t="str">
        <f t="shared" si="0"/>
        <v>ANG_CH4_00016</v>
      </c>
      <c r="E18" s="196" t="s">
        <v>350</v>
      </c>
      <c r="F18" s="196" t="s">
        <v>351</v>
      </c>
      <c r="G18" s="196">
        <f t="shared" si="3"/>
        <v>16</v>
      </c>
      <c r="H18" s="194">
        <v>34.447032</v>
      </c>
      <c r="I18" s="194">
        <v>-118.588339</v>
      </c>
      <c r="J18" s="45" t="s">
        <v>514</v>
      </c>
      <c r="K18" s="5" t="s">
        <v>214</v>
      </c>
      <c r="L18" s="5" t="s">
        <v>335</v>
      </c>
      <c r="M18" s="4" t="s">
        <v>174</v>
      </c>
      <c r="N18" s="4" t="s">
        <v>450</v>
      </c>
      <c r="O18" s="4" t="s">
        <v>417</v>
      </c>
      <c r="P18" s="4" t="s">
        <v>1337</v>
      </c>
      <c r="Q18" s="4" t="s">
        <v>376</v>
      </c>
      <c r="R18" s="193" t="s">
        <v>23</v>
      </c>
      <c r="S18" s="193" t="str">
        <f t="shared" si="1"/>
        <v>09/12/16</v>
      </c>
      <c r="T18" s="193" t="str">
        <f t="shared" si="2"/>
        <v>19:52:41</v>
      </c>
      <c r="U18" s="50">
        <v>2.44939851551</v>
      </c>
      <c r="V18" s="50">
        <v>264.50975407300001</v>
      </c>
    </row>
    <row r="19" spans="1:22" s="193" customFormat="1" x14ac:dyDescent="0.35">
      <c r="A19" s="193" t="s">
        <v>564</v>
      </c>
      <c r="B19" s="195">
        <v>34.447049999999997</v>
      </c>
      <c r="C19" s="195">
        <v>-118.588342</v>
      </c>
      <c r="D19" s="196" t="str">
        <f t="shared" si="0"/>
        <v>ANG_CH4_00017</v>
      </c>
      <c r="E19" s="196" t="s">
        <v>350</v>
      </c>
      <c r="F19" s="196" t="s">
        <v>351</v>
      </c>
      <c r="G19" s="196">
        <f t="shared" si="3"/>
        <v>17</v>
      </c>
      <c r="H19" s="194">
        <v>34.447158000000002</v>
      </c>
      <c r="I19" s="194">
        <v>-118.588247</v>
      </c>
      <c r="J19" s="45" t="s">
        <v>514</v>
      </c>
      <c r="K19" s="5" t="s">
        <v>214</v>
      </c>
      <c r="L19" s="5" t="s">
        <v>344</v>
      </c>
      <c r="M19" s="4" t="s">
        <v>174</v>
      </c>
      <c r="N19" s="4" t="s">
        <v>987</v>
      </c>
      <c r="O19" s="4" t="s">
        <v>417</v>
      </c>
      <c r="P19" s="4" t="s">
        <v>1337</v>
      </c>
      <c r="Q19" s="4" t="s">
        <v>376</v>
      </c>
      <c r="R19" s="193" t="s">
        <v>145</v>
      </c>
      <c r="S19" s="193" t="str">
        <f t="shared" si="1"/>
        <v>10/08/16</v>
      </c>
      <c r="T19" s="193" t="str">
        <f t="shared" si="2"/>
        <v>22:04:52</v>
      </c>
      <c r="U19" s="50">
        <v>4.0265491985499997</v>
      </c>
      <c r="V19" s="50">
        <v>484.557034827</v>
      </c>
    </row>
    <row r="20" spans="1:22" s="193" customFormat="1" x14ac:dyDescent="0.35">
      <c r="A20" s="193" t="s">
        <v>565</v>
      </c>
      <c r="B20" s="195">
        <v>33.905999999999999</v>
      </c>
      <c r="C20" s="195">
        <v>-118.4063</v>
      </c>
      <c r="D20" s="196" t="str">
        <f t="shared" si="0"/>
        <v>ANG_CH4_00018</v>
      </c>
      <c r="E20" s="196" t="s">
        <v>350</v>
      </c>
      <c r="F20" s="196" t="s">
        <v>351</v>
      </c>
      <c r="G20" s="196">
        <f t="shared" si="3"/>
        <v>18</v>
      </c>
      <c r="H20" s="194">
        <v>33.905999999999999</v>
      </c>
      <c r="I20" s="194">
        <v>-118.4063</v>
      </c>
      <c r="J20" s="45" t="s">
        <v>343</v>
      </c>
      <c r="K20" s="5" t="s">
        <v>179</v>
      </c>
      <c r="L20" s="5" t="s">
        <v>335</v>
      </c>
      <c r="M20" s="4" t="s">
        <v>174</v>
      </c>
      <c r="N20" s="4" t="s">
        <v>180</v>
      </c>
      <c r="O20" s="4" t="s">
        <v>346</v>
      </c>
      <c r="P20" s="4" t="s">
        <v>357</v>
      </c>
      <c r="Q20" s="4" t="s">
        <v>370</v>
      </c>
      <c r="R20" s="193" t="s">
        <v>14</v>
      </c>
      <c r="S20" s="193" t="str">
        <f t="shared" si="1"/>
        <v>09/10/16</v>
      </c>
      <c r="T20" s="193" t="str">
        <f t="shared" si="2"/>
        <v>19:35:31</v>
      </c>
      <c r="U20" s="50">
        <v>2.1572067535000001</v>
      </c>
      <c r="V20" s="50">
        <v>484.78151780000002</v>
      </c>
    </row>
    <row r="21" spans="1:22" s="193" customFormat="1" x14ac:dyDescent="0.35">
      <c r="A21" s="193" t="s">
        <v>566</v>
      </c>
      <c r="B21" s="195">
        <v>33.905431</v>
      </c>
      <c r="C21" s="195">
        <v>-118.406435</v>
      </c>
      <c r="D21" s="196" t="str">
        <f t="shared" si="0"/>
        <v>ANG_CH4_00019</v>
      </c>
      <c r="E21" s="196" t="s">
        <v>350</v>
      </c>
      <c r="F21" s="196" t="s">
        <v>351</v>
      </c>
      <c r="G21" s="196">
        <f t="shared" si="3"/>
        <v>19</v>
      </c>
      <c r="H21" s="194">
        <v>33.905431</v>
      </c>
      <c r="I21" s="194">
        <v>-118.406435</v>
      </c>
      <c r="J21" s="45" t="s">
        <v>343</v>
      </c>
      <c r="K21" s="5" t="s">
        <v>179</v>
      </c>
      <c r="L21" s="5" t="s">
        <v>335</v>
      </c>
      <c r="M21" s="4" t="s">
        <v>174</v>
      </c>
      <c r="N21" s="4" t="s">
        <v>181</v>
      </c>
      <c r="O21" s="4" t="s">
        <v>346</v>
      </c>
      <c r="P21" s="4" t="s">
        <v>357</v>
      </c>
      <c r="Q21" s="4" t="s">
        <v>370</v>
      </c>
      <c r="R21" s="193" t="s">
        <v>14</v>
      </c>
      <c r="S21" s="193" t="str">
        <f t="shared" si="1"/>
        <v>09/10/16</v>
      </c>
      <c r="T21" s="193" t="str">
        <f t="shared" si="2"/>
        <v>19:35:31</v>
      </c>
      <c r="U21" s="50">
        <v>2.15379677457</v>
      </c>
      <c r="V21" s="50">
        <v>484.78151780000002</v>
      </c>
    </row>
    <row r="22" spans="1:22" s="193" customFormat="1" x14ac:dyDescent="0.35">
      <c r="A22" s="193" t="s">
        <v>567</v>
      </c>
      <c r="B22" s="195">
        <v>33.905982999999999</v>
      </c>
      <c r="C22" s="195">
        <v>-118.40348899999999</v>
      </c>
      <c r="D22" s="196" t="str">
        <f t="shared" si="0"/>
        <v>ANG_CH4_00020</v>
      </c>
      <c r="E22" s="196" t="s">
        <v>350</v>
      </c>
      <c r="F22" s="196" t="s">
        <v>351</v>
      </c>
      <c r="G22" s="196">
        <f t="shared" si="3"/>
        <v>20</v>
      </c>
      <c r="H22" s="194">
        <v>33.905982999999999</v>
      </c>
      <c r="I22" s="194">
        <v>-118.40348899999999</v>
      </c>
      <c r="J22" s="45" t="s">
        <v>343</v>
      </c>
      <c r="K22" s="5" t="s">
        <v>179</v>
      </c>
      <c r="L22" s="5" t="s">
        <v>335</v>
      </c>
      <c r="M22" s="4" t="s">
        <v>175</v>
      </c>
      <c r="N22" s="4" t="s">
        <v>182</v>
      </c>
      <c r="O22" s="4" t="s">
        <v>346</v>
      </c>
      <c r="P22" s="4" t="s">
        <v>357</v>
      </c>
      <c r="Q22" s="4" t="s">
        <v>370</v>
      </c>
      <c r="R22" s="193" t="s">
        <v>14</v>
      </c>
      <c r="S22" s="193" t="str">
        <f t="shared" si="1"/>
        <v>09/10/16</v>
      </c>
      <c r="T22" s="193" t="str">
        <f t="shared" si="2"/>
        <v>19:35:31</v>
      </c>
      <c r="U22" s="50">
        <v>2.1901900351500001</v>
      </c>
      <c r="V22" s="50">
        <v>484.78151780000002</v>
      </c>
    </row>
    <row r="23" spans="1:22" s="193" customFormat="1" x14ac:dyDescent="0.35">
      <c r="A23" s="193" t="s">
        <v>568</v>
      </c>
      <c r="B23" s="195">
        <v>33.78245699</v>
      </c>
      <c r="C23" s="195">
        <v>-118.32809626</v>
      </c>
      <c r="D23" s="196" t="str">
        <f t="shared" si="0"/>
        <v>ANG_CH4_00021</v>
      </c>
      <c r="E23" s="196" t="s">
        <v>350</v>
      </c>
      <c r="F23" s="196" t="s">
        <v>351</v>
      </c>
      <c r="G23" s="196">
        <f t="shared" si="3"/>
        <v>21</v>
      </c>
      <c r="H23" s="194">
        <v>33.78245699</v>
      </c>
      <c r="I23" s="194">
        <v>-118.32809626</v>
      </c>
      <c r="J23" s="45" t="s">
        <v>343</v>
      </c>
      <c r="K23" s="5" t="s">
        <v>1052</v>
      </c>
      <c r="L23" s="5" t="s">
        <v>335</v>
      </c>
      <c r="M23" s="4" t="s">
        <v>175</v>
      </c>
      <c r="N23" s="4" t="s">
        <v>183</v>
      </c>
      <c r="O23" s="4" t="s">
        <v>197</v>
      </c>
      <c r="P23" s="4" t="s">
        <v>419</v>
      </c>
      <c r="Q23" s="4" t="s">
        <v>404</v>
      </c>
      <c r="R23" s="193" t="s">
        <v>15</v>
      </c>
      <c r="S23" s="193" t="str">
        <f t="shared" si="1"/>
        <v>09/10/16</v>
      </c>
      <c r="T23" s="193" t="str">
        <f t="shared" si="2"/>
        <v>19:52:00</v>
      </c>
      <c r="U23" s="50">
        <v>0.46199782378999998</v>
      </c>
      <c r="V23" s="50">
        <v>83.965707285799994</v>
      </c>
    </row>
    <row r="24" spans="1:22" s="193" customFormat="1" x14ac:dyDescent="0.35">
      <c r="A24" s="193" t="s">
        <v>569</v>
      </c>
      <c r="B24" s="195">
        <v>33.776957000000003</v>
      </c>
      <c r="C24" s="195">
        <v>-118.28704</v>
      </c>
      <c r="D24" s="196" t="str">
        <f t="shared" si="0"/>
        <v>ANG_CH4_00022</v>
      </c>
      <c r="E24" s="196" t="s">
        <v>350</v>
      </c>
      <c r="F24" s="196" t="s">
        <v>351</v>
      </c>
      <c r="G24" s="196">
        <f t="shared" si="3"/>
        <v>22</v>
      </c>
      <c r="H24" s="194">
        <v>33.776957000000003</v>
      </c>
      <c r="I24" s="194">
        <v>-118.28704</v>
      </c>
      <c r="J24" s="45" t="s">
        <v>343</v>
      </c>
      <c r="K24" s="5" t="s">
        <v>185</v>
      </c>
      <c r="L24" s="5" t="s">
        <v>335</v>
      </c>
      <c r="M24" s="4" t="s">
        <v>174</v>
      </c>
      <c r="N24" s="4" t="s">
        <v>184</v>
      </c>
      <c r="O24" s="4" t="s">
        <v>346</v>
      </c>
      <c r="P24" s="4" t="s">
        <v>1058</v>
      </c>
      <c r="Q24" s="4" t="s">
        <v>370</v>
      </c>
      <c r="R24" s="193" t="s">
        <v>16</v>
      </c>
      <c r="S24" s="193" t="str">
        <f t="shared" si="1"/>
        <v>09/10/16</v>
      </c>
      <c r="T24" s="193" t="str">
        <f t="shared" si="2"/>
        <v>20:16:44</v>
      </c>
      <c r="U24" s="50">
        <v>8.6696936516099998E-2</v>
      </c>
      <c r="V24" s="50">
        <v>23.469128658700001</v>
      </c>
    </row>
    <row r="25" spans="1:22" s="193" customFormat="1" x14ac:dyDescent="0.35">
      <c r="A25" s="193" t="s">
        <v>570</v>
      </c>
      <c r="B25" s="195">
        <v>33.772601109999997</v>
      </c>
      <c r="C25" s="195">
        <v>-118.28643146</v>
      </c>
      <c r="D25" s="196" t="str">
        <f t="shared" si="0"/>
        <v>ANG_CH4_00023</v>
      </c>
      <c r="E25" s="196" t="s">
        <v>350</v>
      </c>
      <c r="F25" s="196" t="s">
        <v>351</v>
      </c>
      <c r="G25" s="196">
        <f t="shared" si="3"/>
        <v>23</v>
      </c>
      <c r="H25" s="194">
        <v>33.772601109999997</v>
      </c>
      <c r="I25" s="194">
        <v>-118.28643146</v>
      </c>
      <c r="J25" s="45" t="s">
        <v>343</v>
      </c>
      <c r="K25" s="5" t="s">
        <v>185</v>
      </c>
      <c r="L25" s="5" t="s">
        <v>335</v>
      </c>
      <c r="M25" s="4" t="s">
        <v>175</v>
      </c>
      <c r="N25" s="4" t="s">
        <v>186</v>
      </c>
      <c r="O25" s="4" t="s">
        <v>346</v>
      </c>
      <c r="P25" s="4" t="s">
        <v>1058</v>
      </c>
      <c r="Q25" s="4" t="s">
        <v>370</v>
      </c>
      <c r="R25" s="193" t="s">
        <v>16</v>
      </c>
      <c r="S25" s="193" t="str">
        <f t="shared" si="1"/>
        <v>09/10/16</v>
      </c>
      <c r="T25" s="193" t="str">
        <f t="shared" si="2"/>
        <v>20:16:44</v>
      </c>
      <c r="U25" s="50">
        <v>0.233736125519</v>
      </c>
      <c r="V25" s="50">
        <v>28.8561951754</v>
      </c>
    </row>
    <row r="26" spans="1:22" s="193" customFormat="1" x14ac:dyDescent="0.35">
      <c r="A26" s="193" t="s">
        <v>571</v>
      </c>
      <c r="B26" s="195">
        <v>33.770829059999997</v>
      </c>
      <c r="C26" s="195">
        <v>-118.29289712000001</v>
      </c>
      <c r="D26" s="196" t="str">
        <f t="shared" si="0"/>
        <v>ANG_CH4_00024</v>
      </c>
      <c r="E26" s="196" t="s">
        <v>350</v>
      </c>
      <c r="F26" s="196" t="s">
        <v>351</v>
      </c>
      <c r="G26" s="196">
        <f t="shared" si="3"/>
        <v>24</v>
      </c>
      <c r="H26" s="194">
        <v>33.770829059999997</v>
      </c>
      <c r="I26" s="194">
        <v>-118.29289712000001</v>
      </c>
      <c r="J26" s="45" t="s">
        <v>343</v>
      </c>
      <c r="K26" s="5" t="s">
        <v>185</v>
      </c>
      <c r="L26" s="5" t="s">
        <v>335</v>
      </c>
      <c r="M26" s="4" t="s">
        <v>175</v>
      </c>
      <c r="N26" s="4" t="s">
        <v>187</v>
      </c>
      <c r="O26" s="4" t="s">
        <v>346</v>
      </c>
      <c r="P26" s="4" t="s">
        <v>1058</v>
      </c>
      <c r="Q26" s="4" t="s">
        <v>370</v>
      </c>
      <c r="R26" s="193" t="s">
        <v>16</v>
      </c>
      <c r="S26" s="193" t="str">
        <f t="shared" si="1"/>
        <v>09/10/16</v>
      </c>
      <c r="T26" s="193" t="str">
        <f t="shared" si="2"/>
        <v>20:16:44</v>
      </c>
      <c r="U26" s="50">
        <v>1.1721898394200001</v>
      </c>
      <c r="V26" s="50">
        <v>467.45968810199997</v>
      </c>
    </row>
    <row r="27" spans="1:22" s="193" customFormat="1" x14ac:dyDescent="0.35">
      <c r="A27" s="193" t="s">
        <v>572</v>
      </c>
      <c r="B27" s="195">
        <v>33.804667999999999</v>
      </c>
      <c r="C27" s="195">
        <v>-118.243853</v>
      </c>
      <c r="D27" s="196" t="str">
        <f t="shared" si="0"/>
        <v>ANG_CH4_00025</v>
      </c>
      <c r="E27" s="196" t="s">
        <v>350</v>
      </c>
      <c r="F27" s="196" t="s">
        <v>351</v>
      </c>
      <c r="G27" s="196">
        <f t="shared" si="3"/>
        <v>25</v>
      </c>
      <c r="H27" s="194">
        <v>33.804667999999999</v>
      </c>
      <c r="I27" s="194">
        <v>-118.243853</v>
      </c>
      <c r="J27" s="45" t="s">
        <v>343</v>
      </c>
      <c r="K27" s="5" t="s">
        <v>189</v>
      </c>
      <c r="L27" s="5" t="s">
        <v>335</v>
      </c>
      <c r="M27" s="4" t="s">
        <v>174</v>
      </c>
      <c r="N27" s="4" t="s">
        <v>188</v>
      </c>
      <c r="O27" s="4" t="s">
        <v>346</v>
      </c>
      <c r="P27" s="4" t="s">
        <v>1059</v>
      </c>
      <c r="Q27" s="4" t="s">
        <v>370</v>
      </c>
      <c r="R27" s="193" t="s">
        <v>17</v>
      </c>
      <c r="S27" s="193" t="str">
        <f t="shared" si="1"/>
        <v>09/10/16</v>
      </c>
      <c r="T27" s="193" t="str">
        <f t="shared" si="2"/>
        <v>20:44:09</v>
      </c>
      <c r="U27" s="50">
        <v>1.2147851965900001</v>
      </c>
      <c r="V27" s="50">
        <v>129.004263495</v>
      </c>
    </row>
    <row r="28" spans="1:22" s="193" customFormat="1" x14ac:dyDescent="0.35">
      <c r="A28" s="193" t="s">
        <v>574</v>
      </c>
      <c r="B28" s="195">
        <v>33.815809999999999</v>
      </c>
      <c r="C28" s="195">
        <v>-118.246889</v>
      </c>
      <c r="D28" s="196" t="str">
        <f t="shared" si="0"/>
        <v>ANG_CH4_00026</v>
      </c>
      <c r="E28" s="196" t="s">
        <v>350</v>
      </c>
      <c r="F28" s="196" t="s">
        <v>351</v>
      </c>
      <c r="G28" s="196">
        <f t="shared" si="3"/>
        <v>26</v>
      </c>
      <c r="H28" s="194">
        <v>33.815809999999999</v>
      </c>
      <c r="I28" s="194">
        <v>-118.246889</v>
      </c>
      <c r="J28" s="45" t="s">
        <v>343</v>
      </c>
      <c r="K28" s="5" t="s">
        <v>189</v>
      </c>
      <c r="L28" s="5" t="s">
        <v>335</v>
      </c>
      <c r="M28" s="4" t="s">
        <v>174</v>
      </c>
      <c r="N28" s="4" t="s">
        <v>191</v>
      </c>
      <c r="O28" s="4" t="s">
        <v>346</v>
      </c>
      <c r="P28" s="4" t="s">
        <v>1059</v>
      </c>
      <c r="Q28" s="4" t="s">
        <v>370</v>
      </c>
      <c r="R28" s="193" t="s">
        <v>17</v>
      </c>
      <c r="S28" s="193" t="str">
        <f t="shared" si="1"/>
        <v>09/10/16</v>
      </c>
      <c r="T28" s="193" t="str">
        <f t="shared" si="2"/>
        <v>20:44:09</v>
      </c>
      <c r="U28" s="50">
        <v>1.74680121196</v>
      </c>
      <c r="V28" s="50">
        <v>499.44347027499998</v>
      </c>
    </row>
    <row r="29" spans="1:22" s="193" customFormat="1" x14ac:dyDescent="0.35">
      <c r="A29" s="193" t="s">
        <v>575</v>
      </c>
      <c r="B29" s="195">
        <v>33.972726000000002</v>
      </c>
      <c r="C29" s="195">
        <v>-117.69993700000001</v>
      </c>
      <c r="D29" s="196" t="str">
        <f t="shared" si="0"/>
        <v>ANG_CH4_00027</v>
      </c>
      <c r="E29" s="196" t="s">
        <v>350</v>
      </c>
      <c r="F29" s="196" t="s">
        <v>351</v>
      </c>
      <c r="G29" s="196">
        <f t="shared" si="3"/>
        <v>27</v>
      </c>
      <c r="H29" s="194">
        <v>33.972726000000002</v>
      </c>
      <c r="I29" s="194">
        <v>-117.69993700000001</v>
      </c>
      <c r="J29" s="45" t="s">
        <v>1046</v>
      </c>
      <c r="K29" s="5" t="s">
        <v>193</v>
      </c>
      <c r="L29" s="5" t="s">
        <v>335</v>
      </c>
      <c r="M29" s="4" t="s">
        <v>174</v>
      </c>
      <c r="N29" s="4" t="s">
        <v>257</v>
      </c>
      <c r="O29" s="4" t="s">
        <v>356</v>
      </c>
      <c r="P29" s="4" t="s">
        <v>420</v>
      </c>
      <c r="Q29" s="4" t="s">
        <v>376</v>
      </c>
      <c r="R29" s="193" t="s">
        <v>58</v>
      </c>
      <c r="S29" s="193" t="str">
        <f t="shared" si="1"/>
        <v>09/15/16</v>
      </c>
      <c r="T29" s="193" t="str">
        <f t="shared" si="2"/>
        <v>18:52:10</v>
      </c>
      <c r="U29" s="50">
        <v>13.577247483200001</v>
      </c>
      <c r="V29" s="50">
        <v>333.08288758200001</v>
      </c>
    </row>
    <row r="30" spans="1:22" s="193" customFormat="1" x14ac:dyDescent="0.35">
      <c r="A30" s="193" t="s">
        <v>575</v>
      </c>
      <c r="B30" s="195">
        <v>33.972726000000002</v>
      </c>
      <c r="C30" s="195">
        <v>-117.69993700000001</v>
      </c>
      <c r="D30" s="196" t="str">
        <f t="shared" si="0"/>
        <v>ANG_CH4_00028</v>
      </c>
      <c r="E30" s="196" t="s">
        <v>350</v>
      </c>
      <c r="F30" s="196" t="s">
        <v>351</v>
      </c>
      <c r="G30" s="196">
        <f t="shared" si="3"/>
        <v>28</v>
      </c>
      <c r="H30" s="194">
        <v>33.972726000000002</v>
      </c>
      <c r="I30" s="194">
        <v>-117.69993700000001</v>
      </c>
      <c r="J30" s="45" t="s">
        <v>1046</v>
      </c>
      <c r="K30" s="5" t="s">
        <v>193</v>
      </c>
      <c r="L30" s="5" t="s">
        <v>335</v>
      </c>
      <c r="M30" s="4" t="s">
        <v>174</v>
      </c>
      <c r="N30" s="4" t="s">
        <v>258</v>
      </c>
      <c r="O30" s="4" t="s">
        <v>356</v>
      </c>
      <c r="P30" s="4" t="s">
        <v>420</v>
      </c>
      <c r="Q30" s="4" t="s">
        <v>376</v>
      </c>
      <c r="R30" s="193" t="s">
        <v>59</v>
      </c>
      <c r="S30" s="193" t="str">
        <f t="shared" si="1"/>
        <v>09/15/16</v>
      </c>
      <c r="T30" s="193" t="str">
        <f t="shared" si="2"/>
        <v>19:09:43</v>
      </c>
      <c r="U30" s="50">
        <v>7.59122713993</v>
      </c>
      <c r="V30" s="50">
        <v>351.58367425099999</v>
      </c>
    </row>
    <row r="31" spans="1:22" s="193" customFormat="1" x14ac:dyDescent="0.35">
      <c r="A31" s="193" t="s">
        <v>575</v>
      </c>
      <c r="B31" s="195">
        <v>33.972726000000002</v>
      </c>
      <c r="C31" s="195">
        <v>-117.69993700000001</v>
      </c>
      <c r="D31" s="196" t="str">
        <f t="shared" si="0"/>
        <v>ANG_CH4_00029</v>
      </c>
      <c r="E31" s="196" t="s">
        <v>350</v>
      </c>
      <c r="F31" s="196" t="s">
        <v>351</v>
      </c>
      <c r="G31" s="196">
        <f t="shared" si="3"/>
        <v>29</v>
      </c>
      <c r="H31" s="194">
        <v>33.972726000000002</v>
      </c>
      <c r="I31" s="194">
        <v>-117.69993700000001</v>
      </c>
      <c r="J31" s="45" t="s">
        <v>1046</v>
      </c>
      <c r="K31" s="5" t="s">
        <v>193</v>
      </c>
      <c r="L31" s="5" t="s">
        <v>335</v>
      </c>
      <c r="M31" s="4" t="s">
        <v>174</v>
      </c>
      <c r="N31" s="4" t="s">
        <v>192</v>
      </c>
      <c r="O31" s="4" t="s">
        <v>356</v>
      </c>
      <c r="P31" s="4" t="s">
        <v>420</v>
      </c>
      <c r="Q31" s="4" t="s">
        <v>376</v>
      </c>
      <c r="R31" s="193" t="s">
        <v>19</v>
      </c>
      <c r="S31" s="193" t="str">
        <f t="shared" si="1"/>
        <v>09/10/16</v>
      </c>
      <c r="T31" s="193" t="str">
        <f t="shared" si="2"/>
        <v>21:44:07</v>
      </c>
      <c r="U31" s="50">
        <v>1.2441094666700001</v>
      </c>
      <c r="V31" s="50">
        <v>195.21844175199999</v>
      </c>
    </row>
    <row r="32" spans="1:22" s="193" customFormat="1" x14ac:dyDescent="0.35">
      <c r="A32" s="193" t="s">
        <v>576</v>
      </c>
      <c r="B32" s="195">
        <v>34.594797999999997</v>
      </c>
      <c r="C32" s="195">
        <v>-117.26763800000001</v>
      </c>
      <c r="D32" s="196" t="str">
        <f t="shared" si="0"/>
        <v>ANG_CH4_00030</v>
      </c>
      <c r="E32" s="196" t="s">
        <v>350</v>
      </c>
      <c r="F32" s="196" t="s">
        <v>351</v>
      </c>
      <c r="G32" s="196">
        <f t="shared" si="3"/>
        <v>30</v>
      </c>
      <c r="H32" s="194">
        <v>34.594797999999997</v>
      </c>
      <c r="I32" s="194">
        <v>-117.26763800000001</v>
      </c>
      <c r="J32" s="45" t="s">
        <v>343</v>
      </c>
      <c r="K32" s="5" t="s">
        <v>195</v>
      </c>
      <c r="L32" s="5" t="s">
        <v>335</v>
      </c>
      <c r="M32" s="4" t="s">
        <v>175</v>
      </c>
      <c r="N32" s="4" t="s">
        <v>196</v>
      </c>
      <c r="O32" s="4" t="s">
        <v>197</v>
      </c>
      <c r="P32" s="4" t="s">
        <v>442</v>
      </c>
      <c r="Q32" s="4" t="s">
        <v>404</v>
      </c>
      <c r="R32" s="193" t="s">
        <v>20</v>
      </c>
      <c r="S32" s="193" t="str">
        <f t="shared" si="1"/>
        <v>09/11/16</v>
      </c>
      <c r="T32" s="193" t="str">
        <f t="shared" si="2"/>
        <v>17:48:34</v>
      </c>
      <c r="U32" s="50">
        <v>0.157756475732</v>
      </c>
      <c r="V32" s="50">
        <v>78.449984066300004</v>
      </c>
    </row>
    <row r="33" spans="1:22" s="193" customFormat="1" x14ac:dyDescent="0.35">
      <c r="A33" s="193" t="s">
        <v>577</v>
      </c>
      <c r="B33" s="195">
        <v>34.779864000000003</v>
      </c>
      <c r="C33" s="195">
        <v>-116.594275</v>
      </c>
      <c r="D33" s="196" t="str">
        <f t="shared" si="0"/>
        <v>ANG_CH4_00031</v>
      </c>
      <c r="E33" s="196" t="s">
        <v>350</v>
      </c>
      <c r="F33" s="196" t="s">
        <v>351</v>
      </c>
      <c r="G33" s="196">
        <f t="shared" si="3"/>
        <v>31</v>
      </c>
      <c r="H33" s="194">
        <v>34.779864000000003</v>
      </c>
      <c r="I33" s="194">
        <v>-116.594275</v>
      </c>
      <c r="J33" s="45" t="s">
        <v>343</v>
      </c>
      <c r="K33" s="5" t="s">
        <v>198</v>
      </c>
      <c r="L33" s="5" t="s">
        <v>335</v>
      </c>
      <c r="M33" s="4" t="s">
        <v>175</v>
      </c>
      <c r="N33" s="4" t="s">
        <v>199</v>
      </c>
      <c r="O33" s="4" t="s">
        <v>455</v>
      </c>
      <c r="P33" s="4" t="s">
        <v>421</v>
      </c>
      <c r="Q33" s="4" t="s">
        <v>376</v>
      </c>
      <c r="R33" s="193" t="s">
        <v>21</v>
      </c>
      <c r="S33" s="193" t="str">
        <f t="shared" si="1"/>
        <v>09/11/16</v>
      </c>
      <c r="T33" s="193" t="str">
        <f t="shared" si="2"/>
        <v>18:20:57</v>
      </c>
      <c r="U33" s="50">
        <v>2.6732588363200001</v>
      </c>
      <c r="V33" s="50">
        <v>168.15159826799999</v>
      </c>
    </row>
    <row r="34" spans="1:22" s="193" customFormat="1" x14ac:dyDescent="0.35">
      <c r="A34" s="193" t="s">
        <v>578</v>
      </c>
      <c r="B34" s="195">
        <v>35.185084000000003</v>
      </c>
      <c r="C34" s="195">
        <v>-119.10205500000001</v>
      </c>
      <c r="D34" s="196" t="str">
        <f t="shared" si="0"/>
        <v>ANG_CH4_00032</v>
      </c>
      <c r="E34" s="196" t="s">
        <v>350</v>
      </c>
      <c r="F34" s="196" t="s">
        <v>351</v>
      </c>
      <c r="G34" s="196">
        <f t="shared" si="3"/>
        <v>32</v>
      </c>
      <c r="H34" s="194">
        <v>35.185084000000003</v>
      </c>
      <c r="I34" s="194">
        <v>-119.10205500000001</v>
      </c>
      <c r="J34" s="45" t="s">
        <v>343</v>
      </c>
      <c r="K34" s="5" t="s">
        <v>1193</v>
      </c>
      <c r="L34" s="5" t="s">
        <v>335</v>
      </c>
      <c r="M34" s="4" t="s">
        <v>175</v>
      </c>
      <c r="N34" s="4" t="s">
        <v>200</v>
      </c>
      <c r="O34" s="4" t="s">
        <v>1057</v>
      </c>
      <c r="P34" s="4" t="s">
        <v>1053</v>
      </c>
      <c r="Q34" s="4" t="s">
        <v>392</v>
      </c>
      <c r="R34" s="193" t="s">
        <v>24</v>
      </c>
      <c r="S34" s="193" t="str">
        <f t="shared" si="1"/>
        <v>09/12/16</v>
      </c>
      <c r="T34" s="193" t="str">
        <f t="shared" si="2"/>
        <v>20:19:52</v>
      </c>
      <c r="U34" s="50">
        <v>0.34561209706599999</v>
      </c>
      <c r="V34" s="50">
        <v>52.280493494200002</v>
      </c>
    </row>
    <row r="35" spans="1:22" s="193" customFormat="1" x14ac:dyDescent="0.35">
      <c r="A35" s="193" t="s">
        <v>579</v>
      </c>
      <c r="B35" s="195">
        <v>35.200662000000001</v>
      </c>
      <c r="C35" s="195">
        <v>-119.05234799999999</v>
      </c>
      <c r="D35" s="196" t="str">
        <f t="shared" si="0"/>
        <v>ANG_CH4_00033</v>
      </c>
      <c r="E35" s="196" t="s">
        <v>350</v>
      </c>
      <c r="F35" s="196" t="s">
        <v>351</v>
      </c>
      <c r="G35" s="196">
        <f t="shared" si="3"/>
        <v>33</v>
      </c>
      <c r="H35" s="194">
        <v>35.200662000000001</v>
      </c>
      <c r="I35" s="194">
        <v>-119.05234799999999</v>
      </c>
      <c r="J35" s="45" t="s">
        <v>514</v>
      </c>
      <c r="K35" s="5" t="s">
        <v>1193</v>
      </c>
      <c r="L35" s="5" t="s">
        <v>335</v>
      </c>
      <c r="M35" s="4" t="s">
        <v>174</v>
      </c>
      <c r="N35" s="4" t="s">
        <v>201</v>
      </c>
      <c r="O35" s="4" t="s">
        <v>1057</v>
      </c>
      <c r="P35" s="4" t="s">
        <v>1085</v>
      </c>
      <c r="Q35" s="4" t="s">
        <v>392</v>
      </c>
      <c r="R35" s="193" t="s">
        <v>24</v>
      </c>
      <c r="S35" s="193" t="str">
        <f t="shared" si="1"/>
        <v>09/12/16</v>
      </c>
      <c r="T35" s="193" t="str">
        <f t="shared" si="2"/>
        <v>20:19:52</v>
      </c>
      <c r="U35" s="50">
        <v>9.7313362839599993</v>
      </c>
      <c r="V35" s="50">
        <v>350.55230708099998</v>
      </c>
    </row>
    <row r="36" spans="1:22" s="193" customFormat="1" x14ac:dyDescent="0.35">
      <c r="A36" s="193" t="s">
        <v>579</v>
      </c>
      <c r="B36" s="195">
        <v>35.200662000000001</v>
      </c>
      <c r="C36" s="195">
        <v>-119.05234799999999</v>
      </c>
      <c r="D36" s="196" t="str">
        <f t="shared" si="0"/>
        <v>ANG_CH4_00034</v>
      </c>
      <c r="E36" s="196" t="s">
        <v>350</v>
      </c>
      <c r="F36" s="196" t="s">
        <v>351</v>
      </c>
      <c r="G36" s="196">
        <f t="shared" si="3"/>
        <v>34</v>
      </c>
      <c r="H36" s="194">
        <v>35.200676999999999</v>
      </c>
      <c r="I36" s="194">
        <v>-119.052452</v>
      </c>
      <c r="J36" s="45" t="s">
        <v>514</v>
      </c>
      <c r="K36" s="5" t="s">
        <v>1193</v>
      </c>
      <c r="L36" s="5" t="s">
        <v>335</v>
      </c>
      <c r="M36" s="4" t="s">
        <v>174</v>
      </c>
      <c r="N36" s="4" t="s">
        <v>205</v>
      </c>
      <c r="O36" s="4" t="s">
        <v>1057</v>
      </c>
      <c r="P36" s="4" t="s">
        <v>1085</v>
      </c>
      <c r="Q36" s="4" t="s">
        <v>392</v>
      </c>
      <c r="R36" s="193" t="s">
        <v>25</v>
      </c>
      <c r="S36" s="193" t="str">
        <f t="shared" si="1"/>
        <v>09/12/16</v>
      </c>
      <c r="T36" s="193" t="str">
        <f t="shared" si="2"/>
        <v>20:26:47</v>
      </c>
      <c r="U36" s="50">
        <v>4.28931746678</v>
      </c>
      <c r="V36" s="50">
        <v>402.880875694</v>
      </c>
    </row>
    <row r="37" spans="1:22" s="193" customFormat="1" x14ac:dyDescent="0.35">
      <c r="A37" s="193" t="s">
        <v>580</v>
      </c>
      <c r="B37" s="195">
        <v>35.213923000000001</v>
      </c>
      <c r="C37" s="195">
        <v>-118.987962</v>
      </c>
      <c r="D37" s="196" t="str">
        <f t="shared" si="0"/>
        <v>ANG_CH4_00035</v>
      </c>
      <c r="E37" s="196" t="s">
        <v>350</v>
      </c>
      <c r="F37" s="196" t="s">
        <v>351</v>
      </c>
      <c r="G37" s="196">
        <f t="shared" si="3"/>
        <v>35</v>
      </c>
      <c r="H37" s="194">
        <v>35.213923000000001</v>
      </c>
      <c r="I37" s="194">
        <v>-118.987962</v>
      </c>
      <c r="J37" s="45" t="s">
        <v>343</v>
      </c>
      <c r="K37" s="5" t="s">
        <v>1193</v>
      </c>
      <c r="L37" s="5" t="s">
        <v>335</v>
      </c>
      <c r="M37" s="4" t="s">
        <v>175</v>
      </c>
      <c r="N37" s="4" t="s">
        <v>202</v>
      </c>
      <c r="O37" s="4" t="s">
        <v>1057</v>
      </c>
      <c r="P37" s="4" t="s">
        <v>1054</v>
      </c>
      <c r="Q37" s="4" t="s">
        <v>392</v>
      </c>
      <c r="R37" s="193" t="s">
        <v>24</v>
      </c>
      <c r="S37" s="193" t="str">
        <f t="shared" si="1"/>
        <v>09/12/16</v>
      </c>
      <c r="T37" s="193" t="str">
        <f t="shared" si="2"/>
        <v>20:19:52</v>
      </c>
      <c r="U37" s="50">
        <v>0.14810170419499999</v>
      </c>
      <c r="V37" s="50">
        <v>16.909760495099999</v>
      </c>
    </row>
    <row r="38" spans="1:22" s="193" customFormat="1" x14ac:dyDescent="0.35">
      <c r="A38" s="193" t="s">
        <v>581</v>
      </c>
      <c r="B38" s="195">
        <v>35.175012000000002</v>
      </c>
      <c r="C38" s="195">
        <v>-119.12432099999999</v>
      </c>
      <c r="D38" s="196" t="str">
        <f t="shared" si="0"/>
        <v>ANG_CH4_00036</v>
      </c>
      <c r="E38" s="196" t="s">
        <v>350</v>
      </c>
      <c r="F38" s="196" t="s">
        <v>351</v>
      </c>
      <c r="G38" s="196">
        <f t="shared" si="3"/>
        <v>36</v>
      </c>
      <c r="H38" s="194">
        <v>35.175012000000002</v>
      </c>
      <c r="I38" s="194">
        <v>-119.12432099999999</v>
      </c>
      <c r="J38" s="45" t="s">
        <v>343</v>
      </c>
      <c r="K38" s="5" t="s">
        <v>1193</v>
      </c>
      <c r="L38" s="5" t="s">
        <v>335</v>
      </c>
      <c r="M38" s="4" t="s">
        <v>175</v>
      </c>
      <c r="N38" s="4" t="s">
        <v>203</v>
      </c>
      <c r="O38" s="4" t="s">
        <v>1057</v>
      </c>
      <c r="P38" s="4" t="s">
        <v>443</v>
      </c>
      <c r="Q38" s="4" t="s">
        <v>392</v>
      </c>
      <c r="R38" s="193" t="s">
        <v>24</v>
      </c>
      <c r="S38" s="193" t="str">
        <f t="shared" si="1"/>
        <v>09/12/16</v>
      </c>
      <c r="T38" s="193" t="str">
        <f t="shared" si="2"/>
        <v>20:19:52</v>
      </c>
      <c r="U38" s="50">
        <v>0.64451675955200005</v>
      </c>
      <c r="V38" s="50">
        <v>140.28328482000001</v>
      </c>
    </row>
    <row r="39" spans="1:22" s="193" customFormat="1" x14ac:dyDescent="0.35">
      <c r="A39" s="193" t="s">
        <v>582</v>
      </c>
      <c r="B39" s="195">
        <v>35.177401000000003</v>
      </c>
      <c r="C39" s="195">
        <v>-119.121911</v>
      </c>
      <c r="D39" s="196" t="str">
        <f t="shared" si="0"/>
        <v>ANG_CH4_00037</v>
      </c>
      <c r="E39" s="196" t="s">
        <v>350</v>
      </c>
      <c r="F39" s="196" t="s">
        <v>351</v>
      </c>
      <c r="G39" s="196">
        <f t="shared" si="3"/>
        <v>37</v>
      </c>
      <c r="H39" s="194">
        <v>35.177401000000003</v>
      </c>
      <c r="I39" s="194">
        <v>-119.121911</v>
      </c>
      <c r="J39" s="45" t="s">
        <v>343</v>
      </c>
      <c r="K39" s="5" t="s">
        <v>1193</v>
      </c>
      <c r="L39" s="5" t="s">
        <v>335</v>
      </c>
      <c r="M39" s="4" t="s">
        <v>175</v>
      </c>
      <c r="N39" s="4" t="s">
        <v>204</v>
      </c>
      <c r="O39" s="4" t="s">
        <v>1057</v>
      </c>
      <c r="P39" s="4" t="s">
        <v>443</v>
      </c>
      <c r="Q39" s="4" t="s">
        <v>392</v>
      </c>
      <c r="R39" s="193" t="s">
        <v>24</v>
      </c>
      <c r="S39" s="193" t="str">
        <f t="shared" si="1"/>
        <v>09/12/16</v>
      </c>
      <c r="T39" s="193" t="str">
        <f t="shared" si="2"/>
        <v>20:19:52</v>
      </c>
      <c r="U39" s="50">
        <v>0.16079984791599999</v>
      </c>
      <c r="V39" s="50">
        <v>18.569060288599999</v>
      </c>
    </row>
    <row r="40" spans="1:22" s="193" customFormat="1" x14ac:dyDescent="0.35">
      <c r="A40" s="193" t="s">
        <v>583</v>
      </c>
      <c r="B40" s="195">
        <v>35.185952</v>
      </c>
      <c r="C40" s="195">
        <v>-119.103418</v>
      </c>
      <c r="D40" s="196" t="str">
        <f t="shared" si="0"/>
        <v>ANG_CH4_00038</v>
      </c>
      <c r="E40" s="196" t="s">
        <v>350</v>
      </c>
      <c r="F40" s="196" t="s">
        <v>351</v>
      </c>
      <c r="G40" s="196">
        <f t="shared" si="3"/>
        <v>38</v>
      </c>
      <c r="H40" s="194">
        <v>35.185952</v>
      </c>
      <c r="I40" s="194">
        <v>-119.103418</v>
      </c>
      <c r="J40" s="45" t="s">
        <v>343</v>
      </c>
      <c r="K40" s="5" t="s">
        <v>1193</v>
      </c>
      <c r="L40" s="5" t="s">
        <v>335</v>
      </c>
      <c r="M40" s="4" t="s">
        <v>174</v>
      </c>
      <c r="N40" s="4" t="s">
        <v>206</v>
      </c>
      <c r="O40" s="4" t="s">
        <v>1057</v>
      </c>
      <c r="P40" s="4" t="s">
        <v>1053</v>
      </c>
      <c r="Q40" s="4" t="s">
        <v>392</v>
      </c>
      <c r="R40" s="193" t="s">
        <v>25</v>
      </c>
      <c r="S40" s="193" t="str">
        <f t="shared" si="1"/>
        <v>09/12/16</v>
      </c>
      <c r="T40" s="193" t="str">
        <f t="shared" si="2"/>
        <v>20:26:47</v>
      </c>
      <c r="U40" s="50">
        <v>0.23174693901099999</v>
      </c>
      <c r="V40" s="50">
        <v>33.065087327900002</v>
      </c>
    </row>
    <row r="41" spans="1:22" s="193" customFormat="1" x14ac:dyDescent="0.35">
      <c r="A41" s="193" t="s">
        <v>584</v>
      </c>
      <c r="B41" s="195">
        <v>35.204009999999997</v>
      </c>
      <c r="C41" s="195">
        <v>-119.08110600000001</v>
      </c>
      <c r="D41" s="196" t="str">
        <f t="shared" si="0"/>
        <v>ANG_CH4_00039</v>
      </c>
      <c r="E41" s="196" t="s">
        <v>350</v>
      </c>
      <c r="F41" s="196" t="s">
        <v>351</v>
      </c>
      <c r="G41" s="196">
        <f t="shared" si="3"/>
        <v>39</v>
      </c>
      <c r="H41" s="194">
        <v>35.204009999999997</v>
      </c>
      <c r="I41" s="194">
        <v>-119.08110600000001</v>
      </c>
      <c r="J41" s="45" t="s">
        <v>343</v>
      </c>
      <c r="K41" s="5" t="s">
        <v>1193</v>
      </c>
      <c r="L41" s="5" t="s">
        <v>335</v>
      </c>
      <c r="M41" s="4" t="s">
        <v>175</v>
      </c>
      <c r="N41" s="4" t="s">
        <v>207</v>
      </c>
      <c r="O41" s="4" t="s">
        <v>1057</v>
      </c>
      <c r="P41" s="4" t="s">
        <v>1086</v>
      </c>
      <c r="Q41" s="4" t="s">
        <v>392</v>
      </c>
      <c r="R41" s="193" t="s">
        <v>25</v>
      </c>
      <c r="S41" s="193" t="str">
        <f t="shared" si="1"/>
        <v>09/12/16</v>
      </c>
      <c r="T41" s="193" t="str">
        <f t="shared" si="2"/>
        <v>20:26:47</v>
      </c>
      <c r="U41" s="50">
        <v>3.8402746599199999</v>
      </c>
      <c r="V41" s="50">
        <v>485.41876766399997</v>
      </c>
    </row>
    <row r="42" spans="1:22" s="193" customFormat="1" x14ac:dyDescent="0.35">
      <c r="A42" s="193" t="s">
        <v>585</v>
      </c>
      <c r="B42" s="195">
        <v>35.203946999999999</v>
      </c>
      <c r="C42" s="195">
        <v>-119.198909</v>
      </c>
      <c r="D42" s="196" t="str">
        <f t="shared" si="0"/>
        <v>ANG_CH4_00040</v>
      </c>
      <c r="E42" s="196" t="s">
        <v>350</v>
      </c>
      <c r="F42" s="196" t="s">
        <v>351</v>
      </c>
      <c r="G42" s="196">
        <f t="shared" si="3"/>
        <v>40</v>
      </c>
      <c r="H42" s="194">
        <v>35.203946999999999</v>
      </c>
      <c r="I42" s="194">
        <v>-119.198909</v>
      </c>
      <c r="J42" s="45" t="s">
        <v>343</v>
      </c>
      <c r="K42" s="5" t="s">
        <v>1193</v>
      </c>
      <c r="L42" s="5" t="s">
        <v>335</v>
      </c>
      <c r="M42" s="4" t="s">
        <v>174</v>
      </c>
      <c r="N42" s="4" t="s">
        <v>208</v>
      </c>
      <c r="O42" s="4" t="s">
        <v>1057</v>
      </c>
      <c r="P42" s="4" t="s">
        <v>1055</v>
      </c>
      <c r="Q42" s="4" t="s">
        <v>392</v>
      </c>
      <c r="R42" s="193" t="s">
        <v>26</v>
      </c>
      <c r="S42" s="193" t="str">
        <f t="shared" si="1"/>
        <v>09/12/16</v>
      </c>
      <c r="T42" s="193" t="str">
        <f t="shared" si="2"/>
        <v>20:41:41</v>
      </c>
      <c r="U42" s="50">
        <v>5.0733218384000001</v>
      </c>
      <c r="V42" s="50">
        <v>355.04575761400002</v>
      </c>
    </row>
    <row r="43" spans="1:22" s="193" customFormat="1" x14ac:dyDescent="0.35">
      <c r="A43" s="193" t="s">
        <v>586</v>
      </c>
      <c r="B43" s="195">
        <v>35.214329999999997</v>
      </c>
      <c r="C43" s="195">
        <v>-119.207404</v>
      </c>
      <c r="D43" s="196" t="str">
        <f t="shared" si="0"/>
        <v>ANG_CH4_00041</v>
      </c>
      <c r="E43" s="196" t="s">
        <v>350</v>
      </c>
      <c r="F43" s="196" t="s">
        <v>351</v>
      </c>
      <c r="G43" s="196">
        <f t="shared" si="3"/>
        <v>41</v>
      </c>
      <c r="H43" s="194">
        <v>35.214329999999997</v>
      </c>
      <c r="I43" s="194">
        <v>-119.207404</v>
      </c>
      <c r="J43" s="45" t="s">
        <v>343</v>
      </c>
      <c r="K43" s="5" t="s">
        <v>1193</v>
      </c>
      <c r="L43" s="5" t="s">
        <v>335</v>
      </c>
      <c r="M43" s="4" t="s">
        <v>174</v>
      </c>
      <c r="N43" s="4" t="s">
        <v>209</v>
      </c>
      <c r="O43" s="4" t="s">
        <v>1057</v>
      </c>
      <c r="P43" s="4" t="s">
        <v>444</v>
      </c>
      <c r="Q43" s="4" t="s">
        <v>392</v>
      </c>
      <c r="R43" s="193" t="s">
        <v>27</v>
      </c>
      <c r="S43" s="193" t="str">
        <f t="shared" si="1"/>
        <v>09/12/16</v>
      </c>
      <c r="T43" s="193" t="str">
        <f t="shared" si="2"/>
        <v>20:49:33</v>
      </c>
      <c r="U43" s="50">
        <v>0.57553415373000005</v>
      </c>
      <c r="V43" s="50">
        <v>55.782613778799998</v>
      </c>
    </row>
    <row r="44" spans="1:22" s="193" customFormat="1" x14ac:dyDescent="0.35">
      <c r="A44" s="193" t="s">
        <v>587</v>
      </c>
      <c r="B44" s="195">
        <v>35.214247999999998</v>
      </c>
      <c r="C44" s="195">
        <v>-119.209689</v>
      </c>
      <c r="D44" s="196" t="str">
        <f t="shared" si="0"/>
        <v>ANG_CH4_00042</v>
      </c>
      <c r="E44" s="196" t="s">
        <v>350</v>
      </c>
      <c r="F44" s="196" t="s">
        <v>351</v>
      </c>
      <c r="G44" s="196">
        <f t="shared" si="3"/>
        <v>42</v>
      </c>
      <c r="H44" s="194">
        <v>35.214247999999998</v>
      </c>
      <c r="I44" s="194">
        <v>-119.209689</v>
      </c>
      <c r="J44" s="45" t="s">
        <v>343</v>
      </c>
      <c r="K44" s="5" t="s">
        <v>1193</v>
      </c>
      <c r="L44" s="5" t="s">
        <v>335</v>
      </c>
      <c r="M44" s="4" t="s">
        <v>174</v>
      </c>
      <c r="N44" s="4" t="s">
        <v>210</v>
      </c>
      <c r="O44" s="4" t="s">
        <v>1057</v>
      </c>
      <c r="P44" s="4" t="s">
        <v>1087</v>
      </c>
      <c r="Q44" s="4" t="s">
        <v>392</v>
      </c>
      <c r="R44" s="193" t="s">
        <v>27</v>
      </c>
      <c r="S44" s="193" t="str">
        <f t="shared" si="1"/>
        <v>09/12/16</v>
      </c>
      <c r="T44" s="193" t="str">
        <f t="shared" si="2"/>
        <v>20:49:33</v>
      </c>
      <c r="U44" s="50">
        <v>0.213639652357</v>
      </c>
      <c r="V44" s="50">
        <v>16.909760495099999</v>
      </c>
    </row>
    <row r="45" spans="1:22" s="193" customFormat="1" x14ac:dyDescent="0.35">
      <c r="A45" s="193" t="s">
        <v>588</v>
      </c>
      <c r="B45" s="195">
        <v>35.202446999999999</v>
      </c>
      <c r="C45" s="195">
        <v>-119.198758</v>
      </c>
      <c r="D45" s="196" t="str">
        <f t="shared" si="0"/>
        <v>ANG_CH4_00043</v>
      </c>
      <c r="E45" s="196" t="s">
        <v>350</v>
      </c>
      <c r="F45" s="196" t="s">
        <v>351</v>
      </c>
      <c r="G45" s="196">
        <f t="shared" si="3"/>
        <v>43</v>
      </c>
      <c r="H45" s="194">
        <v>35.202446999999999</v>
      </c>
      <c r="I45" s="194">
        <v>-119.198758</v>
      </c>
      <c r="J45" s="45" t="s">
        <v>343</v>
      </c>
      <c r="K45" s="5" t="s">
        <v>1193</v>
      </c>
      <c r="L45" s="5" t="s">
        <v>335</v>
      </c>
      <c r="M45" s="4" t="s">
        <v>174</v>
      </c>
      <c r="N45" s="4" t="s">
        <v>211</v>
      </c>
      <c r="O45" s="4" t="s">
        <v>1057</v>
      </c>
      <c r="P45" s="4" t="s">
        <v>1055</v>
      </c>
      <c r="Q45" s="4" t="s">
        <v>392</v>
      </c>
      <c r="R45" s="193" t="s">
        <v>27</v>
      </c>
      <c r="S45" s="193" t="str">
        <f t="shared" si="1"/>
        <v>09/12/16</v>
      </c>
      <c r="T45" s="193" t="str">
        <f t="shared" si="2"/>
        <v>20:49:33</v>
      </c>
      <c r="U45" s="50">
        <v>8.3686974700499999</v>
      </c>
      <c r="V45" s="50">
        <v>247.928800263</v>
      </c>
    </row>
    <row r="46" spans="1:22" s="193" customFormat="1" x14ac:dyDescent="0.35">
      <c r="A46" s="193" t="s">
        <v>589</v>
      </c>
      <c r="B46" s="195">
        <v>35.251413999999997</v>
      </c>
      <c r="C46" s="195">
        <v>-119.157174</v>
      </c>
      <c r="D46" s="196" t="str">
        <f t="shared" si="0"/>
        <v>ANG_CH4_00044</v>
      </c>
      <c r="E46" s="196" t="s">
        <v>350</v>
      </c>
      <c r="F46" s="196" t="s">
        <v>351</v>
      </c>
      <c r="G46" s="196">
        <f t="shared" si="3"/>
        <v>44</v>
      </c>
      <c r="H46" s="194">
        <v>35.251413999999997</v>
      </c>
      <c r="I46" s="194">
        <v>-119.157174</v>
      </c>
      <c r="J46" s="45" t="s">
        <v>343</v>
      </c>
      <c r="K46" s="5" t="s">
        <v>1193</v>
      </c>
      <c r="L46" s="5" t="s">
        <v>335</v>
      </c>
      <c r="M46" s="4" t="s">
        <v>174</v>
      </c>
      <c r="N46" s="4" t="s">
        <v>212</v>
      </c>
      <c r="O46" s="4" t="s">
        <v>1057</v>
      </c>
      <c r="P46" s="4" t="s">
        <v>1055</v>
      </c>
      <c r="Q46" s="4" t="s">
        <v>392</v>
      </c>
      <c r="R46" s="193" t="s">
        <v>29</v>
      </c>
      <c r="S46" s="193" t="str">
        <f t="shared" si="1"/>
        <v>09/12/16</v>
      </c>
      <c r="T46" s="193" t="str">
        <f t="shared" si="2"/>
        <v>21:04:06</v>
      </c>
      <c r="U46" s="50">
        <v>4.3574654660199998</v>
      </c>
      <c r="V46" s="50">
        <v>464.36235850899999</v>
      </c>
    </row>
    <row r="47" spans="1:22" s="193" customFormat="1" ht="19.5" customHeight="1" x14ac:dyDescent="0.35">
      <c r="A47" s="193" t="s">
        <v>590</v>
      </c>
      <c r="B47" s="195">
        <v>35.957973000000003</v>
      </c>
      <c r="C47" s="195">
        <v>-119.231588</v>
      </c>
      <c r="D47" s="196" t="str">
        <f t="shared" si="0"/>
        <v>ANG_CH4_00045</v>
      </c>
      <c r="E47" s="196" t="s">
        <v>350</v>
      </c>
      <c r="F47" s="196" t="s">
        <v>351</v>
      </c>
      <c r="G47" s="196">
        <f t="shared" si="3"/>
        <v>45</v>
      </c>
      <c r="H47" s="194">
        <v>35.957973000000003</v>
      </c>
      <c r="I47" s="194">
        <v>-119.231588</v>
      </c>
      <c r="J47" s="45" t="s">
        <v>343</v>
      </c>
      <c r="K47" s="5" t="s">
        <v>1194</v>
      </c>
      <c r="L47" s="5" t="s">
        <v>335</v>
      </c>
      <c r="M47" s="4" t="s">
        <v>174</v>
      </c>
      <c r="N47" s="4" t="s">
        <v>216</v>
      </c>
      <c r="O47" s="4" t="s">
        <v>1057</v>
      </c>
      <c r="P47" s="4" t="s">
        <v>1088</v>
      </c>
      <c r="Q47" s="4" t="s">
        <v>392</v>
      </c>
      <c r="R47" s="193" t="s">
        <v>34</v>
      </c>
      <c r="S47" s="193" t="str">
        <f t="shared" si="1"/>
        <v>09/13/16</v>
      </c>
      <c r="T47" s="193" t="str">
        <f t="shared" si="2"/>
        <v>20:10:27</v>
      </c>
      <c r="U47" s="50">
        <v>1.58526332397</v>
      </c>
      <c r="V47" s="50">
        <v>277.77148881800002</v>
      </c>
    </row>
    <row r="48" spans="1:22" s="193" customFormat="1" x14ac:dyDescent="0.35">
      <c r="A48" s="193" t="s">
        <v>591</v>
      </c>
      <c r="B48" s="195">
        <v>36.000466000000003</v>
      </c>
      <c r="C48" s="195">
        <v>-119.50093200000001</v>
      </c>
      <c r="D48" s="196" t="str">
        <f t="shared" si="0"/>
        <v>ANG_CH4_00046</v>
      </c>
      <c r="E48" s="196" t="s">
        <v>350</v>
      </c>
      <c r="F48" s="196" t="s">
        <v>351</v>
      </c>
      <c r="G48" s="196">
        <f t="shared" si="3"/>
        <v>46</v>
      </c>
      <c r="H48" s="194">
        <v>36.000466000000003</v>
      </c>
      <c r="I48" s="194">
        <v>-119.50093200000001</v>
      </c>
      <c r="J48" s="45" t="s">
        <v>343</v>
      </c>
      <c r="K48" s="5" t="s">
        <v>1194</v>
      </c>
      <c r="L48" s="5" t="s">
        <v>335</v>
      </c>
      <c r="M48" s="4" t="s">
        <v>174</v>
      </c>
      <c r="N48" s="4" t="s">
        <v>336</v>
      </c>
      <c r="O48" s="4" t="s">
        <v>1057</v>
      </c>
      <c r="P48" s="4"/>
      <c r="Q48" s="4" t="s">
        <v>392</v>
      </c>
      <c r="R48" s="193" t="s">
        <v>39</v>
      </c>
      <c r="S48" s="193" t="str">
        <f t="shared" si="1"/>
        <v>09/13/16</v>
      </c>
      <c r="T48" s="193" t="str">
        <f t="shared" si="2"/>
        <v>21:07:55</v>
      </c>
      <c r="U48" s="50">
        <v>0.91203922871499998</v>
      </c>
      <c r="V48" s="50">
        <v>158.40454538899999</v>
      </c>
    </row>
    <row r="49" spans="1:22" s="193" customFormat="1" x14ac:dyDescent="0.35">
      <c r="A49" s="193" t="s">
        <v>592</v>
      </c>
      <c r="B49" s="195">
        <v>35.990879999999997</v>
      </c>
      <c r="C49" s="195">
        <v>-119.491941</v>
      </c>
      <c r="D49" s="196" t="str">
        <f t="shared" si="0"/>
        <v>ANG_CH4_00047</v>
      </c>
      <c r="E49" s="196" t="s">
        <v>350</v>
      </c>
      <c r="F49" s="196" t="s">
        <v>351</v>
      </c>
      <c r="G49" s="196">
        <f t="shared" si="3"/>
        <v>47</v>
      </c>
      <c r="H49" s="194">
        <v>35.990879999999997</v>
      </c>
      <c r="I49" s="194">
        <v>-119.491941</v>
      </c>
      <c r="J49" s="45" t="s">
        <v>343</v>
      </c>
      <c r="K49" s="5" t="s">
        <v>1194</v>
      </c>
      <c r="L49" s="5" t="s">
        <v>335</v>
      </c>
      <c r="M49" s="4" t="s">
        <v>175</v>
      </c>
      <c r="N49" s="4" t="s">
        <v>337</v>
      </c>
      <c r="O49" s="4" t="s">
        <v>1211</v>
      </c>
      <c r="P49" s="4" t="s">
        <v>1212</v>
      </c>
      <c r="Q49" s="4" t="s">
        <v>395</v>
      </c>
      <c r="R49" s="193" t="s">
        <v>39</v>
      </c>
      <c r="S49" s="193" t="str">
        <f t="shared" si="1"/>
        <v>09/13/16</v>
      </c>
      <c r="T49" s="193" t="str">
        <f t="shared" si="2"/>
        <v>21:07:55</v>
      </c>
      <c r="U49" s="50">
        <v>0.13077877555</v>
      </c>
      <c r="V49" s="50">
        <v>16.1554944214</v>
      </c>
    </row>
    <row r="50" spans="1:22" s="193" customFormat="1" x14ac:dyDescent="0.35">
      <c r="A50" s="193" t="s">
        <v>593</v>
      </c>
      <c r="B50" s="195">
        <v>36.018492999999999</v>
      </c>
      <c r="C50" s="195">
        <v>-119.41682299999999</v>
      </c>
      <c r="D50" s="196" t="str">
        <f t="shared" si="0"/>
        <v>ANG_CH4_00048</v>
      </c>
      <c r="E50" s="196" t="s">
        <v>350</v>
      </c>
      <c r="F50" s="196" t="s">
        <v>351</v>
      </c>
      <c r="G50" s="196">
        <f t="shared" si="3"/>
        <v>48</v>
      </c>
      <c r="H50" s="194">
        <v>36.018614999999997</v>
      </c>
      <c r="I50" s="194">
        <v>-119.41664900000001</v>
      </c>
      <c r="J50" s="45" t="s">
        <v>514</v>
      </c>
      <c r="K50" s="5" t="s">
        <v>1195</v>
      </c>
      <c r="L50" s="5" t="s">
        <v>335</v>
      </c>
      <c r="M50" s="4" t="s">
        <v>174</v>
      </c>
      <c r="N50" s="4" t="s">
        <v>481</v>
      </c>
      <c r="O50" s="4" t="s">
        <v>1057</v>
      </c>
      <c r="P50" s="4" t="s">
        <v>1089</v>
      </c>
      <c r="Q50" s="4" t="s">
        <v>392</v>
      </c>
      <c r="R50" s="193" t="s">
        <v>40</v>
      </c>
      <c r="S50" s="193" t="str">
        <f t="shared" si="1"/>
        <v>09/13/16</v>
      </c>
      <c r="T50" s="193" t="str">
        <f t="shared" si="2"/>
        <v>21:21:01</v>
      </c>
      <c r="U50" s="50">
        <v>7.7176793585499999</v>
      </c>
      <c r="V50" s="50">
        <v>453.72458606499998</v>
      </c>
    </row>
    <row r="51" spans="1:22" s="193" customFormat="1" x14ac:dyDescent="0.35">
      <c r="A51" s="193" t="s">
        <v>593</v>
      </c>
      <c r="B51" s="195">
        <v>36.018492999999999</v>
      </c>
      <c r="C51" s="195">
        <v>-119.41682299999999</v>
      </c>
      <c r="D51" s="196" t="str">
        <f t="shared" si="0"/>
        <v>ANG_CH4_00049</v>
      </c>
      <c r="E51" s="196" t="s">
        <v>350</v>
      </c>
      <c r="F51" s="196" t="s">
        <v>351</v>
      </c>
      <c r="G51" s="196">
        <f t="shared" si="3"/>
        <v>49</v>
      </c>
      <c r="H51" s="194">
        <v>36.018492999999999</v>
      </c>
      <c r="I51" s="194">
        <v>-119.41682299999999</v>
      </c>
      <c r="J51" s="45" t="s">
        <v>514</v>
      </c>
      <c r="K51" s="5" t="s">
        <v>1195</v>
      </c>
      <c r="L51" s="5" t="s">
        <v>335</v>
      </c>
      <c r="M51" s="4" t="s">
        <v>175</v>
      </c>
      <c r="N51" s="4" t="s">
        <v>338</v>
      </c>
      <c r="O51" s="4" t="s">
        <v>1057</v>
      </c>
      <c r="P51" s="4" t="s">
        <v>1089</v>
      </c>
      <c r="Q51" s="4" t="s">
        <v>392</v>
      </c>
      <c r="R51" s="193" t="s">
        <v>39</v>
      </c>
      <c r="S51" s="193" t="str">
        <f t="shared" si="1"/>
        <v>09/13/16</v>
      </c>
      <c r="T51" s="193" t="str">
        <f t="shared" si="2"/>
        <v>21:07:55</v>
      </c>
      <c r="U51" s="50">
        <v>0.78970273211599995</v>
      </c>
      <c r="V51" s="50">
        <v>202.24984548800001</v>
      </c>
    </row>
    <row r="52" spans="1:22" s="193" customFormat="1" x14ac:dyDescent="0.35">
      <c r="A52" s="193" t="s">
        <v>594</v>
      </c>
      <c r="B52" s="195">
        <v>36.044477999999998</v>
      </c>
      <c r="C52" s="195">
        <v>-119.21684</v>
      </c>
      <c r="D52" s="196" t="str">
        <f t="shared" si="0"/>
        <v>ANG_CH4_00050</v>
      </c>
      <c r="E52" s="196" t="s">
        <v>350</v>
      </c>
      <c r="F52" s="196" t="s">
        <v>351</v>
      </c>
      <c r="G52" s="196">
        <f t="shared" si="3"/>
        <v>50</v>
      </c>
      <c r="H52" s="194">
        <v>36.044477999999998</v>
      </c>
      <c r="I52" s="194">
        <v>-119.21684</v>
      </c>
      <c r="J52" s="45" t="s">
        <v>343</v>
      </c>
      <c r="K52" s="5" t="s">
        <v>1196</v>
      </c>
      <c r="L52" s="5" t="s">
        <v>335</v>
      </c>
      <c r="M52" s="4" t="s">
        <v>175</v>
      </c>
      <c r="N52" s="4" t="s">
        <v>339</v>
      </c>
      <c r="O52" s="4" t="s">
        <v>1057</v>
      </c>
      <c r="P52" s="4" t="s">
        <v>1090</v>
      </c>
      <c r="Q52" s="4" t="s">
        <v>392</v>
      </c>
      <c r="R52" s="193" t="s">
        <v>39</v>
      </c>
      <c r="S52" s="193" t="str">
        <f t="shared" si="1"/>
        <v>09/13/16</v>
      </c>
      <c r="T52" s="193" t="str">
        <f t="shared" si="2"/>
        <v>21:07:55</v>
      </c>
      <c r="U52" s="50">
        <v>29</v>
      </c>
      <c r="V52" s="50" t="s">
        <v>1217</v>
      </c>
    </row>
    <row r="53" spans="1:22" s="193" customFormat="1" x14ac:dyDescent="0.35">
      <c r="A53" s="193" t="s">
        <v>595</v>
      </c>
      <c r="B53" s="195">
        <v>36.093493000000002</v>
      </c>
      <c r="C53" s="195">
        <v>-119.339671</v>
      </c>
      <c r="D53" s="196" t="str">
        <f t="shared" si="0"/>
        <v>ANG_CH4_00051</v>
      </c>
      <c r="E53" s="196" t="s">
        <v>350</v>
      </c>
      <c r="F53" s="196" t="s">
        <v>351</v>
      </c>
      <c r="G53" s="196">
        <f t="shared" si="3"/>
        <v>51</v>
      </c>
      <c r="H53" s="194">
        <v>36.093493000000002</v>
      </c>
      <c r="I53" s="194">
        <v>-119.339671</v>
      </c>
      <c r="J53" s="45" t="s">
        <v>343</v>
      </c>
      <c r="K53" s="5" t="s">
        <v>1195</v>
      </c>
      <c r="L53" s="5" t="s">
        <v>335</v>
      </c>
      <c r="M53" s="4" t="s">
        <v>175</v>
      </c>
      <c r="N53" s="4" t="s">
        <v>220</v>
      </c>
      <c r="O53" s="4" t="s">
        <v>1057</v>
      </c>
      <c r="P53" s="4" t="s">
        <v>1091</v>
      </c>
      <c r="Q53" s="4" t="s">
        <v>392</v>
      </c>
      <c r="R53" s="193" t="s">
        <v>44</v>
      </c>
      <c r="S53" s="193" t="str">
        <f t="shared" si="1"/>
        <v>09/13/16</v>
      </c>
      <c r="T53" s="193" t="str">
        <f t="shared" si="2"/>
        <v>22:11:44</v>
      </c>
      <c r="U53" s="50">
        <v>2.8234716262699999</v>
      </c>
      <c r="V53" s="50">
        <v>496.38896039299999</v>
      </c>
    </row>
    <row r="54" spans="1:22" s="193" customFormat="1" x14ac:dyDescent="0.35">
      <c r="A54" s="193" t="s">
        <v>596</v>
      </c>
      <c r="B54" s="195">
        <v>36.081249999999997</v>
      </c>
      <c r="C54" s="195">
        <v>-119.421266</v>
      </c>
      <c r="D54" s="196" t="str">
        <f t="shared" si="0"/>
        <v>ANG_CH4_00052</v>
      </c>
      <c r="E54" s="196" t="s">
        <v>350</v>
      </c>
      <c r="F54" s="196" t="s">
        <v>351</v>
      </c>
      <c r="G54" s="196">
        <f t="shared" si="3"/>
        <v>52</v>
      </c>
      <c r="H54" s="194">
        <v>36.081249999999997</v>
      </c>
      <c r="I54" s="194">
        <v>-119.421266</v>
      </c>
      <c r="J54" s="45" t="s">
        <v>343</v>
      </c>
      <c r="K54" s="5" t="s">
        <v>1196</v>
      </c>
      <c r="L54" s="5" t="s">
        <v>335</v>
      </c>
      <c r="M54" s="4" t="s">
        <v>175</v>
      </c>
      <c r="N54" s="4" t="s">
        <v>221</v>
      </c>
      <c r="O54" s="4" t="s">
        <v>1057</v>
      </c>
      <c r="P54" s="4" t="s">
        <v>1092</v>
      </c>
      <c r="Q54" s="4" t="s">
        <v>392</v>
      </c>
      <c r="R54" s="193" t="s">
        <v>44</v>
      </c>
      <c r="S54" s="193" t="str">
        <f t="shared" si="1"/>
        <v>09/13/16</v>
      </c>
      <c r="T54" s="193" t="str">
        <f t="shared" si="2"/>
        <v>22:11:44</v>
      </c>
      <c r="U54" s="50">
        <v>21.734301798000001</v>
      </c>
      <c r="V54" s="50">
        <v>490.33254022099999</v>
      </c>
    </row>
    <row r="55" spans="1:22" s="193" customFormat="1" x14ac:dyDescent="0.35">
      <c r="A55" s="193" t="s">
        <v>597</v>
      </c>
      <c r="B55" s="195">
        <v>36.073456319999998</v>
      </c>
      <c r="C55" s="195">
        <v>-119.44093046</v>
      </c>
      <c r="D55" s="196" t="str">
        <f t="shared" si="0"/>
        <v>ANG_CH4_00053</v>
      </c>
      <c r="E55" s="196" t="s">
        <v>350</v>
      </c>
      <c r="F55" s="196" t="s">
        <v>351</v>
      </c>
      <c r="G55" s="196">
        <f t="shared" si="3"/>
        <v>53</v>
      </c>
      <c r="H55" s="194">
        <v>36.073456319999998</v>
      </c>
      <c r="I55" s="194">
        <v>-119.44093046</v>
      </c>
      <c r="J55" s="45" t="s">
        <v>514</v>
      </c>
      <c r="K55" s="5" t="s">
        <v>1196</v>
      </c>
      <c r="L55" s="5" t="s">
        <v>335</v>
      </c>
      <c r="M55" s="4" t="s">
        <v>174</v>
      </c>
      <c r="N55" s="4" t="s">
        <v>839</v>
      </c>
      <c r="O55" s="4" t="s">
        <v>1056</v>
      </c>
      <c r="P55" s="4" t="s">
        <v>1093</v>
      </c>
      <c r="Q55" s="4" t="s">
        <v>392</v>
      </c>
      <c r="R55" s="193" t="s">
        <v>172</v>
      </c>
      <c r="S55" s="193" t="str">
        <f t="shared" si="1"/>
        <v>10/29/16</v>
      </c>
      <c r="T55" s="193" t="str">
        <f t="shared" si="2"/>
        <v>21:54:38</v>
      </c>
      <c r="U55" s="50">
        <v>18.629814181499999</v>
      </c>
      <c r="V55" s="50">
        <v>444.71771945799998</v>
      </c>
    </row>
    <row r="56" spans="1:22" s="193" customFormat="1" x14ac:dyDescent="0.35">
      <c r="A56" s="193" t="s">
        <v>597</v>
      </c>
      <c r="B56" s="195">
        <v>36.073672000000002</v>
      </c>
      <c r="C56" s="195">
        <v>-119.44069</v>
      </c>
      <c r="D56" s="196" t="str">
        <f t="shared" si="0"/>
        <v>ANG_CH4_00054</v>
      </c>
      <c r="E56" s="196" t="s">
        <v>350</v>
      </c>
      <c r="F56" s="196" t="s">
        <v>351</v>
      </c>
      <c r="G56" s="196">
        <f t="shared" si="3"/>
        <v>54</v>
      </c>
      <c r="H56" s="194">
        <v>36.073672000000002</v>
      </c>
      <c r="I56" s="194">
        <v>-119.44069</v>
      </c>
      <c r="J56" s="45" t="s">
        <v>514</v>
      </c>
      <c r="K56" s="5" t="s">
        <v>1196</v>
      </c>
      <c r="L56" s="5" t="s">
        <v>335</v>
      </c>
      <c r="M56" s="4" t="s">
        <v>174</v>
      </c>
      <c r="N56" s="4" t="s">
        <v>222</v>
      </c>
      <c r="O56" s="4" t="s">
        <v>1056</v>
      </c>
      <c r="P56" s="4" t="s">
        <v>1093</v>
      </c>
      <c r="Q56" s="4" t="s">
        <v>392</v>
      </c>
      <c r="R56" s="193" t="s">
        <v>44</v>
      </c>
      <c r="S56" s="193" t="str">
        <f t="shared" si="1"/>
        <v>09/13/16</v>
      </c>
      <c r="T56" s="193" t="str">
        <f t="shared" si="2"/>
        <v>22:11:44</v>
      </c>
      <c r="U56" s="50">
        <v>11.7776638162</v>
      </c>
      <c r="V56" s="50">
        <v>418.62632502000002</v>
      </c>
    </row>
    <row r="57" spans="1:22" s="193" customFormat="1" x14ac:dyDescent="0.35">
      <c r="A57" s="193" t="s">
        <v>597</v>
      </c>
      <c r="B57" s="195">
        <v>36.073665339999998</v>
      </c>
      <c r="C57" s="195">
        <v>-119.44094609</v>
      </c>
      <c r="D57" s="196" t="str">
        <f t="shared" si="0"/>
        <v>ANG_CH4_00055</v>
      </c>
      <c r="E57" s="196" t="s">
        <v>350</v>
      </c>
      <c r="F57" s="196" t="s">
        <v>351</v>
      </c>
      <c r="G57" s="196">
        <f t="shared" si="3"/>
        <v>55</v>
      </c>
      <c r="H57" s="194">
        <v>36.073665339999998</v>
      </c>
      <c r="I57" s="194">
        <v>-119.44094609</v>
      </c>
      <c r="J57" s="45" t="s">
        <v>514</v>
      </c>
      <c r="K57" s="5" t="s">
        <v>1196</v>
      </c>
      <c r="L57" s="5" t="s">
        <v>335</v>
      </c>
      <c r="M57" s="4" t="s">
        <v>175</v>
      </c>
      <c r="N57" s="4" t="s">
        <v>823</v>
      </c>
      <c r="O57" s="4" t="s">
        <v>1056</v>
      </c>
      <c r="P57" s="4" t="s">
        <v>1093</v>
      </c>
      <c r="Q57" s="4" t="s">
        <v>392</v>
      </c>
      <c r="R57" s="193" t="s">
        <v>166</v>
      </c>
      <c r="S57" s="193" t="str">
        <f t="shared" si="1"/>
        <v>10/29/16</v>
      </c>
      <c r="T57" s="193" t="str">
        <f t="shared" si="2"/>
        <v>18:50:45</v>
      </c>
      <c r="U57" s="50">
        <v>13.117425472500001</v>
      </c>
      <c r="V57" s="50">
        <v>498.54276647</v>
      </c>
    </row>
    <row r="58" spans="1:22" s="193" customFormat="1" x14ac:dyDescent="0.35">
      <c r="A58" s="193" t="s">
        <v>598</v>
      </c>
      <c r="B58" s="195">
        <v>37.986497999999997</v>
      </c>
      <c r="C58" s="195">
        <v>-121.473553</v>
      </c>
      <c r="D58" s="196" t="str">
        <f t="shared" si="0"/>
        <v>ANG_CH4_00056</v>
      </c>
      <c r="E58" s="196" t="s">
        <v>350</v>
      </c>
      <c r="F58" s="196" t="s">
        <v>351</v>
      </c>
      <c r="G58" s="196">
        <f t="shared" si="3"/>
        <v>56</v>
      </c>
      <c r="H58" s="194">
        <v>37.986497999999997</v>
      </c>
      <c r="I58" s="194">
        <v>-121.473553</v>
      </c>
      <c r="J58" s="45" t="s">
        <v>343</v>
      </c>
      <c r="K58" s="4" t="s">
        <v>1079</v>
      </c>
      <c r="L58" s="5" t="s">
        <v>335</v>
      </c>
      <c r="M58" s="4" t="s">
        <v>174</v>
      </c>
      <c r="N58" s="4" t="s">
        <v>1081</v>
      </c>
      <c r="O58" s="4" t="s">
        <v>417</v>
      </c>
      <c r="P58" s="4" t="s">
        <v>1079</v>
      </c>
      <c r="Q58" s="4" t="s">
        <v>376</v>
      </c>
      <c r="R58" s="193" t="s">
        <v>1080</v>
      </c>
      <c r="S58" s="193" t="str">
        <f t="shared" si="1"/>
        <v>10/08/16</v>
      </c>
      <c r="T58" s="193" t="str">
        <f t="shared" si="2"/>
        <v>17:29:23</v>
      </c>
      <c r="U58" s="50">
        <v>12.4024033882</v>
      </c>
      <c r="V58" s="50">
        <v>489.80863610199998</v>
      </c>
    </row>
    <row r="59" spans="1:22" s="193" customFormat="1" x14ac:dyDescent="0.35">
      <c r="A59" s="193" t="s">
        <v>599</v>
      </c>
      <c r="B59" s="195">
        <v>36.078623999999998</v>
      </c>
      <c r="C59" s="195">
        <v>-119.441585</v>
      </c>
      <c r="D59" s="196" t="str">
        <f t="shared" si="0"/>
        <v>ANG_CH4_00057</v>
      </c>
      <c r="E59" s="196" t="s">
        <v>350</v>
      </c>
      <c r="F59" s="196" t="s">
        <v>351</v>
      </c>
      <c r="G59" s="196">
        <f t="shared" si="3"/>
        <v>57</v>
      </c>
      <c r="H59" s="194">
        <v>36.078623999999998</v>
      </c>
      <c r="I59" s="194">
        <v>-119.441585</v>
      </c>
      <c r="J59" s="45" t="s">
        <v>343</v>
      </c>
      <c r="K59" s="5" t="s">
        <v>1196</v>
      </c>
      <c r="L59" s="5" t="s">
        <v>335</v>
      </c>
      <c r="M59" s="4" t="s">
        <v>175</v>
      </c>
      <c r="N59" s="4" t="s">
        <v>224</v>
      </c>
      <c r="O59" s="4" t="s">
        <v>1057</v>
      </c>
      <c r="P59" s="4" t="s">
        <v>1093</v>
      </c>
      <c r="Q59" s="4" t="s">
        <v>392</v>
      </c>
      <c r="R59" s="193" t="s">
        <v>44</v>
      </c>
      <c r="S59" s="193" t="str">
        <f t="shared" si="1"/>
        <v>09/13/16</v>
      </c>
      <c r="T59" s="193" t="str">
        <f t="shared" si="2"/>
        <v>22:11:44</v>
      </c>
      <c r="U59" s="50">
        <v>8.4172470280899994</v>
      </c>
      <c r="V59" s="50">
        <v>488.62255371600003</v>
      </c>
    </row>
    <row r="60" spans="1:22" s="193" customFormat="1" x14ac:dyDescent="0.35">
      <c r="A60" s="193" t="s">
        <v>600</v>
      </c>
      <c r="B60" s="195">
        <v>36.103274999999996</v>
      </c>
      <c r="C60" s="195">
        <v>-119.373515</v>
      </c>
      <c r="D60" s="196" t="str">
        <f t="shared" si="0"/>
        <v>ANG_CH4_00058</v>
      </c>
      <c r="E60" s="196" t="s">
        <v>350</v>
      </c>
      <c r="F60" s="196" t="s">
        <v>351</v>
      </c>
      <c r="G60" s="196">
        <f t="shared" si="3"/>
        <v>58</v>
      </c>
      <c r="H60" s="194">
        <v>36.103274999999996</v>
      </c>
      <c r="I60" s="194">
        <v>-119.373515</v>
      </c>
      <c r="J60" s="45" t="s">
        <v>343</v>
      </c>
      <c r="K60" s="5" t="s">
        <v>1196</v>
      </c>
      <c r="L60" s="5" t="s">
        <v>335</v>
      </c>
      <c r="M60" s="4" t="s">
        <v>174</v>
      </c>
      <c r="N60" s="4" t="s">
        <v>218</v>
      </c>
      <c r="O60" s="4" t="s">
        <v>1057</v>
      </c>
      <c r="P60" s="4" t="s">
        <v>1094</v>
      </c>
      <c r="Q60" s="4" t="s">
        <v>392</v>
      </c>
      <c r="R60" s="193" t="s">
        <v>45</v>
      </c>
      <c r="S60" s="193" t="str">
        <f t="shared" si="1"/>
        <v>09/13/16</v>
      </c>
      <c r="T60" s="193" t="str">
        <f t="shared" si="2"/>
        <v>22:24:21</v>
      </c>
      <c r="U60" s="50">
        <v>13.510960925399999</v>
      </c>
      <c r="V60" s="50">
        <v>498.036143267</v>
      </c>
    </row>
    <row r="61" spans="1:22" s="193" customFormat="1" x14ac:dyDescent="0.35">
      <c r="A61" s="193" t="s">
        <v>601</v>
      </c>
      <c r="B61" s="195">
        <v>36.101627999999998</v>
      </c>
      <c r="C61" s="195">
        <v>-119.417665</v>
      </c>
      <c r="D61" s="196" t="str">
        <f t="shared" si="0"/>
        <v>ANG_CH4_00059</v>
      </c>
      <c r="E61" s="196" t="s">
        <v>350</v>
      </c>
      <c r="F61" s="196" t="s">
        <v>351</v>
      </c>
      <c r="G61" s="196">
        <f t="shared" si="3"/>
        <v>59</v>
      </c>
      <c r="H61" s="194">
        <v>36.101627999999998</v>
      </c>
      <c r="I61" s="194">
        <v>-119.417665</v>
      </c>
      <c r="J61" s="45" t="s">
        <v>343</v>
      </c>
      <c r="K61" s="5" t="s">
        <v>1196</v>
      </c>
      <c r="L61" s="5" t="s">
        <v>335</v>
      </c>
      <c r="M61" s="4" t="s">
        <v>175</v>
      </c>
      <c r="N61" s="4" t="s">
        <v>219</v>
      </c>
      <c r="O61" s="4" t="s">
        <v>1057</v>
      </c>
      <c r="P61" s="4" t="s">
        <v>1095</v>
      </c>
      <c r="Q61" s="4" t="s">
        <v>392</v>
      </c>
      <c r="R61" s="193" t="s">
        <v>45</v>
      </c>
      <c r="S61" s="193" t="str">
        <f t="shared" si="1"/>
        <v>09/13/16</v>
      </c>
      <c r="T61" s="193" t="str">
        <f t="shared" si="2"/>
        <v>22:24:21</v>
      </c>
      <c r="U61" s="50">
        <v>0.34559470228900002</v>
      </c>
      <c r="V61" s="50">
        <v>120.598507453</v>
      </c>
    </row>
    <row r="62" spans="1:22" s="193" customFormat="1" x14ac:dyDescent="0.35">
      <c r="A62" s="193" t="s">
        <v>602</v>
      </c>
      <c r="B62" s="195">
        <v>36.147357999999997</v>
      </c>
      <c r="C62" s="195">
        <v>-119.49951900000001</v>
      </c>
      <c r="D62" s="196" t="str">
        <f t="shared" si="0"/>
        <v>ANG_CH4_00060</v>
      </c>
      <c r="E62" s="196" t="s">
        <v>350</v>
      </c>
      <c r="F62" s="196" t="s">
        <v>351</v>
      </c>
      <c r="G62" s="196">
        <f t="shared" si="3"/>
        <v>60</v>
      </c>
      <c r="H62" s="194">
        <v>36.147357999999997</v>
      </c>
      <c r="I62" s="194">
        <v>-119.49951900000001</v>
      </c>
      <c r="J62" s="45" t="s">
        <v>343</v>
      </c>
      <c r="K62" s="5" t="s">
        <v>1194</v>
      </c>
      <c r="L62" s="5" t="s">
        <v>335</v>
      </c>
      <c r="M62" s="4" t="s">
        <v>174</v>
      </c>
      <c r="N62" s="4" t="s">
        <v>229</v>
      </c>
      <c r="O62" s="4" t="s">
        <v>1057</v>
      </c>
      <c r="P62" s="4" t="s">
        <v>1096</v>
      </c>
      <c r="Q62" s="4" t="s">
        <v>392</v>
      </c>
      <c r="R62" s="193" t="s">
        <v>48</v>
      </c>
      <c r="S62" s="193" t="str">
        <f t="shared" si="1"/>
        <v>09/14/16</v>
      </c>
      <c r="T62" s="193" t="str">
        <f t="shared" si="2"/>
        <v>19:21:33</v>
      </c>
      <c r="U62" s="50">
        <v>176.99481916400001</v>
      </c>
      <c r="V62" s="50">
        <v>497.321827391</v>
      </c>
    </row>
    <row r="63" spans="1:22" s="193" customFormat="1" x14ac:dyDescent="0.35">
      <c r="A63" s="193" t="s">
        <v>603</v>
      </c>
      <c r="B63" s="195">
        <v>36.141361000000003</v>
      </c>
      <c r="C63" s="195">
        <v>-119.53598</v>
      </c>
      <c r="D63" s="196" t="str">
        <f t="shared" si="0"/>
        <v>ANG_CH4_00061</v>
      </c>
      <c r="E63" s="196" t="s">
        <v>350</v>
      </c>
      <c r="F63" s="196" t="s">
        <v>351</v>
      </c>
      <c r="G63" s="196">
        <f t="shared" si="3"/>
        <v>61</v>
      </c>
      <c r="H63" s="194">
        <v>36.141361000000003</v>
      </c>
      <c r="I63" s="194">
        <v>-119.53598</v>
      </c>
      <c r="J63" s="45" t="s">
        <v>343</v>
      </c>
      <c r="K63" s="5" t="s">
        <v>1194</v>
      </c>
      <c r="L63" s="5" t="s">
        <v>335</v>
      </c>
      <c r="M63" s="4" t="s">
        <v>252</v>
      </c>
      <c r="N63" s="4" t="s">
        <v>254</v>
      </c>
      <c r="O63" s="4" t="s">
        <v>1057</v>
      </c>
      <c r="P63" s="4" t="s">
        <v>1097</v>
      </c>
      <c r="Q63" s="4" t="s">
        <v>392</v>
      </c>
      <c r="R63" s="193" t="s">
        <v>48</v>
      </c>
      <c r="S63" s="193" t="str">
        <f t="shared" si="1"/>
        <v>09/14/16</v>
      </c>
      <c r="T63" s="193" t="str">
        <f t="shared" si="2"/>
        <v>19:21:33</v>
      </c>
      <c r="U63" s="50">
        <v>142.86904498000001</v>
      </c>
      <c r="V63" s="50">
        <v>497.321827391</v>
      </c>
    </row>
    <row r="64" spans="1:22" s="193" customFormat="1" x14ac:dyDescent="0.35">
      <c r="A64" s="193" t="s">
        <v>604</v>
      </c>
      <c r="B64" s="195">
        <v>36.215831690000002</v>
      </c>
      <c r="C64" s="195">
        <v>-119.16591520999999</v>
      </c>
      <c r="D64" s="196" t="str">
        <f t="shared" si="0"/>
        <v>ANG_CH4_00062</v>
      </c>
      <c r="E64" s="196" t="s">
        <v>350</v>
      </c>
      <c r="F64" s="196" t="s">
        <v>351</v>
      </c>
      <c r="G64" s="196">
        <f t="shared" si="3"/>
        <v>62</v>
      </c>
      <c r="H64" s="194">
        <v>36.215831690000002</v>
      </c>
      <c r="I64" s="194">
        <v>-119.16591520999999</v>
      </c>
      <c r="J64" s="45" t="s">
        <v>343</v>
      </c>
      <c r="K64" s="5" t="s">
        <v>1197</v>
      </c>
      <c r="L64" s="5" t="s">
        <v>335</v>
      </c>
      <c r="M64" s="4" t="s">
        <v>252</v>
      </c>
      <c r="N64" s="4" t="s">
        <v>230</v>
      </c>
      <c r="O64" s="4" t="s">
        <v>1057</v>
      </c>
      <c r="P64" s="4" t="s">
        <v>1098</v>
      </c>
      <c r="Q64" s="4" t="s">
        <v>392</v>
      </c>
      <c r="R64" s="193" t="s">
        <v>49</v>
      </c>
      <c r="S64" s="193" t="str">
        <f t="shared" si="1"/>
        <v>09/14/16</v>
      </c>
      <c r="T64" s="193" t="str">
        <f t="shared" si="2"/>
        <v>19:36:19</v>
      </c>
      <c r="U64" s="50">
        <v>0.122547836974</v>
      </c>
      <c r="V64" s="50">
        <v>13.416407865</v>
      </c>
    </row>
    <row r="65" spans="1:22" s="193" customFormat="1" x14ac:dyDescent="0.35">
      <c r="A65" s="193" t="s">
        <v>605</v>
      </c>
      <c r="B65" s="195">
        <v>36.203220819999999</v>
      </c>
      <c r="C65" s="195">
        <v>-119.19107612000001</v>
      </c>
      <c r="D65" s="196" t="str">
        <f t="shared" si="0"/>
        <v>ANG_CH4_00063</v>
      </c>
      <c r="E65" s="196" t="s">
        <v>350</v>
      </c>
      <c r="F65" s="196" t="s">
        <v>351</v>
      </c>
      <c r="G65" s="196">
        <f t="shared" si="3"/>
        <v>63</v>
      </c>
      <c r="H65" s="194">
        <v>36.203220819999999</v>
      </c>
      <c r="I65" s="194">
        <v>-119.19107612000001</v>
      </c>
      <c r="J65" s="45" t="s">
        <v>343</v>
      </c>
      <c r="K65" s="5" t="s">
        <v>1197</v>
      </c>
      <c r="L65" s="5" t="s">
        <v>335</v>
      </c>
      <c r="M65" s="4" t="s">
        <v>252</v>
      </c>
      <c r="N65" s="4" t="s">
        <v>253</v>
      </c>
      <c r="O65" s="4" t="s">
        <v>1057</v>
      </c>
      <c r="P65" s="4"/>
      <c r="Q65" s="4" t="s">
        <v>392</v>
      </c>
      <c r="R65" s="193" t="s">
        <v>49</v>
      </c>
      <c r="S65" s="193" t="str">
        <f t="shared" si="1"/>
        <v>09/14/16</v>
      </c>
      <c r="T65" s="193" t="str">
        <f t="shared" si="2"/>
        <v>19:36:19</v>
      </c>
      <c r="U65" s="50">
        <v>8.9860467240199998E-2</v>
      </c>
      <c r="V65" s="50">
        <v>9.48683298051</v>
      </c>
    </row>
    <row r="66" spans="1:22" s="193" customFormat="1" x14ac:dyDescent="0.35">
      <c r="A66" s="193" t="s">
        <v>606</v>
      </c>
      <c r="B66" s="195">
        <v>36.165297180000003</v>
      </c>
      <c r="C66" s="195">
        <v>-119.53785381</v>
      </c>
      <c r="D66" s="196" t="str">
        <f t="shared" ref="D66:D128" si="4">CONCATENATE(E66,"_",F66,"_",TEXT(G66,"00000"))</f>
        <v>ANG_CH4_00064</v>
      </c>
      <c r="E66" s="196" t="s">
        <v>350</v>
      </c>
      <c r="F66" s="196" t="s">
        <v>351</v>
      </c>
      <c r="G66" s="196">
        <f t="shared" si="3"/>
        <v>64</v>
      </c>
      <c r="H66" s="194">
        <v>36.165297180000003</v>
      </c>
      <c r="I66" s="194">
        <v>-119.53785381</v>
      </c>
      <c r="J66" s="45" t="s">
        <v>343</v>
      </c>
      <c r="K66" s="5" t="s">
        <v>1194</v>
      </c>
      <c r="L66" s="5" t="s">
        <v>335</v>
      </c>
      <c r="M66" s="4" t="s">
        <v>174</v>
      </c>
      <c r="N66" s="4" t="s">
        <v>251</v>
      </c>
      <c r="O66" s="4" t="s">
        <v>1057</v>
      </c>
      <c r="P66" s="4"/>
      <c r="Q66" s="4" t="s">
        <v>392</v>
      </c>
      <c r="R66" s="193" t="s">
        <v>50</v>
      </c>
      <c r="S66" s="193" t="str">
        <f t="shared" ref="S66:S128" si="5">CONCATENATE(MID(R66,8,2),"/",MID(R66,10,2),"/",MID(R66,6,2))</f>
        <v>09/14/16</v>
      </c>
      <c r="T66" s="193" t="str">
        <f t="shared" ref="T66:T128" si="6">CONCATENATE(MID(R66,13,2),":",MID(R66,15,2),":",MID(R66,17,2))</f>
        <v>19:50:48</v>
      </c>
      <c r="U66" s="50">
        <v>30.770526475699999</v>
      </c>
      <c r="V66" s="50">
        <v>488.48439074300001</v>
      </c>
    </row>
    <row r="67" spans="1:22" s="193" customFormat="1" x14ac:dyDescent="0.35">
      <c r="A67" s="193" t="s">
        <v>607</v>
      </c>
      <c r="B67" s="195">
        <v>36.227986119999997</v>
      </c>
      <c r="C67" s="195">
        <v>-119.18032026</v>
      </c>
      <c r="D67" s="196" t="str">
        <f t="shared" si="4"/>
        <v>ANG_CH4_00065</v>
      </c>
      <c r="E67" s="196" t="s">
        <v>350</v>
      </c>
      <c r="F67" s="196" t="s">
        <v>351</v>
      </c>
      <c r="G67" s="196">
        <f t="shared" si="3"/>
        <v>65</v>
      </c>
      <c r="H67" s="194">
        <v>36.227986119999997</v>
      </c>
      <c r="I67" s="194">
        <v>-119.18032026</v>
      </c>
      <c r="J67" s="45" t="s">
        <v>343</v>
      </c>
      <c r="K67" s="5" t="s">
        <v>1197</v>
      </c>
      <c r="L67" s="5" t="s">
        <v>335</v>
      </c>
      <c r="M67" s="4" t="s">
        <v>175</v>
      </c>
      <c r="N67" s="4" t="s">
        <v>249</v>
      </c>
      <c r="O67" s="4" t="s">
        <v>1056</v>
      </c>
      <c r="P67" s="4" t="s">
        <v>446</v>
      </c>
      <c r="Q67" s="4" t="s">
        <v>392</v>
      </c>
      <c r="R67" s="193" t="s">
        <v>1065</v>
      </c>
      <c r="S67" s="193" t="str">
        <f t="shared" si="5"/>
        <v>09/14/16</v>
      </c>
      <c r="T67" s="193" t="str">
        <f t="shared" si="6"/>
        <v>20:06:11</v>
      </c>
      <c r="U67" s="50" t="s">
        <v>1217</v>
      </c>
      <c r="V67" s="50" t="s">
        <v>1217</v>
      </c>
    </row>
    <row r="68" spans="1:22" s="193" customFormat="1" x14ac:dyDescent="0.35">
      <c r="A68" s="193" t="s">
        <v>608</v>
      </c>
      <c r="B68" s="195">
        <v>36.163991430000003</v>
      </c>
      <c r="C68" s="195">
        <v>-119.69249349</v>
      </c>
      <c r="D68" s="196" t="str">
        <f t="shared" si="4"/>
        <v>ANG_CH4_00066</v>
      </c>
      <c r="E68" s="196" t="s">
        <v>350</v>
      </c>
      <c r="F68" s="196" t="s">
        <v>351</v>
      </c>
      <c r="G68" s="196">
        <f t="shared" ref="G68:G131" si="7">G67+1</f>
        <v>66</v>
      </c>
      <c r="H68" s="194">
        <v>36.163991430000003</v>
      </c>
      <c r="I68" s="194">
        <v>-119.69249349</v>
      </c>
      <c r="J68" s="45" t="s">
        <v>343</v>
      </c>
      <c r="K68" s="5" t="s">
        <v>1198</v>
      </c>
      <c r="L68" s="5" t="s">
        <v>335</v>
      </c>
      <c r="M68" s="4" t="s">
        <v>175</v>
      </c>
      <c r="N68" s="4" t="s">
        <v>250</v>
      </c>
      <c r="O68" s="4" t="s">
        <v>1057</v>
      </c>
      <c r="P68" s="4"/>
      <c r="Q68" s="4" t="s">
        <v>392</v>
      </c>
      <c r="R68" s="193" t="s">
        <v>1065</v>
      </c>
      <c r="S68" s="193" t="str">
        <f t="shared" si="5"/>
        <v>09/14/16</v>
      </c>
      <c r="T68" s="193" t="str">
        <f t="shared" si="6"/>
        <v>20:06:11</v>
      </c>
      <c r="U68" s="50">
        <v>4.4992437586200001E-2</v>
      </c>
      <c r="V68" s="50" t="s">
        <v>1217</v>
      </c>
    </row>
    <row r="69" spans="1:22" s="193" customFormat="1" x14ac:dyDescent="0.35">
      <c r="A69" s="193" t="s">
        <v>609</v>
      </c>
      <c r="B69" s="195">
        <v>36.182383000000002</v>
      </c>
      <c r="C69" s="195">
        <v>-119.659077</v>
      </c>
      <c r="D69" s="196" t="str">
        <f t="shared" si="4"/>
        <v>ANG_CH4_00067</v>
      </c>
      <c r="E69" s="196" t="s">
        <v>350</v>
      </c>
      <c r="F69" s="196" t="s">
        <v>351</v>
      </c>
      <c r="G69" s="196">
        <f t="shared" si="7"/>
        <v>67</v>
      </c>
      <c r="H69" s="194">
        <v>36.181156999999999</v>
      </c>
      <c r="I69" s="194">
        <v>-119.65904399999999</v>
      </c>
      <c r="J69" s="45" t="s">
        <v>343</v>
      </c>
      <c r="K69" s="5" t="s">
        <v>1198</v>
      </c>
      <c r="L69" s="5" t="s">
        <v>335</v>
      </c>
      <c r="M69" s="4" t="s">
        <v>175</v>
      </c>
      <c r="N69" s="4" t="s">
        <v>8</v>
      </c>
      <c r="O69" s="4" t="s">
        <v>1057</v>
      </c>
      <c r="P69" s="4" t="s">
        <v>1099</v>
      </c>
      <c r="Q69" s="4" t="s">
        <v>392</v>
      </c>
      <c r="R69" s="193" t="s">
        <v>51</v>
      </c>
      <c r="S69" s="193" t="str">
        <f t="shared" si="5"/>
        <v>09/14/16</v>
      </c>
      <c r="T69" s="193" t="str">
        <f t="shared" si="6"/>
        <v>20:20:59</v>
      </c>
      <c r="U69" s="50">
        <v>0.90654722973699997</v>
      </c>
      <c r="V69" s="50">
        <v>184.567060983</v>
      </c>
    </row>
    <row r="70" spans="1:22" s="193" customFormat="1" x14ac:dyDescent="0.35">
      <c r="A70" s="193" t="s">
        <v>610</v>
      </c>
      <c r="B70" s="195">
        <v>36.192615000000004</v>
      </c>
      <c r="C70" s="195">
        <v>-119.531047</v>
      </c>
      <c r="D70" s="196" t="str">
        <f t="shared" si="4"/>
        <v>ANG_CH4_00068</v>
      </c>
      <c r="E70" s="196" t="s">
        <v>350</v>
      </c>
      <c r="F70" s="196" t="s">
        <v>351</v>
      </c>
      <c r="G70" s="196">
        <f t="shared" si="7"/>
        <v>68</v>
      </c>
      <c r="H70" s="194">
        <v>36.192615000000004</v>
      </c>
      <c r="I70" s="194">
        <v>-119.531047</v>
      </c>
      <c r="J70" s="45" t="s">
        <v>343</v>
      </c>
      <c r="K70" s="5" t="s">
        <v>1198</v>
      </c>
      <c r="L70" s="5" t="s">
        <v>335</v>
      </c>
      <c r="M70" s="4" t="s">
        <v>174</v>
      </c>
      <c r="N70" s="4" t="s">
        <v>9</v>
      </c>
      <c r="O70" s="4" t="s">
        <v>1057</v>
      </c>
      <c r="P70" s="4" t="s">
        <v>1100</v>
      </c>
      <c r="Q70" s="4" t="s">
        <v>392</v>
      </c>
      <c r="R70" s="193" t="s">
        <v>51</v>
      </c>
      <c r="S70" s="193" t="str">
        <f t="shared" si="5"/>
        <v>09/14/16</v>
      </c>
      <c r="T70" s="193" t="str">
        <f t="shared" si="6"/>
        <v>20:20:59</v>
      </c>
      <c r="U70" s="50">
        <v>80.501200291800004</v>
      </c>
      <c r="V70" s="50">
        <v>490.06632204200002</v>
      </c>
    </row>
    <row r="71" spans="1:22" s="193" customFormat="1" x14ac:dyDescent="0.35">
      <c r="A71" s="193" t="s">
        <v>611</v>
      </c>
      <c r="B71" s="195">
        <v>36.164541</v>
      </c>
      <c r="C71" s="195">
        <v>-119.69238900000001</v>
      </c>
      <c r="D71" s="196" t="str">
        <f t="shared" si="4"/>
        <v>ANG_CH4_00069</v>
      </c>
      <c r="E71" s="196" t="s">
        <v>350</v>
      </c>
      <c r="F71" s="196" t="s">
        <v>351</v>
      </c>
      <c r="G71" s="196">
        <f t="shared" si="7"/>
        <v>69</v>
      </c>
      <c r="H71" s="194">
        <v>36.164541</v>
      </c>
      <c r="I71" s="194">
        <v>-119.69238900000001</v>
      </c>
      <c r="J71" s="45" t="s">
        <v>343</v>
      </c>
      <c r="K71" s="5" t="s">
        <v>1198</v>
      </c>
      <c r="L71" s="5" t="s">
        <v>335</v>
      </c>
      <c r="M71" s="4" t="s">
        <v>175</v>
      </c>
      <c r="N71" s="4" t="s">
        <v>245</v>
      </c>
      <c r="O71" s="4" t="s">
        <v>1057</v>
      </c>
      <c r="P71" s="4"/>
      <c r="Q71" s="4" t="s">
        <v>392</v>
      </c>
      <c r="R71" s="193" t="s">
        <v>51</v>
      </c>
      <c r="S71" s="193" t="str">
        <f t="shared" si="5"/>
        <v>09/14/16</v>
      </c>
      <c r="T71" s="193" t="str">
        <f t="shared" si="6"/>
        <v>20:20:59</v>
      </c>
      <c r="U71" s="50">
        <v>0.15389078296700001</v>
      </c>
      <c r="V71" s="50">
        <v>19.209372712299999</v>
      </c>
    </row>
    <row r="72" spans="1:22" s="193" customFormat="1" x14ac:dyDescent="0.35">
      <c r="A72" s="193" t="s">
        <v>612</v>
      </c>
      <c r="B72" s="195">
        <v>36.189115000000001</v>
      </c>
      <c r="C72" s="195">
        <v>-119.606686</v>
      </c>
      <c r="D72" s="196" t="str">
        <f t="shared" si="4"/>
        <v>ANG_CH4_00070</v>
      </c>
      <c r="E72" s="196" t="s">
        <v>350</v>
      </c>
      <c r="F72" s="196" t="s">
        <v>351</v>
      </c>
      <c r="G72" s="196">
        <f t="shared" si="7"/>
        <v>70</v>
      </c>
      <c r="H72" s="194">
        <v>36.188636000000002</v>
      </c>
      <c r="I72" s="194">
        <v>-119.606678</v>
      </c>
      <c r="J72" s="45" t="s">
        <v>343</v>
      </c>
      <c r="K72" s="5" t="s">
        <v>1198</v>
      </c>
      <c r="L72" s="5" t="s">
        <v>335</v>
      </c>
      <c r="M72" s="4" t="s">
        <v>174</v>
      </c>
      <c r="N72" s="4" t="s">
        <v>246</v>
      </c>
      <c r="O72" s="4" t="s">
        <v>1057</v>
      </c>
      <c r="P72" s="4" t="s">
        <v>1101</v>
      </c>
      <c r="Q72" s="4" t="s">
        <v>392</v>
      </c>
      <c r="R72" s="193" t="s">
        <v>51</v>
      </c>
      <c r="S72" s="193" t="str">
        <f t="shared" si="5"/>
        <v>09/14/16</v>
      </c>
      <c r="T72" s="193" t="str">
        <f t="shared" si="6"/>
        <v>20:20:59</v>
      </c>
      <c r="U72" s="50">
        <v>1.27488546632</v>
      </c>
      <c r="V72" s="50">
        <v>221.35040094799999</v>
      </c>
    </row>
    <row r="73" spans="1:22" s="193" customFormat="1" x14ac:dyDescent="0.35">
      <c r="A73" s="193" t="s">
        <v>613</v>
      </c>
      <c r="B73" s="195">
        <v>36.194111999999997</v>
      </c>
      <c r="C73" s="195">
        <v>-119.56100000000001</v>
      </c>
      <c r="D73" s="196" t="str">
        <f t="shared" si="4"/>
        <v>ANG_CH4_00071</v>
      </c>
      <c r="E73" s="196" t="s">
        <v>350</v>
      </c>
      <c r="F73" s="196" t="s">
        <v>351</v>
      </c>
      <c r="G73" s="196">
        <f t="shared" si="7"/>
        <v>71</v>
      </c>
      <c r="H73" s="194">
        <v>36.193607</v>
      </c>
      <c r="I73" s="194">
        <v>-119.560951</v>
      </c>
      <c r="J73" s="45" t="s">
        <v>343</v>
      </c>
      <c r="K73" s="5" t="s">
        <v>1198</v>
      </c>
      <c r="L73" s="5" t="s">
        <v>335</v>
      </c>
      <c r="M73" s="4" t="s">
        <v>174</v>
      </c>
      <c r="N73" s="4" t="s">
        <v>247</v>
      </c>
      <c r="O73" s="4" t="s">
        <v>1057</v>
      </c>
      <c r="P73" s="4"/>
      <c r="Q73" s="4" t="s">
        <v>392</v>
      </c>
      <c r="R73" s="193" t="s">
        <v>51</v>
      </c>
      <c r="S73" s="193" t="str">
        <f t="shared" si="5"/>
        <v>09/14/16</v>
      </c>
      <c r="T73" s="193" t="str">
        <f t="shared" si="6"/>
        <v>20:20:59</v>
      </c>
      <c r="U73" s="50">
        <v>2.2340369080200002</v>
      </c>
      <c r="V73" s="50">
        <v>189.97368238799999</v>
      </c>
    </row>
    <row r="74" spans="1:22" s="193" customFormat="1" x14ac:dyDescent="0.35">
      <c r="A74" s="193" t="s">
        <v>615</v>
      </c>
      <c r="B74" s="195">
        <v>36.192641000000002</v>
      </c>
      <c r="C74" s="195">
        <v>-119.53300400000001</v>
      </c>
      <c r="D74" s="196" t="str">
        <f t="shared" si="4"/>
        <v>ANG_CH4_00072</v>
      </c>
      <c r="E74" s="196" t="s">
        <v>350</v>
      </c>
      <c r="F74" s="196" t="s">
        <v>351</v>
      </c>
      <c r="G74" s="196">
        <f t="shared" si="7"/>
        <v>72</v>
      </c>
      <c r="H74" s="194">
        <v>36.192188000000002</v>
      </c>
      <c r="I74" s="194">
        <v>-119.532971</v>
      </c>
      <c r="J74" s="45" t="s">
        <v>343</v>
      </c>
      <c r="K74" s="5" t="s">
        <v>1198</v>
      </c>
      <c r="L74" s="5" t="s">
        <v>335</v>
      </c>
      <c r="M74" s="4" t="s">
        <v>175</v>
      </c>
      <c r="N74" s="4" t="s">
        <v>248</v>
      </c>
      <c r="O74" s="4" t="s">
        <v>1057</v>
      </c>
      <c r="P74" s="4" t="s">
        <v>1100</v>
      </c>
      <c r="Q74" s="4" t="s">
        <v>392</v>
      </c>
      <c r="R74" s="193" t="s">
        <v>51</v>
      </c>
      <c r="S74" s="193" t="str">
        <f t="shared" si="5"/>
        <v>09/14/16</v>
      </c>
      <c r="T74" s="193" t="str">
        <f t="shared" si="6"/>
        <v>20:20:59</v>
      </c>
      <c r="U74" s="50">
        <v>74.659745340699999</v>
      </c>
      <c r="V74" s="50">
        <v>490.06632204200002</v>
      </c>
    </row>
    <row r="75" spans="1:22" s="193" customFormat="1" x14ac:dyDescent="0.35">
      <c r="A75" s="193" t="s">
        <v>614</v>
      </c>
      <c r="B75" s="195">
        <v>36.205483999999998</v>
      </c>
      <c r="C75" s="195">
        <v>-119.53237300000001</v>
      </c>
      <c r="D75" s="196" t="str">
        <f t="shared" si="4"/>
        <v>ANG_CH4_00073</v>
      </c>
      <c r="E75" s="196" t="s">
        <v>350</v>
      </c>
      <c r="F75" s="196" t="s">
        <v>351</v>
      </c>
      <c r="G75" s="196">
        <f t="shared" si="7"/>
        <v>73</v>
      </c>
      <c r="H75" s="194">
        <v>36.205483999999998</v>
      </c>
      <c r="I75" s="194">
        <v>-119.53237300000001</v>
      </c>
      <c r="J75" s="45" t="s">
        <v>343</v>
      </c>
      <c r="K75" s="5" t="s">
        <v>1198</v>
      </c>
      <c r="L75" s="5" t="s">
        <v>335</v>
      </c>
      <c r="M75" s="4" t="s">
        <v>175</v>
      </c>
      <c r="N75" s="4" t="s">
        <v>242</v>
      </c>
      <c r="O75" s="4" t="s">
        <v>1057</v>
      </c>
      <c r="P75" s="4" t="s">
        <v>1102</v>
      </c>
      <c r="Q75" s="4" t="s">
        <v>392</v>
      </c>
      <c r="R75" s="193" t="s">
        <v>52</v>
      </c>
      <c r="S75" s="193" t="str">
        <f t="shared" si="5"/>
        <v>09/14/16</v>
      </c>
      <c r="T75" s="193" t="str">
        <f t="shared" si="6"/>
        <v>20:36:30</v>
      </c>
      <c r="U75" s="50">
        <v>20.717827247900001</v>
      </c>
      <c r="V75" s="50">
        <v>469.57427527499999</v>
      </c>
    </row>
    <row r="76" spans="1:22" s="193" customFormat="1" x14ac:dyDescent="0.35">
      <c r="A76" s="193" t="s">
        <v>616</v>
      </c>
      <c r="B76" s="195">
        <v>36.199680000000001</v>
      </c>
      <c r="C76" s="195">
        <v>-119.596795</v>
      </c>
      <c r="D76" s="196" t="str">
        <f t="shared" si="4"/>
        <v>ANG_CH4_00074</v>
      </c>
      <c r="E76" s="196" t="s">
        <v>350</v>
      </c>
      <c r="F76" s="196" t="s">
        <v>351</v>
      </c>
      <c r="G76" s="196">
        <f t="shared" si="7"/>
        <v>74</v>
      </c>
      <c r="H76" s="194">
        <v>36.199464999999996</v>
      </c>
      <c r="I76" s="194">
        <v>-119.596476</v>
      </c>
      <c r="J76" s="45" t="s">
        <v>343</v>
      </c>
      <c r="K76" s="5" t="s">
        <v>1198</v>
      </c>
      <c r="L76" s="5" t="s">
        <v>335</v>
      </c>
      <c r="M76" s="4" t="s">
        <v>175</v>
      </c>
      <c r="N76" s="4" t="s">
        <v>243</v>
      </c>
      <c r="O76" s="4" t="s">
        <v>1057</v>
      </c>
      <c r="P76" s="4" t="s">
        <v>1103</v>
      </c>
      <c r="Q76" s="4" t="s">
        <v>392</v>
      </c>
      <c r="R76" s="193" t="s">
        <v>52</v>
      </c>
      <c r="S76" s="193" t="str">
        <f t="shared" si="5"/>
        <v>09/14/16</v>
      </c>
      <c r="T76" s="193" t="str">
        <f t="shared" si="6"/>
        <v>20:36:30</v>
      </c>
      <c r="U76" s="50">
        <v>1.46167598711</v>
      </c>
      <c r="V76" s="50">
        <v>270.74896121699999</v>
      </c>
    </row>
    <row r="77" spans="1:22" s="193" customFormat="1" x14ac:dyDescent="0.35">
      <c r="A77" s="193" t="s">
        <v>617</v>
      </c>
      <c r="B77" s="195">
        <v>36.197837999999997</v>
      </c>
      <c r="C77" s="195">
        <v>-119.638796</v>
      </c>
      <c r="D77" s="196" t="str">
        <f t="shared" si="4"/>
        <v>ANG_CH4_00075</v>
      </c>
      <c r="E77" s="196" t="s">
        <v>350</v>
      </c>
      <c r="F77" s="196" t="s">
        <v>351</v>
      </c>
      <c r="G77" s="196">
        <f t="shared" si="7"/>
        <v>75</v>
      </c>
      <c r="H77" s="194">
        <v>36.197946999999999</v>
      </c>
      <c r="I77" s="194">
        <v>-119.638133</v>
      </c>
      <c r="J77" s="45" t="s">
        <v>343</v>
      </c>
      <c r="K77" s="5" t="s">
        <v>1198</v>
      </c>
      <c r="L77" s="5" t="s">
        <v>335</v>
      </c>
      <c r="M77" s="4" t="s">
        <v>175</v>
      </c>
      <c r="N77" s="4" t="s">
        <v>244</v>
      </c>
      <c r="O77" s="4" t="s">
        <v>1057</v>
      </c>
      <c r="P77" s="4"/>
      <c r="Q77" s="4" t="s">
        <v>392</v>
      </c>
      <c r="R77" s="193" t="s">
        <v>52</v>
      </c>
      <c r="S77" s="193" t="str">
        <f t="shared" si="5"/>
        <v>09/14/16</v>
      </c>
      <c r="T77" s="193" t="str">
        <f t="shared" si="6"/>
        <v>20:36:30</v>
      </c>
      <c r="U77" s="50" t="s">
        <v>1217</v>
      </c>
      <c r="V77" s="50" t="s">
        <v>1217</v>
      </c>
    </row>
    <row r="78" spans="1:22" s="193" customFormat="1" x14ac:dyDescent="0.35">
      <c r="A78" s="193" t="s">
        <v>618</v>
      </c>
      <c r="B78" s="195">
        <v>36.207186</v>
      </c>
      <c r="C78" s="195">
        <v>-119.69637899999999</v>
      </c>
      <c r="D78" s="196" t="str">
        <f t="shared" si="4"/>
        <v>ANG_CH4_00076</v>
      </c>
      <c r="E78" s="196" t="s">
        <v>350</v>
      </c>
      <c r="F78" s="196" t="s">
        <v>351</v>
      </c>
      <c r="G78" s="196">
        <f t="shared" si="7"/>
        <v>76</v>
      </c>
      <c r="H78" s="194">
        <v>36.206695000000003</v>
      </c>
      <c r="I78" s="194">
        <v>-119.69632799999999</v>
      </c>
      <c r="J78" s="45" t="s">
        <v>343</v>
      </c>
      <c r="K78" s="5" t="s">
        <v>1198</v>
      </c>
      <c r="L78" s="5" t="s">
        <v>335</v>
      </c>
      <c r="M78" s="4" t="s">
        <v>175</v>
      </c>
      <c r="N78" s="4" t="s">
        <v>239</v>
      </c>
      <c r="O78" s="4" t="s">
        <v>1057</v>
      </c>
      <c r="P78" s="4"/>
      <c r="Q78" s="4" t="s">
        <v>392</v>
      </c>
      <c r="R78" s="193" t="s">
        <v>53</v>
      </c>
      <c r="S78" s="193" t="str">
        <f t="shared" si="5"/>
        <v>09/14/16</v>
      </c>
      <c r="T78" s="193" t="str">
        <f t="shared" si="6"/>
        <v>20:52:35</v>
      </c>
      <c r="U78" s="50" t="s">
        <v>1217</v>
      </c>
      <c r="V78" s="50" t="s">
        <v>1217</v>
      </c>
    </row>
    <row r="79" spans="1:22" s="193" customFormat="1" x14ac:dyDescent="0.35">
      <c r="A79" s="193" t="s">
        <v>619</v>
      </c>
      <c r="B79" s="195">
        <v>36.196885000000002</v>
      </c>
      <c r="C79" s="195">
        <v>-119.68447399999999</v>
      </c>
      <c r="D79" s="196" t="str">
        <f t="shared" si="4"/>
        <v>ANG_CH4_00077</v>
      </c>
      <c r="E79" s="196" t="s">
        <v>350</v>
      </c>
      <c r="F79" s="196" t="s">
        <v>351</v>
      </c>
      <c r="G79" s="196">
        <f t="shared" si="7"/>
        <v>77</v>
      </c>
      <c r="H79" s="194">
        <v>36.196465000000003</v>
      </c>
      <c r="I79" s="194">
        <v>-119.684425</v>
      </c>
      <c r="J79" s="45" t="s">
        <v>343</v>
      </c>
      <c r="K79" s="5" t="s">
        <v>1198</v>
      </c>
      <c r="L79" s="5" t="s">
        <v>335</v>
      </c>
      <c r="M79" s="4" t="s">
        <v>175</v>
      </c>
      <c r="N79" s="4" t="s">
        <v>240</v>
      </c>
      <c r="O79" s="4" t="s">
        <v>1057</v>
      </c>
      <c r="P79" s="4"/>
      <c r="Q79" s="4" t="s">
        <v>392</v>
      </c>
      <c r="R79" s="193" t="s">
        <v>53</v>
      </c>
      <c r="S79" s="193" t="str">
        <f t="shared" si="5"/>
        <v>09/14/16</v>
      </c>
      <c r="T79" s="193" t="str">
        <f t="shared" si="6"/>
        <v>20:52:35</v>
      </c>
      <c r="U79" s="50">
        <v>0.123628480826</v>
      </c>
      <c r="V79" s="50">
        <v>30.5941170816</v>
      </c>
    </row>
    <row r="80" spans="1:22" s="193" customFormat="1" x14ac:dyDescent="0.35">
      <c r="A80" s="193" t="s">
        <v>620</v>
      </c>
      <c r="B80" s="195">
        <v>36.215859000000002</v>
      </c>
      <c r="C80" s="195">
        <v>-119.607587</v>
      </c>
      <c r="D80" s="196" t="str">
        <f t="shared" si="4"/>
        <v>ANG_CH4_00078</v>
      </c>
      <c r="E80" s="196" t="s">
        <v>350</v>
      </c>
      <c r="F80" s="196" t="s">
        <v>351</v>
      </c>
      <c r="G80" s="196">
        <f t="shared" si="7"/>
        <v>78</v>
      </c>
      <c r="H80" s="194">
        <v>36.215750999999997</v>
      </c>
      <c r="I80" s="194">
        <v>-119.607591</v>
      </c>
      <c r="J80" s="45" t="s">
        <v>343</v>
      </c>
      <c r="K80" s="5" t="s">
        <v>1198</v>
      </c>
      <c r="L80" s="5" t="s">
        <v>335</v>
      </c>
      <c r="M80" s="4" t="s">
        <v>175</v>
      </c>
      <c r="N80" s="4" t="s">
        <v>241</v>
      </c>
      <c r="O80" s="4" t="s">
        <v>1057</v>
      </c>
      <c r="P80" s="4" t="s">
        <v>1104</v>
      </c>
      <c r="Q80" s="4" t="s">
        <v>392</v>
      </c>
      <c r="R80" s="193" t="s">
        <v>53</v>
      </c>
      <c r="S80" s="193" t="str">
        <f t="shared" si="5"/>
        <v>09/14/16</v>
      </c>
      <c r="T80" s="193" t="str">
        <f t="shared" si="6"/>
        <v>20:52:35</v>
      </c>
      <c r="U80" s="50">
        <v>1.1558694359799999</v>
      </c>
      <c r="V80" s="50">
        <v>208.06249061299999</v>
      </c>
    </row>
    <row r="81" spans="1:22" s="193" customFormat="1" x14ac:dyDescent="0.35">
      <c r="A81" s="193" t="s">
        <v>621</v>
      </c>
      <c r="B81" s="195">
        <v>36.265770000000003</v>
      </c>
      <c r="C81" s="195">
        <v>-119.40552099999999</v>
      </c>
      <c r="D81" s="196" t="str">
        <f t="shared" si="4"/>
        <v>ANG_CH4_00079</v>
      </c>
      <c r="E81" s="196" t="s">
        <v>350</v>
      </c>
      <c r="F81" s="196" t="s">
        <v>351</v>
      </c>
      <c r="G81" s="196">
        <f t="shared" si="7"/>
        <v>79</v>
      </c>
      <c r="H81" s="194">
        <v>36.265326999999999</v>
      </c>
      <c r="I81" s="194">
        <v>-119.40533499999999</v>
      </c>
      <c r="J81" s="45" t="s">
        <v>343</v>
      </c>
      <c r="K81" s="5" t="s">
        <v>1194</v>
      </c>
      <c r="L81" s="5" t="s">
        <v>335</v>
      </c>
      <c r="M81" s="4" t="s">
        <v>175</v>
      </c>
      <c r="N81" s="4" t="s">
        <v>233</v>
      </c>
      <c r="O81" s="4" t="s">
        <v>1057</v>
      </c>
      <c r="P81" s="4" t="s">
        <v>1105</v>
      </c>
      <c r="Q81" s="4" t="s">
        <v>392</v>
      </c>
      <c r="R81" s="193" t="s">
        <v>54</v>
      </c>
      <c r="S81" s="193" t="str">
        <f t="shared" si="5"/>
        <v>09/14/16</v>
      </c>
      <c r="T81" s="193" t="str">
        <f t="shared" si="6"/>
        <v>21:09:10</v>
      </c>
      <c r="U81" s="50">
        <v>0.84283477161099996</v>
      </c>
      <c r="V81" s="50">
        <v>180.42449944500001</v>
      </c>
    </row>
    <row r="82" spans="1:22" s="193" customFormat="1" x14ac:dyDescent="0.35">
      <c r="A82" s="193" t="s">
        <v>622</v>
      </c>
      <c r="B82" s="195">
        <v>36.248562</v>
      </c>
      <c r="C82" s="195">
        <v>-119.498216</v>
      </c>
      <c r="D82" s="196" t="str">
        <f t="shared" si="4"/>
        <v>ANG_CH4_00080</v>
      </c>
      <c r="E82" s="196" t="s">
        <v>350</v>
      </c>
      <c r="F82" s="196" t="s">
        <v>351</v>
      </c>
      <c r="G82" s="196">
        <f t="shared" si="7"/>
        <v>80</v>
      </c>
      <c r="H82" s="194">
        <v>36.248493000000003</v>
      </c>
      <c r="I82" s="194">
        <v>-119.497798</v>
      </c>
      <c r="J82" s="45" t="s">
        <v>343</v>
      </c>
      <c r="K82" s="5" t="s">
        <v>1194</v>
      </c>
      <c r="L82" s="5" t="s">
        <v>335</v>
      </c>
      <c r="M82" s="4" t="s">
        <v>175</v>
      </c>
      <c r="N82" s="4" t="s">
        <v>234</v>
      </c>
      <c r="O82" s="4" t="s">
        <v>1057</v>
      </c>
      <c r="P82" s="4"/>
      <c r="Q82" s="4" t="s">
        <v>392</v>
      </c>
      <c r="R82" s="193" t="s">
        <v>54</v>
      </c>
      <c r="S82" s="193" t="str">
        <f t="shared" si="5"/>
        <v>09/14/16</v>
      </c>
      <c r="T82" s="193" t="str">
        <f t="shared" si="6"/>
        <v>21:09:10</v>
      </c>
      <c r="U82" s="50">
        <v>2.4655388877700002</v>
      </c>
      <c r="V82" s="50">
        <v>152.97058540800001</v>
      </c>
    </row>
    <row r="83" spans="1:22" s="193" customFormat="1" x14ac:dyDescent="0.35">
      <c r="A83" s="193" t="s">
        <v>623</v>
      </c>
      <c r="B83" s="195">
        <v>36.229968</v>
      </c>
      <c r="C83" s="195">
        <v>-119.61322199999999</v>
      </c>
      <c r="D83" s="196" t="str">
        <f t="shared" si="4"/>
        <v>ANG_CH4_00081</v>
      </c>
      <c r="E83" s="196" t="s">
        <v>350</v>
      </c>
      <c r="F83" s="196" t="s">
        <v>351</v>
      </c>
      <c r="G83" s="196">
        <f t="shared" si="7"/>
        <v>81</v>
      </c>
      <c r="H83" s="194">
        <v>36.229596999999998</v>
      </c>
      <c r="I83" s="194">
        <v>-119.613147</v>
      </c>
      <c r="J83" s="45" t="s">
        <v>343</v>
      </c>
      <c r="K83" s="5" t="s">
        <v>1194</v>
      </c>
      <c r="L83" s="5" t="s">
        <v>335</v>
      </c>
      <c r="M83" s="4" t="s">
        <v>174</v>
      </c>
      <c r="N83" s="4" t="s">
        <v>235</v>
      </c>
      <c r="O83" s="4" t="s">
        <v>1057</v>
      </c>
      <c r="P83" s="4"/>
      <c r="Q83" s="4" t="s">
        <v>392</v>
      </c>
      <c r="R83" s="193" t="s">
        <v>54</v>
      </c>
      <c r="S83" s="193" t="str">
        <f t="shared" si="5"/>
        <v>09/14/16</v>
      </c>
      <c r="T83" s="193" t="str">
        <f t="shared" si="6"/>
        <v>21:09:10</v>
      </c>
      <c r="U83" s="50">
        <v>7.1987847732399999</v>
      </c>
      <c r="V83" s="50">
        <v>370.47267105700001</v>
      </c>
    </row>
    <row r="84" spans="1:22" s="193" customFormat="1" x14ac:dyDescent="0.35">
      <c r="A84" s="193" t="s">
        <v>624</v>
      </c>
      <c r="B84" s="195">
        <v>36.220377999999997</v>
      </c>
      <c r="C84" s="195">
        <v>-119.621134</v>
      </c>
      <c r="D84" s="196" t="str">
        <f t="shared" si="4"/>
        <v>ANG_CH4_00082</v>
      </c>
      <c r="E84" s="196" t="s">
        <v>350</v>
      </c>
      <c r="F84" s="196" t="s">
        <v>351</v>
      </c>
      <c r="G84" s="196">
        <f t="shared" si="7"/>
        <v>82</v>
      </c>
      <c r="H84" s="194">
        <v>36.220281</v>
      </c>
      <c r="I84" s="194">
        <v>-119.620893</v>
      </c>
      <c r="J84" s="45" t="s">
        <v>343</v>
      </c>
      <c r="K84" s="5" t="s">
        <v>1194</v>
      </c>
      <c r="L84" s="5" t="s">
        <v>335</v>
      </c>
      <c r="M84" s="4" t="s">
        <v>175</v>
      </c>
      <c r="N84" s="4" t="s">
        <v>236</v>
      </c>
      <c r="O84" s="4" t="s">
        <v>1057</v>
      </c>
      <c r="P84" s="4" t="s">
        <v>1106</v>
      </c>
      <c r="Q84" s="4" t="s">
        <v>392</v>
      </c>
      <c r="R84" s="193" t="s">
        <v>54</v>
      </c>
      <c r="S84" s="193" t="str">
        <f t="shared" si="5"/>
        <v>09/14/16</v>
      </c>
      <c r="T84" s="193" t="str">
        <f t="shared" si="6"/>
        <v>21:09:10</v>
      </c>
      <c r="U84" s="50" t="s">
        <v>1217</v>
      </c>
      <c r="V84" s="50" t="s">
        <v>1217</v>
      </c>
    </row>
    <row r="85" spans="1:22" s="193" customFormat="1" x14ac:dyDescent="0.35">
      <c r="A85" s="193" t="s">
        <v>625</v>
      </c>
      <c r="B85" s="195">
        <v>36.221189000000003</v>
      </c>
      <c r="C85" s="195">
        <v>-119.685542</v>
      </c>
      <c r="D85" s="196" t="str">
        <f t="shared" si="4"/>
        <v>ANG_CH4_00083</v>
      </c>
      <c r="E85" s="196" t="s">
        <v>350</v>
      </c>
      <c r="F85" s="196" t="s">
        <v>351</v>
      </c>
      <c r="G85" s="196">
        <f t="shared" si="7"/>
        <v>83</v>
      </c>
      <c r="H85" s="194">
        <v>36.221189000000003</v>
      </c>
      <c r="I85" s="194">
        <v>-119.685542</v>
      </c>
      <c r="J85" s="45" t="s">
        <v>343</v>
      </c>
      <c r="K85" s="5" t="s">
        <v>1194</v>
      </c>
      <c r="L85" s="5" t="s">
        <v>335</v>
      </c>
      <c r="M85" s="4" t="s">
        <v>175</v>
      </c>
      <c r="N85" s="4" t="s">
        <v>237</v>
      </c>
      <c r="O85" s="4" t="s">
        <v>1057</v>
      </c>
      <c r="P85" s="4" t="s">
        <v>1107</v>
      </c>
      <c r="Q85" s="4" t="s">
        <v>392</v>
      </c>
      <c r="R85" s="193" t="s">
        <v>54</v>
      </c>
      <c r="S85" s="193" t="str">
        <f t="shared" si="5"/>
        <v>09/14/16</v>
      </c>
      <c r="T85" s="193" t="str">
        <f t="shared" si="6"/>
        <v>21:09:10</v>
      </c>
      <c r="U85" s="50" t="s">
        <v>1217</v>
      </c>
      <c r="V85" s="50" t="s">
        <v>1217</v>
      </c>
    </row>
    <row r="86" spans="1:22" s="193" customFormat="1" x14ac:dyDescent="0.35">
      <c r="A86" s="193" t="s">
        <v>626</v>
      </c>
      <c r="B86" s="195">
        <v>36.242215999999999</v>
      </c>
      <c r="C86" s="195">
        <v>-119.54894400000001</v>
      </c>
      <c r="D86" s="196" t="str">
        <f t="shared" si="4"/>
        <v>ANG_CH4_00084</v>
      </c>
      <c r="E86" s="196" t="s">
        <v>350</v>
      </c>
      <c r="F86" s="196" t="s">
        <v>351</v>
      </c>
      <c r="G86" s="196">
        <f t="shared" si="7"/>
        <v>84</v>
      </c>
      <c r="H86" s="194">
        <v>36.241633999999998</v>
      </c>
      <c r="I86" s="194">
        <v>-119.548924</v>
      </c>
      <c r="J86" s="45" t="s">
        <v>343</v>
      </c>
      <c r="K86" s="5" t="s">
        <v>1194</v>
      </c>
      <c r="L86" s="5" t="s">
        <v>335</v>
      </c>
      <c r="M86" s="4" t="s">
        <v>175</v>
      </c>
      <c r="N86" s="4" t="s">
        <v>238</v>
      </c>
      <c r="O86" s="4" t="s">
        <v>1057</v>
      </c>
      <c r="P86" s="4" t="s">
        <v>1108</v>
      </c>
      <c r="Q86" s="4" t="s">
        <v>392</v>
      </c>
      <c r="R86" s="193" t="s">
        <v>54</v>
      </c>
      <c r="S86" s="193" t="str">
        <f t="shared" si="5"/>
        <v>09/14/16</v>
      </c>
      <c r="T86" s="193" t="str">
        <f t="shared" si="6"/>
        <v>21:09:10</v>
      </c>
      <c r="U86" s="50">
        <v>8.9162169024300006E-2</v>
      </c>
      <c r="V86" s="50">
        <v>10.8166538264</v>
      </c>
    </row>
    <row r="87" spans="1:22" s="193" customFormat="1" x14ac:dyDescent="0.35">
      <c r="A87" s="193" t="s">
        <v>627</v>
      </c>
      <c r="B87" s="195">
        <v>36.243980000000001</v>
      </c>
      <c r="C87" s="195">
        <v>-119.57482</v>
      </c>
      <c r="D87" s="196" t="str">
        <f t="shared" si="4"/>
        <v>ANG_CH4_00085</v>
      </c>
      <c r="E87" s="196" t="s">
        <v>350</v>
      </c>
      <c r="F87" s="196" t="s">
        <v>351</v>
      </c>
      <c r="G87" s="196">
        <f t="shared" si="7"/>
        <v>85</v>
      </c>
      <c r="H87" s="194">
        <v>36.243980000000001</v>
      </c>
      <c r="I87" s="194">
        <v>-119.574337</v>
      </c>
      <c r="J87" s="45" t="s">
        <v>343</v>
      </c>
      <c r="K87" s="5" t="s">
        <v>1194</v>
      </c>
      <c r="L87" s="5" t="s">
        <v>335</v>
      </c>
      <c r="M87" s="4" t="s">
        <v>175</v>
      </c>
      <c r="N87" s="4" t="s">
        <v>231</v>
      </c>
      <c r="O87" s="4" t="s">
        <v>1057</v>
      </c>
      <c r="P87" s="4" t="s">
        <v>1109</v>
      </c>
      <c r="Q87" s="4" t="s">
        <v>392</v>
      </c>
      <c r="R87" s="193" t="s">
        <v>55</v>
      </c>
      <c r="S87" s="193" t="str">
        <f t="shared" si="5"/>
        <v>09/14/16</v>
      </c>
      <c r="T87" s="193" t="str">
        <f t="shared" si="6"/>
        <v>21:25:05</v>
      </c>
      <c r="U87" s="50">
        <v>3.1043011750999998</v>
      </c>
      <c r="V87" s="50">
        <v>312.12978070000003</v>
      </c>
    </row>
    <row r="88" spans="1:22" s="193" customFormat="1" x14ac:dyDescent="0.35">
      <c r="A88" s="193" t="s">
        <v>628</v>
      </c>
      <c r="B88" s="195">
        <v>36.265687</v>
      </c>
      <c r="C88" s="195">
        <v>-119.404776</v>
      </c>
      <c r="D88" s="196" t="str">
        <f t="shared" si="4"/>
        <v>ANG_CH4_00086</v>
      </c>
      <c r="E88" s="196" t="s">
        <v>350</v>
      </c>
      <c r="F88" s="196" t="s">
        <v>351</v>
      </c>
      <c r="G88" s="196">
        <f t="shared" si="7"/>
        <v>86</v>
      </c>
      <c r="H88" s="194">
        <v>36.265687</v>
      </c>
      <c r="I88" s="194">
        <v>-119.404776</v>
      </c>
      <c r="J88" s="45" t="s">
        <v>343</v>
      </c>
      <c r="K88" s="5" t="s">
        <v>1194</v>
      </c>
      <c r="L88" s="5" t="s">
        <v>335</v>
      </c>
      <c r="M88" s="4" t="s">
        <v>175</v>
      </c>
      <c r="N88" s="4" t="s">
        <v>232</v>
      </c>
      <c r="O88" s="4" t="s">
        <v>1057</v>
      </c>
      <c r="P88" s="4" t="s">
        <v>1105</v>
      </c>
      <c r="Q88" s="4" t="s">
        <v>392</v>
      </c>
      <c r="R88" s="193" t="s">
        <v>55</v>
      </c>
      <c r="S88" s="193" t="str">
        <f t="shared" si="5"/>
        <v>09/14/16</v>
      </c>
      <c r="T88" s="193" t="str">
        <f t="shared" si="6"/>
        <v>21:25:05</v>
      </c>
      <c r="U88" s="50">
        <v>19.841768698799999</v>
      </c>
      <c r="V88" s="50">
        <v>487.11908195000001</v>
      </c>
    </row>
    <row r="89" spans="1:22" s="193" customFormat="1" x14ac:dyDescent="0.35">
      <c r="A89" s="193" t="s">
        <v>629</v>
      </c>
      <c r="B89" s="195">
        <v>36.276057000000002</v>
      </c>
      <c r="C89" s="195">
        <v>-119.452203</v>
      </c>
      <c r="D89" s="196" t="str">
        <f t="shared" si="4"/>
        <v>ANG_CH4_00087</v>
      </c>
      <c r="E89" s="196" t="s">
        <v>350</v>
      </c>
      <c r="F89" s="196" t="s">
        <v>351</v>
      </c>
      <c r="G89" s="196">
        <f t="shared" si="7"/>
        <v>87</v>
      </c>
      <c r="H89" s="194">
        <v>36.275489</v>
      </c>
      <c r="I89" s="194">
        <v>-119.452117</v>
      </c>
      <c r="J89" s="45" t="s">
        <v>343</v>
      </c>
      <c r="K89" s="5" t="s">
        <v>1194</v>
      </c>
      <c r="L89" s="5" t="s">
        <v>335</v>
      </c>
      <c r="M89" s="4" t="s">
        <v>175</v>
      </c>
      <c r="N89" s="4" t="s">
        <v>260</v>
      </c>
      <c r="O89" s="4" t="s">
        <v>1057</v>
      </c>
      <c r="P89" s="4" t="s">
        <v>1110</v>
      </c>
      <c r="Q89" s="4" t="s">
        <v>392</v>
      </c>
      <c r="R89" s="193" t="s">
        <v>56</v>
      </c>
      <c r="S89" s="193" t="str">
        <f t="shared" si="5"/>
        <v>09/14/16</v>
      </c>
      <c r="T89" s="193" t="str">
        <f t="shared" si="6"/>
        <v>21:41:03</v>
      </c>
      <c r="U89" s="50">
        <v>53.6202542447</v>
      </c>
      <c r="V89" s="50">
        <v>498.62310415799999</v>
      </c>
    </row>
    <row r="90" spans="1:22" s="193" customFormat="1" x14ac:dyDescent="0.35">
      <c r="A90" s="193" t="s">
        <v>630</v>
      </c>
      <c r="B90" s="195">
        <v>36.262286000000003</v>
      </c>
      <c r="C90" s="195">
        <v>-119.627813</v>
      </c>
      <c r="D90" s="196" t="str">
        <f t="shared" si="4"/>
        <v>ANG_CH4_00088</v>
      </c>
      <c r="E90" s="196" t="s">
        <v>350</v>
      </c>
      <c r="F90" s="196" t="s">
        <v>351</v>
      </c>
      <c r="G90" s="196">
        <f t="shared" si="7"/>
        <v>88</v>
      </c>
      <c r="H90" s="194">
        <v>36.262286000000003</v>
      </c>
      <c r="I90" s="194">
        <v>-119.627813</v>
      </c>
      <c r="J90" s="45" t="s">
        <v>343</v>
      </c>
      <c r="K90" s="5" t="s">
        <v>1194</v>
      </c>
      <c r="L90" s="5" t="s">
        <v>335</v>
      </c>
      <c r="M90" s="4" t="s">
        <v>175</v>
      </c>
      <c r="N90" s="4" t="s">
        <v>261</v>
      </c>
      <c r="O90" s="4" t="s">
        <v>1057</v>
      </c>
      <c r="P90" s="4" t="s">
        <v>1111</v>
      </c>
      <c r="Q90" s="4" t="s">
        <v>392</v>
      </c>
      <c r="R90" s="193" t="s">
        <v>56</v>
      </c>
      <c r="S90" s="193" t="str">
        <f t="shared" si="5"/>
        <v>09/14/16</v>
      </c>
      <c r="T90" s="193" t="str">
        <f t="shared" si="6"/>
        <v>21:41:03</v>
      </c>
      <c r="U90" s="50">
        <v>8.9550628159199999</v>
      </c>
      <c r="V90" s="50">
        <v>490.58026866199998</v>
      </c>
    </row>
    <row r="91" spans="1:22" s="193" customFormat="1" x14ac:dyDescent="0.35">
      <c r="A91" s="193" t="s">
        <v>631</v>
      </c>
      <c r="B91" s="195">
        <v>36.257328999999999</v>
      </c>
      <c r="C91" s="195">
        <v>-119.604838</v>
      </c>
      <c r="D91" s="196" t="str">
        <f t="shared" si="4"/>
        <v>ANG_CH4_00089</v>
      </c>
      <c r="E91" s="196" t="s">
        <v>350</v>
      </c>
      <c r="F91" s="196" t="s">
        <v>351</v>
      </c>
      <c r="G91" s="196">
        <f t="shared" si="7"/>
        <v>89</v>
      </c>
      <c r="H91" s="194">
        <v>36.256875999999998</v>
      </c>
      <c r="I91" s="194">
        <v>-119.604809</v>
      </c>
      <c r="J91" s="45" t="s">
        <v>343</v>
      </c>
      <c r="K91" s="5" t="s">
        <v>1194</v>
      </c>
      <c r="L91" s="5" t="s">
        <v>335</v>
      </c>
      <c r="M91" s="4" t="s">
        <v>175</v>
      </c>
      <c r="N91" s="4" t="s">
        <v>262</v>
      </c>
      <c r="O91" s="4" t="s">
        <v>1057</v>
      </c>
      <c r="P91" s="4" t="s">
        <v>1112</v>
      </c>
      <c r="Q91" s="4" t="s">
        <v>392</v>
      </c>
      <c r="R91" s="193" t="s">
        <v>56</v>
      </c>
      <c r="S91" s="193" t="str">
        <f t="shared" si="5"/>
        <v>09/14/16</v>
      </c>
      <c r="T91" s="193" t="str">
        <f t="shared" si="6"/>
        <v>21:41:03</v>
      </c>
      <c r="U91" s="50">
        <v>1.1791735268200001</v>
      </c>
      <c r="V91" s="50">
        <v>138.71553625999999</v>
      </c>
    </row>
    <row r="92" spans="1:22" s="193" customFormat="1" x14ac:dyDescent="0.35">
      <c r="A92" s="193" t="s">
        <v>632</v>
      </c>
      <c r="B92" s="195">
        <v>36.277026999999997</v>
      </c>
      <c r="C92" s="195">
        <v>-119.533298</v>
      </c>
      <c r="D92" s="196" t="str">
        <f t="shared" si="4"/>
        <v>ANG_CH4_00090</v>
      </c>
      <c r="E92" s="196" t="s">
        <v>350</v>
      </c>
      <c r="F92" s="196" t="s">
        <v>351</v>
      </c>
      <c r="G92" s="196">
        <f t="shared" si="7"/>
        <v>90</v>
      </c>
      <c r="H92" s="194">
        <v>36.276235999999997</v>
      </c>
      <c r="I92" s="194">
        <v>-119.533269</v>
      </c>
      <c r="J92" s="45" t="s">
        <v>343</v>
      </c>
      <c r="K92" s="5" t="s">
        <v>1194</v>
      </c>
      <c r="L92" s="5" t="s">
        <v>335</v>
      </c>
      <c r="M92" s="4" t="s">
        <v>175</v>
      </c>
      <c r="N92" s="4" t="s">
        <v>263</v>
      </c>
      <c r="O92" s="4" t="s">
        <v>1057</v>
      </c>
      <c r="P92" s="4" t="s">
        <v>1113</v>
      </c>
      <c r="Q92" s="4" t="s">
        <v>392</v>
      </c>
      <c r="R92" s="193" t="s">
        <v>56</v>
      </c>
      <c r="S92" s="193" t="str">
        <f t="shared" si="5"/>
        <v>09/14/16</v>
      </c>
      <c r="T92" s="193" t="str">
        <f t="shared" si="6"/>
        <v>21:41:03</v>
      </c>
      <c r="U92" s="50">
        <v>2.3730767536899999</v>
      </c>
      <c r="V92" s="50">
        <v>198.86176103</v>
      </c>
    </row>
    <row r="93" spans="1:22" s="193" customFormat="1" x14ac:dyDescent="0.35">
      <c r="A93" s="193" t="s">
        <v>633</v>
      </c>
      <c r="B93" s="195">
        <v>34.385725000000001</v>
      </c>
      <c r="C93" s="195">
        <v>-118.49670500000001</v>
      </c>
      <c r="D93" s="196" t="str">
        <f t="shared" si="4"/>
        <v>ANG_CH4_00091</v>
      </c>
      <c r="E93" s="196" t="s">
        <v>350</v>
      </c>
      <c r="F93" s="196" t="s">
        <v>351</v>
      </c>
      <c r="G93" s="196">
        <f t="shared" si="7"/>
        <v>91</v>
      </c>
      <c r="H93" s="194">
        <v>34.3857</v>
      </c>
      <c r="I93" s="194">
        <v>-118.496261</v>
      </c>
      <c r="J93" s="45" t="s">
        <v>343</v>
      </c>
      <c r="K93" s="5" t="s">
        <v>255</v>
      </c>
      <c r="L93" s="5" t="s">
        <v>335</v>
      </c>
      <c r="M93" s="4" t="s">
        <v>174</v>
      </c>
      <c r="N93" s="4" t="s">
        <v>256</v>
      </c>
      <c r="O93" s="4" t="s">
        <v>435</v>
      </c>
      <c r="P93" s="4" t="s">
        <v>255</v>
      </c>
      <c r="Q93" s="4" t="s">
        <v>376</v>
      </c>
      <c r="R93" s="193" t="s">
        <v>57</v>
      </c>
      <c r="S93" s="193" t="str">
        <f t="shared" si="5"/>
        <v>09/15/16</v>
      </c>
      <c r="T93" s="193" t="str">
        <f t="shared" si="6"/>
        <v>18:00:22</v>
      </c>
      <c r="U93" s="50">
        <v>1.1116076726499999</v>
      </c>
      <c r="V93" s="50">
        <v>304.84504260400001</v>
      </c>
    </row>
    <row r="94" spans="1:22" s="193" customFormat="1" x14ac:dyDescent="0.35">
      <c r="A94" s="193" t="s">
        <v>634</v>
      </c>
      <c r="B94" s="195">
        <v>36.352435</v>
      </c>
      <c r="C94" s="195">
        <v>-119.49664</v>
      </c>
      <c r="D94" s="196" t="str">
        <f t="shared" si="4"/>
        <v>ANG_CH4_00092</v>
      </c>
      <c r="E94" s="196" t="s">
        <v>350</v>
      </c>
      <c r="F94" s="196" t="s">
        <v>351</v>
      </c>
      <c r="G94" s="196">
        <f t="shared" si="7"/>
        <v>92</v>
      </c>
      <c r="H94" s="194">
        <v>36.352035000000001</v>
      </c>
      <c r="I94" s="194">
        <v>-119.49662600000001</v>
      </c>
      <c r="J94" s="45" t="s">
        <v>343</v>
      </c>
      <c r="K94" s="5" t="s">
        <v>1198</v>
      </c>
      <c r="L94" s="5" t="s">
        <v>335</v>
      </c>
      <c r="M94" s="4" t="s">
        <v>175</v>
      </c>
      <c r="N94" s="4" t="s">
        <v>259</v>
      </c>
      <c r="O94" s="4" t="s">
        <v>1057</v>
      </c>
      <c r="P94" s="4" t="s">
        <v>1114</v>
      </c>
      <c r="Q94" s="4" t="s">
        <v>392</v>
      </c>
      <c r="R94" s="193" t="s">
        <v>62</v>
      </c>
      <c r="S94" s="193" t="str">
        <f t="shared" si="5"/>
        <v>09/16/16</v>
      </c>
      <c r="T94" s="193" t="str">
        <f t="shared" si="6"/>
        <v>19:53:11</v>
      </c>
      <c r="U94" s="50">
        <v>0.36076874611900001</v>
      </c>
      <c r="V94" s="50">
        <v>62.4679117628</v>
      </c>
    </row>
    <row r="95" spans="1:22" s="193" customFormat="1" x14ac:dyDescent="0.35">
      <c r="A95" s="193" t="s">
        <v>635</v>
      </c>
      <c r="B95" s="195">
        <v>34.447442000000002</v>
      </c>
      <c r="C95" s="195">
        <v>-118.58673</v>
      </c>
      <c r="D95" s="196" t="str">
        <f t="shared" si="4"/>
        <v>ANG_CH4_00093</v>
      </c>
      <c r="E95" s="196" t="s">
        <v>350</v>
      </c>
      <c r="F95" s="196" t="s">
        <v>351</v>
      </c>
      <c r="G95" s="196">
        <f t="shared" si="7"/>
        <v>93</v>
      </c>
      <c r="H95" s="194">
        <v>34.447631610000002</v>
      </c>
      <c r="I95" s="194">
        <v>-118.58677199</v>
      </c>
      <c r="J95" s="45" t="s">
        <v>514</v>
      </c>
      <c r="K95" s="5" t="s">
        <v>214</v>
      </c>
      <c r="L95" s="5" t="s">
        <v>335</v>
      </c>
      <c r="M95" s="4" t="s">
        <v>174</v>
      </c>
      <c r="N95" s="4" t="s">
        <v>852</v>
      </c>
      <c r="O95" s="4" t="s">
        <v>455</v>
      </c>
      <c r="P95" s="4" t="s">
        <v>422</v>
      </c>
      <c r="Q95" s="4" t="s">
        <v>376</v>
      </c>
      <c r="R95" s="193" t="s">
        <v>1063</v>
      </c>
      <c r="S95" s="193" t="str">
        <f t="shared" si="5"/>
        <v>11/04/16</v>
      </c>
      <c r="T95" s="193" t="str">
        <f t="shared" si="6"/>
        <v>18:30:25</v>
      </c>
      <c r="U95" s="50">
        <v>109.30157749</v>
      </c>
      <c r="V95" s="50">
        <v>494.83217357000001</v>
      </c>
    </row>
    <row r="96" spans="1:22" s="193" customFormat="1" x14ac:dyDescent="0.35">
      <c r="A96" s="193" t="s">
        <v>635</v>
      </c>
      <c r="B96" s="195">
        <v>34.447442000000002</v>
      </c>
      <c r="C96" s="195">
        <v>-118.58673</v>
      </c>
      <c r="D96" s="196" t="str">
        <f t="shared" si="4"/>
        <v>ANG_CH4_00094</v>
      </c>
      <c r="E96" s="196" t="s">
        <v>350</v>
      </c>
      <c r="F96" s="196" t="s">
        <v>351</v>
      </c>
      <c r="G96" s="196">
        <f t="shared" si="7"/>
        <v>94</v>
      </c>
      <c r="H96" s="194">
        <v>34.447439000000003</v>
      </c>
      <c r="I96" s="194">
        <v>-118.586876</v>
      </c>
      <c r="J96" s="45" t="s">
        <v>514</v>
      </c>
      <c r="K96" s="5" t="s">
        <v>214</v>
      </c>
      <c r="L96" s="5" t="s">
        <v>335</v>
      </c>
      <c r="M96" s="4" t="s">
        <v>174</v>
      </c>
      <c r="N96" s="4" t="s">
        <v>270</v>
      </c>
      <c r="O96" s="4" t="s">
        <v>455</v>
      </c>
      <c r="P96" s="4" t="s">
        <v>422</v>
      </c>
      <c r="Q96" s="4" t="s">
        <v>376</v>
      </c>
      <c r="R96" s="193" t="s">
        <v>106</v>
      </c>
      <c r="S96" s="193" t="str">
        <f t="shared" si="5"/>
        <v>09/25/16</v>
      </c>
      <c r="T96" s="193" t="str">
        <f t="shared" si="6"/>
        <v>20:12:00</v>
      </c>
      <c r="U96" s="50">
        <v>91.353114278999996</v>
      </c>
      <c r="V96" s="50">
        <v>493.70845648</v>
      </c>
    </row>
    <row r="97" spans="1:22" s="193" customFormat="1" x14ac:dyDescent="0.35">
      <c r="A97" s="193" t="s">
        <v>635</v>
      </c>
      <c r="B97" s="195">
        <v>34.447442000000002</v>
      </c>
      <c r="C97" s="195">
        <v>-118.58673</v>
      </c>
      <c r="D97" s="196" t="str">
        <f t="shared" si="4"/>
        <v>ANG_CH4_00095</v>
      </c>
      <c r="E97" s="196" t="s">
        <v>350</v>
      </c>
      <c r="F97" s="196" t="s">
        <v>351</v>
      </c>
      <c r="G97" s="196">
        <f t="shared" si="7"/>
        <v>95</v>
      </c>
      <c r="H97" s="194">
        <v>34.447477849999999</v>
      </c>
      <c r="I97" s="194">
        <v>-118.58673502000001</v>
      </c>
      <c r="J97" s="45" t="s">
        <v>514</v>
      </c>
      <c r="K97" s="5" t="s">
        <v>214</v>
      </c>
      <c r="L97" s="5" t="s">
        <v>335</v>
      </c>
      <c r="M97" s="4" t="s">
        <v>174</v>
      </c>
      <c r="N97" s="4" t="s">
        <v>849</v>
      </c>
      <c r="O97" s="4" t="s">
        <v>455</v>
      </c>
      <c r="P97" s="4" t="s">
        <v>422</v>
      </c>
      <c r="Q97" s="4" t="s">
        <v>376</v>
      </c>
      <c r="R97" s="193" t="s">
        <v>1062</v>
      </c>
      <c r="S97" s="193" t="str">
        <f t="shared" si="5"/>
        <v>11/03/16</v>
      </c>
      <c r="T97" s="193" t="str">
        <f t="shared" si="6"/>
        <v>22:45:01</v>
      </c>
      <c r="U97" s="50">
        <v>67.405487023500001</v>
      </c>
      <c r="V97" s="50">
        <v>423.49252649800002</v>
      </c>
    </row>
    <row r="98" spans="1:22" s="193" customFormat="1" x14ac:dyDescent="0.35">
      <c r="A98" s="193" t="s">
        <v>635</v>
      </c>
      <c r="B98" s="195">
        <v>34.447442000000002</v>
      </c>
      <c r="C98" s="195">
        <v>-118.58673</v>
      </c>
      <c r="D98" s="196" t="str">
        <f t="shared" si="4"/>
        <v>ANG_CH4_00096</v>
      </c>
      <c r="E98" s="196" t="s">
        <v>350</v>
      </c>
      <c r="F98" s="196" t="s">
        <v>351</v>
      </c>
      <c r="G98" s="196">
        <f t="shared" si="7"/>
        <v>96</v>
      </c>
      <c r="H98" s="194">
        <v>34.447448000000001</v>
      </c>
      <c r="I98" s="194">
        <v>-118.586718</v>
      </c>
      <c r="J98" s="45" t="s">
        <v>514</v>
      </c>
      <c r="K98" s="5" t="s">
        <v>214</v>
      </c>
      <c r="L98" s="5" t="s">
        <v>335</v>
      </c>
      <c r="M98" s="4" t="s">
        <v>174</v>
      </c>
      <c r="N98" s="4" t="s">
        <v>795</v>
      </c>
      <c r="O98" s="4" t="s">
        <v>455</v>
      </c>
      <c r="P98" s="4" t="s">
        <v>422</v>
      </c>
      <c r="Q98" s="4" t="s">
        <v>376</v>
      </c>
      <c r="R98" s="193" t="s">
        <v>70</v>
      </c>
      <c r="S98" s="193" t="str">
        <f t="shared" si="5"/>
        <v>09/17/16</v>
      </c>
      <c r="T98" s="193" t="str">
        <f t="shared" si="6"/>
        <v>18:16:11</v>
      </c>
      <c r="U98" s="50">
        <v>62.309396384700001</v>
      </c>
      <c r="V98" s="50">
        <v>498.352204771</v>
      </c>
    </row>
    <row r="99" spans="1:22" s="193" customFormat="1" x14ac:dyDescent="0.35">
      <c r="A99" s="193" t="s">
        <v>635</v>
      </c>
      <c r="B99" s="195">
        <v>34.447442000000002</v>
      </c>
      <c r="C99" s="195">
        <v>-118.58673</v>
      </c>
      <c r="D99" s="196" t="str">
        <f t="shared" si="4"/>
        <v>ANG_CH4_00097</v>
      </c>
      <c r="E99" s="196" t="s">
        <v>350</v>
      </c>
      <c r="F99" s="196" t="s">
        <v>351</v>
      </c>
      <c r="G99" s="196">
        <f t="shared" si="7"/>
        <v>97</v>
      </c>
      <c r="H99" s="194">
        <v>34.447377000000003</v>
      </c>
      <c r="I99" s="194">
        <v>-118.58672799999999</v>
      </c>
      <c r="J99" s="45" t="s">
        <v>514</v>
      </c>
      <c r="K99" s="5" t="s">
        <v>214</v>
      </c>
      <c r="L99" s="5" t="s">
        <v>335</v>
      </c>
      <c r="M99" s="4" t="s">
        <v>174</v>
      </c>
      <c r="N99" s="4" t="s">
        <v>849</v>
      </c>
      <c r="O99" s="4" t="s">
        <v>455</v>
      </c>
      <c r="P99" s="4" t="s">
        <v>422</v>
      </c>
      <c r="Q99" s="4" t="s">
        <v>376</v>
      </c>
      <c r="R99" s="193" t="s">
        <v>1061</v>
      </c>
      <c r="S99" s="193" t="str">
        <f t="shared" si="5"/>
        <v>11/03/16</v>
      </c>
      <c r="T99" s="193" t="str">
        <f t="shared" si="6"/>
        <v>22:24:51</v>
      </c>
      <c r="U99" s="50">
        <v>45.2234678429</v>
      </c>
      <c r="V99" s="50">
        <v>419.828536429</v>
      </c>
    </row>
    <row r="100" spans="1:22" s="193" customFormat="1" x14ac:dyDescent="0.35">
      <c r="A100" s="193" t="s">
        <v>635</v>
      </c>
      <c r="B100" s="195">
        <v>34.447442000000002</v>
      </c>
      <c r="C100" s="195">
        <v>-118.58673</v>
      </c>
      <c r="D100" s="196" t="str">
        <f t="shared" si="4"/>
        <v>ANG_CH4_00098</v>
      </c>
      <c r="E100" s="196" t="s">
        <v>350</v>
      </c>
      <c r="F100" s="196" t="s">
        <v>351</v>
      </c>
      <c r="G100" s="196">
        <f t="shared" si="7"/>
        <v>98</v>
      </c>
      <c r="H100" s="194">
        <v>34.44740212</v>
      </c>
      <c r="I100" s="194">
        <v>-118.58670673</v>
      </c>
      <c r="J100" s="45" t="s">
        <v>514</v>
      </c>
      <c r="K100" s="5" t="s">
        <v>214</v>
      </c>
      <c r="L100" s="5" t="s">
        <v>335</v>
      </c>
      <c r="M100" s="4" t="s">
        <v>174</v>
      </c>
      <c r="N100" s="4" t="s">
        <v>850</v>
      </c>
      <c r="O100" s="4" t="s">
        <v>455</v>
      </c>
      <c r="P100" s="4" t="s">
        <v>422</v>
      </c>
      <c r="Q100" s="4" t="s">
        <v>376</v>
      </c>
      <c r="R100" s="193" t="s">
        <v>1060</v>
      </c>
      <c r="S100" s="193" t="str">
        <f t="shared" si="5"/>
        <v>11/03/16</v>
      </c>
      <c r="T100" s="193" t="str">
        <f t="shared" si="6"/>
        <v>22:18:06</v>
      </c>
      <c r="U100" s="50">
        <v>46.799825960299998</v>
      </c>
      <c r="V100" s="50">
        <v>496.758261129</v>
      </c>
    </row>
    <row r="101" spans="1:22" s="193" customFormat="1" x14ac:dyDescent="0.35">
      <c r="A101" s="193" t="s">
        <v>635</v>
      </c>
      <c r="B101" s="195">
        <v>34.447442000000002</v>
      </c>
      <c r="C101" s="195">
        <v>-118.58673</v>
      </c>
      <c r="D101" s="196" t="str">
        <f t="shared" si="4"/>
        <v>ANG_CH4_00099</v>
      </c>
      <c r="E101" s="196" t="s">
        <v>350</v>
      </c>
      <c r="F101" s="196" t="s">
        <v>351</v>
      </c>
      <c r="G101" s="196">
        <f t="shared" si="7"/>
        <v>99</v>
      </c>
      <c r="H101" s="194">
        <v>34.447414000000002</v>
      </c>
      <c r="I101" s="194">
        <v>-118.58650900000001</v>
      </c>
      <c r="J101" s="45" t="s">
        <v>514</v>
      </c>
      <c r="K101" s="5" t="s">
        <v>214</v>
      </c>
      <c r="L101" s="5" t="s">
        <v>335</v>
      </c>
      <c r="M101" s="4" t="s">
        <v>174</v>
      </c>
      <c r="N101" s="4" t="s">
        <v>264</v>
      </c>
      <c r="O101" s="4" t="s">
        <v>455</v>
      </c>
      <c r="P101" s="4" t="s">
        <v>422</v>
      </c>
      <c r="Q101" s="4" t="s">
        <v>376</v>
      </c>
      <c r="R101" s="193" t="s">
        <v>79</v>
      </c>
      <c r="S101" s="193" t="str">
        <f t="shared" si="5"/>
        <v>09/17/16</v>
      </c>
      <c r="T101" s="193" t="str">
        <f t="shared" si="6"/>
        <v>22:43:32</v>
      </c>
      <c r="U101" s="50">
        <v>8.4690882940800005</v>
      </c>
      <c r="V101" s="50">
        <v>497.70443036</v>
      </c>
    </row>
    <row r="102" spans="1:22" s="193" customFormat="1" x14ac:dyDescent="0.35">
      <c r="A102" s="193" t="s">
        <v>635</v>
      </c>
      <c r="B102" s="195">
        <v>34.447442000000002</v>
      </c>
      <c r="C102" s="195">
        <v>-118.58673</v>
      </c>
      <c r="D102" s="196" t="str">
        <f t="shared" si="4"/>
        <v>ANG_CH4_00100</v>
      </c>
      <c r="E102" s="196" t="s">
        <v>350</v>
      </c>
      <c r="F102" s="196" t="s">
        <v>351</v>
      </c>
      <c r="G102" s="196">
        <f t="shared" si="7"/>
        <v>100</v>
      </c>
      <c r="H102" s="194">
        <v>34.447414000000002</v>
      </c>
      <c r="I102" s="194">
        <v>-118.58650900000001</v>
      </c>
      <c r="J102" s="45" t="s">
        <v>514</v>
      </c>
      <c r="K102" s="5" t="s">
        <v>214</v>
      </c>
      <c r="L102" s="5" t="s">
        <v>335</v>
      </c>
      <c r="M102" s="4" t="s">
        <v>174</v>
      </c>
      <c r="N102" s="4" t="s">
        <v>340</v>
      </c>
      <c r="O102" s="4" t="s">
        <v>455</v>
      </c>
      <c r="P102" s="4" t="s">
        <v>422</v>
      </c>
      <c r="Q102" s="4" t="s">
        <v>376</v>
      </c>
      <c r="R102" s="193" t="s">
        <v>69</v>
      </c>
      <c r="S102" s="193" t="str">
        <f t="shared" si="5"/>
        <v>09/16/16</v>
      </c>
      <c r="T102" s="193" t="str">
        <f t="shared" si="6"/>
        <v>22:15:43</v>
      </c>
      <c r="U102" s="50">
        <v>4.0910893941799999</v>
      </c>
      <c r="V102" s="50">
        <v>265.16504294499998</v>
      </c>
    </row>
    <row r="103" spans="1:22" s="193" customFormat="1" x14ac:dyDescent="0.35">
      <c r="A103" s="193" t="s">
        <v>636</v>
      </c>
      <c r="B103" s="195">
        <v>36.499389000000001</v>
      </c>
      <c r="C103" s="195">
        <v>-119.617507</v>
      </c>
      <c r="D103" s="196" t="str">
        <f t="shared" si="4"/>
        <v>ANG_CH4_00101</v>
      </c>
      <c r="E103" s="196" t="s">
        <v>350</v>
      </c>
      <c r="F103" s="196" t="s">
        <v>351</v>
      </c>
      <c r="G103" s="196">
        <f t="shared" si="7"/>
        <v>101</v>
      </c>
      <c r="H103" s="194">
        <v>36.499389000000001</v>
      </c>
      <c r="I103" s="194">
        <v>-119.617507</v>
      </c>
      <c r="J103" s="45" t="s">
        <v>343</v>
      </c>
      <c r="K103" s="5" t="s">
        <v>1199</v>
      </c>
      <c r="L103" s="5" t="s">
        <v>335</v>
      </c>
      <c r="M103" s="4" t="s">
        <v>174</v>
      </c>
      <c r="N103" s="4" t="s">
        <v>266</v>
      </c>
      <c r="O103" s="4" t="s">
        <v>345</v>
      </c>
      <c r="P103" s="4" t="s">
        <v>1246</v>
      </c>
      <c r="Q103" s="4" t="s">
        <v>392</v>
      </c>
      <c r="R103" s="193" t="s">
        <v>75</v>
      </c>
      <c r="S103" s="193" t="str">
        <f t="shared" si="5"/>
        <v>09/17/16</v>
      </c>
      <c r="T103" s="193" t="str">
        <f t="shared" si="6"/>
        <v>20:04:44</v>
      </c>
      <c r="U103" s="50">
        <v>78.844898301399994</v>
      </c>
      <c r="V103" s="50">
        <v>467.12418049199999</v>
      </c>
    </row>
    <row r="104" spans="1:22" s="193" customFormat="1" x14ac:dyDescent="0.35">
      <c r="A104" s="193" t="s">
        <v>637</v>
      </c>
      <c r="B104" s="195">
        <v>36.413786999999999</v>
      </c>
      <c r="C104" s="195">
        <v>-119.86512999999999</v>
      </c>
      <c r="D104" s="196" t="str">
        <f t="shared" si="4"/>
        <v>ANG_CH4_00102</v>
      </c>
      <c r="E104" s="196" t="s">
        <v>350</v>
      </c>
      <c r="F104" s="196" t="s">
        <v>351</v>
      </c>
      <c r="G104" s="196">
        <f t="shared" si="7"/>
        <v>102</v>
      </c>
      <c r="H104" s="194">
        <v>36.413817000000002</v>
      </c>
      <c r="I104" s="194">
        <v>-119.865101</v>
      </c>
      <c r="J104" s="45" t="s">
        <v>343</v>
      </c>
      <c r="K104" s="5" t="s">
        <v>1200</v>
      </c>
      <c r="L104" s="5" t="s">
        <v>335</v>
      </c>
      <c r="M104" s="4" t="s">
        <v>174</v>
      </c>
      <c r="N104" s="4" t="s">
        <v>447</v>
      </c>
      <c r="O104" s="4" t="s">
        <v>1057</v>
      </c>
      <c r="P104" s="4" t="s">
        <v>1115</v>
      </c>
      <c r="Q104" s="4" t="s">
        <v>392</v>
      </c>
      <c r="R104" s="193" t="s">
        <v>78</v>
      </c>
      <c r="S104" s="193" t="str">
        <f t="shared" si="5"/>
        <v>09/17/16</v>
      </c>
      <c r="T104" s="193" t="str">
        <f t="shared" si="6"/>
        <v>21:34:18</v>
      </c>
      <c r="U104" s="50">
        <v>0.78290923265699996</v>
      </c>
      <c r="V104" s="50">
        <v>118.37651794200001</v>
      </c>
    </row>
    <row r="105" spans="1:22" s="193" customFormat="1" x14ac:dyDescent="0.35">
      <c r="A105" s="193" t="s">
        <v>638</v>
      </c>
      <c r="B105" s="195">
        <v>35.166556999999997</v>
      </c>
      <c r="C105" s="195">
        <v>-119.101862</v>
      </c>
      <c r="D105" s="196" t="str">
        <f t="shared" si="4"/>
        <v>ANG_CH4_00103</v>
      </c>
      <c r="E105" s="196" t="s">
        <v>350</v>
      </c>
      <c r="F105" s="196" t="s">
        <v>351</v>
      </c>
      <c r="G105" s="196">
        <f t="shared" si="7"/>
        <v>103</v>
      </c>
      <c r="H105" s="194">
        <v>35.166556999999997</v>
      </c>
      <c r="I105" s="194">
        <v>-119.101862</v>
      </c>
      <c r="J105" s="45" t="s">
        <v>343</v>
      </c>
      <c r="K105" s="5" t="s">
        <v>1192</v>
      </c>
      <c r="L105" s="5" t="s">
        <v>335</v>
      </c>
      <c r="M105" s="4" t="s">
        <v>174</v>
      </c>
      <c r="N105" s="4" t="s">
        <v>267</v>
      </c>
      <c r="O105" s="4" t="s">
        <v>1056</v>
      </c>
      <c r="P105" s="4" t="s">
        <v>1084</v>
      </c>
      <c r="Q105" s="4" t="s">
        <v>392</v>
      </c>
      <c r="R105" s="193" t="s">
        <v>80</v>
      </c>
      <c r="S105" s="193" t="str">
        <f t="shared" si="5"/>
        <v>09/19/16</v>
      </c>
      <c r="T105" s="193" t="str">
        <f t="shared" si="6"/>
        <v>17:45:33</v>
      </c>
      <c r="U105" s="50">
        <v>83.114763238500004</v>
      </c>
      <c r="V105" s="50">
        <v>456.15786740999999</v>
      </c>
    </row>
    <row r="106" spans="1:22" s="193" customFormat="1" x14ac:dyDescent="0.35">
      <c r="A106" s="193" t="s">
        <v>639</v>
      </c>
      <c r="B106" s="195">
        <v>36.169995</v>
      </c>
      <c r="C106" s="195">
        <v>-119.275469</v>
      </c>
      <c r="D106" s="196" t="str">
        <f t="shared" si="4"/>
        <v>ANG_CH4_00104</v>
      </c>
      <c r="E106" s="196" t="s">
        <v>350</v>
      </c>
      <c r="F106" s="196" t="s">
        <v>351</v>
      </c>
      <c r="G106" s="196">
        <f t="shared" si="7"/>
        <v>104</v>
      </c>
      <c r="H106" s="194">
        <v>36.169995</v>
      </c>
      <c r="I106" s="194">
        <v>-119.275469</v>
      </c>
      <c r="J106" s="45" t="s">
        <v>343</v>
      </c>
      <c r="K106" s="5" t="s">
        <v>1197</v>
      </c>
      <c r="L106" s="5" t="s">
        <v>335</v>
      </c>
      <c r="M106" s="4" t="s">
        <v>174</v>
      </c>
      <c r="N106" s="4" t="s">
        <v>342</v>
      </c>
      <c r="O106" s="4" t="s">
        <v>1057</v>
      </c>
      <c r="P106" s="4" t="s">
        <v>1116</v>
      </c>
      <c r="Q106" s="4" t="s">
        <v>392</v>
      </c>
      <c r="R106" s="193" t="s">
        <v>93</v>
      </c>
      <c r="S106" s="193" t="str">
        <f t="shared" si="5"/>
        <v>09/22/16</v>
      </c>
      <c r="T106" s="193" t="str">
        <f t="shared" si="6"/>
        <v>19:43:40</v>
      </c>
      <c r="U106" s="50">
        <v>2.56095364876</v>
      </c>
      <c r="V106" s="50">
        <v>493.43972276300002</v>
      </c>
    </row>
    <row r="107" spans="1:22" s="193" customFormat="1" x14ac:dyDescent="0.35">
      <c r="A107" s="193" t="s">
        <v>640</v>
      </c>
      <c r="B107" s="195">
        <v>34.407964999999997</v>
      </c>
      <c r="C107" s="195">
        <v>-118.99313600000001</v>
      </c>
      <c r="D107" s="196" t="str">
        <f t="shared" si="4"/>
        <v>ANG_CH4_00105</v>
      </c>
      <c r="E107" s="196" t="s">
        <v>350</v>
      </c>
      <c r="F107" s="196" t="s">
        <v>351</v>
      </c>
      <c r="G107" s="196">
        <f t="shared" si="7"/>
        <v>105</v>
      </c>
      <c r="H107" s="194">
        <v>34.407964999999997</v>
      </c>
      <c r="I107" s="194">
        <v>-118.99313600000001</v>
      </c>
      <c r="J107" s="45" t="s">
        <v>343</v>
      </c>
      <c r="K107" s="5" t="s">
        <v>271</v>
      </c>
      <c r="L107" s="5" t="s">
        <v>335</v>
      </c>
      <c r="M107" s="4" t="s">
        <v>174</v>
      </c>
      <c r="N107" s="4" t="s">
        <v>273</v>
      </c>
      <c r="O107" s="4" t="s">
        <v>197</v>
      </c>
      <c r="P107" s="4" t="s">
        <v>272</v>
      </c>
      <c r="Q107" s="4" t="s">
        <v>404</v>
      </c>
      <c r="R107" s="193" t="s">
        <v>107</v>
      </c>
      <c r="S107" s="193" t="str">
        <f t="shared" si="5"/>
        <v>09/30/16</v>
      </c>
      <c r="T107" s="193" t="str">
        <f t="shared" si="6"/>
        <v>21:12:08</v>
      </c>
      <c r="U107" s="50">
        <v>53.184080897800001</v>
      </c>
      <c r="V107" s="50">
        <v>493.70845648</v>
      </c>
    </row>
    <row r="108" spans="1:22" s="193" customFormat="1" x14ac:dyDescent="0.35">
      <c r="A108" s="193" t="s">
        <v>641</v>
      </c>
      <c r="B108" s="195">
        <v>34.482998000000002</v>
      </c>
      <c r="C108" s="195">
        <v>-120.12417499999999</v>
      </c>
      <c r="D108" s="196" t="str">
        <f t="shared" si="4"/>
        <v>ANG_CH4_00106</v>
      </c>
      <c r="E108" s="196" t="s">
        <v>350</v>
      </c>
      <c r="F108" s="196" t="s">
        <v>351</v>
      </c>
      <c r="G108" s="196">
        <f t="shared" si="7"/>
        <v>106</v>
      </c>
      <c r="H108" s="194">
        <v>34.482998000000002</v>
      </c>
      <c r="I108" s="194">
        <v>-120.12417499999999</v>
      </c>
      <c r="J108" s="45" t="s">
        <v>343</v>
      </c>
      <c r="K108" s="5" t="s">
        <v>275</v>
      </c>
      <c r="L108" s="5" t="s">
        <v>335</v>
      </c>
      <c r="M108" s="4" t="s">
        <v>175</v>
      </c>
      <c r="N108" s="4" t="s">
        <v>274</v>
      </c>
      <c r="O108" s="4" t="s">
        <v>197</v>
      </c>
      <c r="P108" s="4" t="s">
        <v>276</v>
      </c>
      <c r="Q108" s="4" t="s">
        <v>404</v>
      </c>
      <c r="R108" s="193" t="s">
        <v>109</v>
      </c>
      <c r="S108" s="193" t="str">
        <f t="shared" si="5"/>
        <v>09/30/16</v>
      </c>
      <c r="T108" s="193" t="str">
        <f t="shared" si="6"/>
        <v>22:16:45</v>
      </c>
      <c r="U108" s="50">
        <v>40.478057788199997</v>
      </c>
      <c r="V108" s="50">
        <v>498.77875856899999</v>
      </c>
    </row>
    <row r="109" spans="1:22" s="193" customFormat="1" x14ac:dyDescent="0.35">
      <c r="A109" s="193" t="s">
        <v>642</v>
      </c>
      <c r="B109" s="195">
        <v>33.856181999999997</v>
      </c>
      <c r="C109" s="195">
        <v>-117.080339</v>
      </c>
      <c r="D109" s="196" t="str">
        <f t="shared" si="4"/>
        <v>ANG_CH4_00107</v>
      </c>
      <c r="E109" s="196" t="s">
        <v>350</v>
      </c>
      <c r="F109" s="196" t="s">
        <v>351</v>
      </c>
      <c r="G109" s="196">
        <f t="shared" si="7"/>
        <v>107</v>
      </c>
      <c r="H109" s="194">
        <v>33.856256000000002</v>
      </c>
      <c r="I109" s="194">
        <v>-117.080361</v>
      </c>
      <c r="J109" s="45" t="s">
        <v>343</v>
      </c>
      <c r="K109" s="5" t="s">
        <v>1201</v>
      </c>
      <c r="L109" s="5" t="s">
        <v>344</v>
      </c>
      <c r="M109" s="4" t="s">
        <v>174</v>
      </c>
      <c r="N109" s="4" t="s">
        <v>277</v>
      </c>
      <c r="O109" s="4" t="s">
        <v>1057</v>
      </c>
      <c r="P109" s="4" t="s">
        <v>1117</v>
      </c>
      <c r="Q109" s="4" t="s">
        <v>392</v>
      </c>
      <c r="R109" s="193" t="s">
        <v>111</v>
      </c>
      <c r="S109" s="193" t="str">
        <f t="shared" si="5"/>
        <v>10/01/16</v>
      </c>
      <c r="T109" s="193" t="str">
        <f t="shared" si="6"/>
        <v>18:10:46</v>
      </c>
      <c r="U109" s="50">
        <v>1.55624466646</v>
      </c>
      <c r="V109" s="50">
        <v>321.40208462300001</v>
      </c>
    </row>
    <row r="110" spans="1:22" s="193" customFormat="1" x14ac:dyDescent="0.35">
      <c r="A110" s="193" t="s">
        <v>643</v>
      </c>
      <c r="B110" s="195">
        <v>34.002080139999997</v>
      </c>
      <c r="C110" s="195">
        <v>-117.61635319</v>
      </c>
      <c r="D110" s="196" t="str">
        <f t="shared" si="4"/>
        <v>ANG_CH4_00108</v>
      </c>
      <c r="E110" s="196" t="s">
        <v>350</v>
      </c>
      <c r="F110" s="196" t="s">
        <v>351</v>
      </c>
      <c r="G110" s="196">
        <f t="shared" si="7"/>
        <v>108</v>
      </c>
      <c r="H110" s="194">
        <v>34.002080139999997</v>
      </c>
      <c r="I110" s="194">
        <v>-117.61635319</v>
      </c>
      <c r="J110" s="45" t="s">
        <v>343</v>
      </c>
      <c r="K110" s="5" t="s">
        <v>194</v>
      </c>
      <c r="L110" s="5" t="s">
        <v>335</v>
      </c>
      <c r="M110" s="4" t="s">
        <v>175</v>
      </c>
      <c r="N110" s="4" t="s">
        <v>281</v>
      </c>
      <c r="O110" s="4" t="s">
        <v>345</v>
      </c>
      <c r="P110" s="4" t="s">
        <v>448</v>
      </c>
      <c r="Q110" s="4" t="s">
        <v>392</v>
      </c>
      <c r="R110" s="193" t="s">
        <v>116</v>
      </c>
      <c r="S110" s="193" t="str">
        <f t="shared" si="5"/>
        <v>10/01/16</v>
      </c>
      <c r="T110" s="193" t="str">
        <f t="shared" si="6"/>
        <v>19:27:37</v>
      </c>
      <c r="U110" s="50">
        <v>7.1626201746999998</v>
      </c>
      <c r="V110" s="50">
        <v>292.33956283700002</v>
      </c>
    </row>
    <row r="111" spans="1:22" s="193" customFormat="1" x14ac:dyDescent="0.35">
      <c r="A111" s="193" t="s">
        <v>644</v>
      </c>
      <c r="B111" s="195">
        <v>36.724309849999997</v>
      </c>
      <c r="C111" s="195">
        <v>-120.23389400000001</v>
      </c>
      <c r="D111" s="196" t="str">
        <f t="shared" si="4"/>
        <v>ANG_CH4_00109</v>
      </c>
      <c r="E111" s="196" t="s">
        <v>350</v>
      </c>
      <c r="F111" s="196" t="s">
        <v>351</v>
      </c>
      <c r="G111" s="196">
        <f t="shared" si="7"/>
        <v>109</v>
      </c>
      <c r="H111" s="194">
        <v>36.724309849999997</v>
      </c>
      <c r="I111" s="194">
        <v>-120.23389400000001</v>
      </c>
      <c r="J111" s="45" t="s">
        <v>514</v>
      </c>
      <c r="K111" s="5" t="s">
        <v>1202</v>
      </c>
      <c r="L111" s="5" t="s">
        <v>335</v>
      </c>
      <c r="M111" s="4" t="s">
        <v>174</v>
      </c>
      <c r="N111" s="4" t="s">
        <v>279</v>
      </c>
      <c r="O111" s="4" t="s">
        <v>1057</v>
      </c>
      <c r="P111" s="4"/>
      <c r="Q111" s="4" t="s">
        <v>392</v>
      </c>
      <c r="R111" s="193" t="s">
        <v>119</v>
      </c>
      <c r="S111" s="193" t="str">
        <f t="shared" si="5"/>
        <v>10/01/16</v>
      </c>
      <c r="T111" s="193" t="str">
        <f t="shared" si="6"/>
        <v>21:37:36</v>
      </c>
      <c r="U111" s="50">
        <v>4.9533837535399998</v>
      </c>
      <c r="V111" s="50">
        <v>477.03752472899998</v>
      </c>
    </row>
    <row r="112" spans="1:22" s="193" customFormat="1" x14ac:dyDescent="0.35">
      <c r="A112" s="193" t="s">
        <v>645</v>
      </c>
      <c r="B112" s="195">
        <v>34.380504139999999</v>
      </c>
      <c r="C112" s="195">
        <v>-118.49821540000001</v>
      </c>
      <c r="D112" s="196" t="str">
        <f t="shared" si="4"/>
        <v>ANG_CH4_00110</v>
      </c>
      <c r="E112" s="196" t="s">
        <v>350</v>
      </c>
      <c r="F112" s="196" t="s">
        <v>351</v>
      </c>
      <c r="G112" s="196">
        <f t="shared" si="7"/>
        <v>110</v>
      </c>
      <c r="H112" s="194">
        <v>34.380504139999999</v>
      </c>
      <c r="I112" s="194">
        <v>-118.49821540000001</v>
      </c>
      <c r="J112" s="45" t="s">
        <v>514</v>
      </c>
      <c r="K112" s="5" t="s">
        <v>283</v>
      </c>
      <c r="L112" s="5" t="s">
        <v>335</v>
      </c>
      <c r="M112" s="4" t="s">
        <v>174</v>
      </c>
      <c r="N112" s="4" t="s">
        <v>282</v>
      </c>
      <c r="O112" s="4" t="s">
        <v>345</v>
      </c>
      <c r="P112" s="4" t="s">
        <v>423</v>
      </c>
      <c r="Q112" s="4" t="s">
        <v>345</v>
      </c>
      <c r="R112" s="193" t="s">
        <v>120</v>
      </c>
      <c r="S112" s="193" t="str">
        <f t="shared" si="5"/>
        <v>10/03/16</v>
      </c>
      <c r="T112" s="193" t="str">
        <f t="shared" si="6"/>
        <v>19:36:09</v>
      </c>
      <c r="U112" s="50">
        <v>14.067161905800001</v>
      </c>
      <c r="V112" s="50">
        <v>491.54786135199998</v>
      </c>
    </row>
    <row r="113" spans="1:22" s="193" customFormat="1" x14ac:dyDescent="0.35">
      <c r="A113" s="193" t="s">
        <v>646</v>
      </c>
      <c r="B113" s="195">
        <v>34.385157079999999</v>
      </c>
      <c r="C113" s="195">
        <v>-118.49631712</v>
      </c>
      <c r="D113" s="196" t="str">
        <f t="shared" si="4"/>
        <v>ANG_CH4_00111</v>
      </c>
      <c r="E113" s="196" t="s">
        <v>350</v>
      </c>
      <c r="F113" s="196" t="s">
        <v>351</v>
      </c>
      <c r="G113" s="196">
        <f t="shared" si="7"/>
        <v>111</v>
      </c>
      <c r="H113" s="194">
        <v>34.385157079999999</v>
      </c>
      <c r="I113" s="194">
        <v>-118.49631712</v>
      </c>
      <c r="J113" s="45" t="s">
        <v>343</v>
      </c>
      <c r="K113" s="5" t="s">
        <v>283</v>
      </c>
      <c r="L113" s="5" t="s">
        <v>335</v>
      </c>
      <c r="M113" s="4" t="s">
        <v>174</v>
      </c>
      <c r="N113" s="4" t="s">
        <v>284</v>
      </c>
      <c r="O113" s="4" t="s">
        <v>435</v>
      </c>
      <c r="P113" s="4" t="s">
        <v>285</v>
      </c>
      <c r="Q113" s="4" t="s">
        <v>376</v>
      </c>
      <c r="R113" s="193" t="s">
        <v>120</v>
      </c>
      <c r="S113" s="193" t="str">
        <f t="shared" si="5"/>
        <v>10/03/16</v>
      </c>
      <c r="T113" s="193" t="str">
        <f t="shared" si="6"/>
        <v>19:36:09</v>
      </c>
      <c r="U113" s="50">
        <v>0.137878422625</v>
      </c>
      <c r="V113" s="50">
        <v>18.341210429</v>
      </c>
    </row>
    <row r="114" spans="1:22" s="193" customFormat="1" x14ac:dyDescent="0.35">
      <c r="A114" s="193" t="s">
        <v>647</v>
      </c>
      <c r="B114" s="195">
        <v>38.04231377</v>
      </c>
      <c r="C114" s="195">
        <v>-122.25229956</v>
      </c>
      <c r="D114" s="196" t="str">
        <f t="shared" si="4"/>
        <v>ANG_CH4_00112</v>
      </c>
      <c r="E114" s="196" t="s">
        <v>350</v>
      </c>
      <c r="F114" s="196" t="s">
        <v>351</v>
      </c>
      <c r="G114" s="196">
        <f t="shared" si="7"/>
        <v>112</v>
      </c>
      <c r="H114" s="194">
        <v>38.04231377</v>
      </c>
      <c r="I114" s="194">
        <v>-122.25229956</v>
      </c>
      <c r="J114" s="45" t="s">
        <v>343</v>
      </c>
      <c r="K114" s="5" t="s">
        <v>287</v>
      </c>
      <c r="L114" s="5" t="s">
        <v>335</v>
      </c>
      <c r="M114" s="4" t="s">
        <v>174</v>
      </c>
      <c r="N114" s="4" t="s">
        <v>288</v>
      </c>
      <c r="O114" s="4" t="s">
        <v>346</v>
      </c>
      <c r="P114" s="4" t="s">
        <v>449</v>
      </c>
      <c r="Q114" s="4" t="s">
        <v>370</v>
      </c>
      <c r="R114" s="193" t="s">
        <v>125</v>
      </c>
      <c r="S114" s="193" t="str">
        <f t="shared" si="5"/>
        <v>10/05/16</v>
      </c>
      <c r="T114" s="193" t="str">
        <f t="shared" si="6"/>
        <v>18:41:14</v>
      </c>
      <c r="U114" s="50">
        <v>35.122408702000001</v>
      </c>
      <c r="V114" s="50">
        <v>401.37508642199998</v>
      </c>
    </row>
    <row r="115" spans="1:22" s="193" customFormat="1" x14ac:dyDescent="0.35">
      <c r="A115" s="193" t="s">
        <v>648</v>
      </c>
      <c r="B115" s="195">
        <v>37.936822999999997</v>
      </c>
      <c r="C115" s="195">
        <v>-122.404355</v>
      </c>
      <c r="D115" s="196" t="str">
        <f t="shared" si="4"/>
        <v>ANG_CH4_00113</v>
      </c>
      <c r="E115" s="196" t="s">
        <v>350</v>
      </c>
      <c r="F115" s="196" t="s">
        <v>351</v>
      </c>
      <c r="G115" s="196">
        <f t="shared" si="7"/>
        <v>113</v>
      </c>
      <c r="H115" s="194">
        <v>37.936822999999997</v>
      </c>
      <c r="I115" s="194">
        <v>-122.404355</v>
      </c>
      <c r="J115" s="45" t="s">
        <v>343</v>
      </c>
      <c r="K115" s="5" t="s">
        <v>289</v>
      </c>
      <c r="L115" s="5" t="s">
        <v>335</v>
      </c>
      <c r="M115" s="4" t="s">
        <v>175</v>
      </c>
      <c r="N115" s="4" t="s">
        <v>290</v>
      </c>
      <c r="O115" s="4" t="s">
        <v>346</v>
      </c>
      <c r="P115" s="4" t="s">
        <v>357</v>
      </c>
      <c r="Q115" s="4" t="s">
        <v>370</v>
      </c>
      <c r="R115" s="193" t="s">
        <v>126</v>
      </c>
      <c r="S115" s="193" t="str">
        <f t="shared" si="5"/>
        <v>10/05/16</v>
      </c>
      <c r="T115" s="193" t="str">
        <f t="shared" si="6"/>
        <v>19:49:11</v>
      </c>
      <c r="U115" s="50">
        <v>37.4009475987</v>
      </c>
      <c r="V115" s="50">
        <v>496.577899226</v>
      </c>
    </row>
    <row r="116" spans="1:22" s="193" customFormat="1" x14ac:dyDescent="0.35">
      <c r="A116" s="193" t="s">
        <v>649</v>
      </c>
      <c r="B116" s="195">
        <v>37.949579999999997</v>
      </c>
      <c r="C116" s="195">
        <v>-122.396728</v>
      </c>
      <c r="D116" s="196" t="str">
        <f t="shared" si="4"/>
        <v>ANG_CH4_00114</v>
      </c>
      <c r="E116" s="196" t="s">
        <v>350</v>
      </c>
      <c r="F116" s="196" t="s">
        <v>351</v>
      </c>
      <c r="G116" s="196">
        <f t="shared" si="7"/>
        <v>114</v>
      </c>
      <c r="H116" s="194">
        <v>37.949579999999997</v>
      </c>
      <c r="I116" s="194">
        <v>-122.396728</v>
      </c>
      <c r="J116" s="45" t="s">
        <v>343</v>
      </c>
      <c r="K116" s="5" t="s">
        <v>289</v>
      </c>
      <c r="L116" s="5" t="s">
        <v>335</v>
      </c>
      <c r="M116" s="4" t="s">
        <v>175</v>
      </c>
      <c r="N116" s="4" t="s">
        <v>291</v>
      </c>
      <c r="O116" s="4" t="s">
        <v>346</v>
      </c>
      <c r="P116" s="4" t="s">
        <v>357</v>
      </c>
      <c r="Q116" s="4" t="s">
        <v>370</v>
      </c>
      <c r="R116" s="193" t="s">
        <v>126</v>
      </c>
      <c r="S116" s="193" t="str">
        <f t="shared" si="5"/>
        <v>10/05/16</v>
      </c>
      <c r="T116" s="193" t="str">
        <f t="shared" si="6"/>
        <v>19:49:11</v>
      </c>
      <c r="U116" s="50">
        <v>233.84316754700001</v>
      </c>
      <c r="V116" s="50">
        <v>496.577899226</v>
      </c>
    </row>
    <row r="117" spans="1:22" s="193" customFormat="1" x14ac:dyDescent="0.35">
      <c r="A117" s="193" t="s">
        <v>650</v>
      </c>
      <c r="B117" s="195">
        <v>33.940664159999997</v>
      </c>
      <c r="C117" s="195">
        <v>-117.83168125</v>
      </c>
      <c r="D117" s="196" t="str">
        <f t="shared" si="4"/>
        <v>ANG_CH4_00115</v>
      </c>
      <c r="E117" s="196" t="s">
        <v>350</v>
      </c>
      <c r="F117" s="196" t="s">
        <v>351</v>
      </c>
      <c r="G117" s="196">
        <f t="shared" si="7"/>
        <v>115</v>
      </c>
      <c r="H117" s="194">
        <v>33.940664159999997</v>
      </c>
      <c r="I117" s="194">
        <v>-117.83168125</v>
      </c>
      <c r="J117" s="45" t="s">
        <v>514</v>
      </c>
      <c r="K117" s="5" t="s">
        <v>359</v>
      </c>
      <c r="L117" s="5" t="s">
        <v>335</v>
      </c>
      <c r="M117" s="4" t="s">
        <v>174</v>
      </c>
      <c r="N117" s="4" t="s">
        <v>334</v>
      </c>
      <c r="O117" s="4" t="s">
        <v>197</v>
      </c>
      <c r="P117" s="4" t="s">
        <v>358</v>
      </c>
      <c r="Q117" s="4" t="s">
        <v>404</v>
      </c>
      <c r="R117" s="193" t="s">
        <v>128</v>
      </c>
      <c r="S117" s="193" t="str">
        <f t="shared" si="5"/>
        <v>10/06/16</v>
      </c>
      <c r="T117" s="193" t="str">
        <f t="shared" si="6"/>
        <v>18:09:17</v>
      </c>
      <c r="U117" s="50">
        <v>6.8914816188600003</v>
      </c>
      <c r="V117" s="50">
        <v>321.45394693499998</v>
      </c>
    </row>
    <row r="118" spans="1:22" s="193" customFormat="1" x14ac:dyDescent="0.35">
      <c r="A118" s="193" t="s">
        <v>650</v>
      </c>
      <c r="B118" s="195">
        <v>33.940664159999997</v>
      </c>
      <c r="C118" s="195">
        <v>-117.83168125</v>
      </c>
      <c r="D118" s="196" t="str">
        <f t="shared" si="4"/>
        <v>ANG_CH4_00116</v>
      </c>
      <c r="E118" s="196" t="s">
        <v>350</v>
      </c>
      <c r="F118" s="196" t="s">
        <v>351</v>
      </c>
      <c r="G118" s="196">
        <f t="shared" si="7"/>
        <v>116</v>
      </c>
      <c r="H118" s="194">
        <v>33.940656279999999</v>
      </c>
      <c r="I118" s="194">
        <v>-117.83132107</v>
      </c>
      <c r="J118" s="45" t="s">
        <v>514</v>
      </c>
      <c r="K118" s="5" t="s">
        <v>359</v>
      </c>
      <c r="L118" s="5" t="s">
        <v>335</v>
      </c>
      <c r="M118" s="4" t="s">
        <v>174</v>
      </c>
      <c r="N118" s="4" t="s">
        <v>292</v>
      </c>
      <c r="O118" s="4" t="s">
        <v>197</v>
      </c>
      <c r="P118" s="4" t="s">
        <v>358</v>
      </c>
      <c r="Q118" s="4" t="s">
        <v>404</v>
      </c>
      <c r="R118" s="193" t="s">
        <v>129</v>
      </c>
      <c r="S118" s="193" t="str">
        <f t="shared" si="5"/>
        <v>10/06/16</v>
      </c>
      <c r="T118" s="193" t="str">
        <f t="shared" si="6"/>
        <v>18:18:39</v>
      </c>
      <c r="U118" s="50">
        <v>3.0280824452599999</v>
      </c>
      <c r="V118" s="50">
        <v>230.768498717</v>
      </c>
    </row>
    <row r="119" spans="1:22" s="193" customFormat="1" x14ac:dyDescent="0.35">
      <c r="A119" s="193" t="s">
        <v>651</v>
      </c>
      <c r="B119" s="195">
        <v>33.941785320000001</v>
      </c>
      <c r="C119" s="195">
        <v>-117.83705732999999</v>
      </c>
      <c r="D119" s="196" t="str">
        <f t="shared" si="4"/>
        <v>ANG_CH4_00117</v>
      </c>
      <c r="E119" s="196" t="s">
        <v>350</v>
      </c>
      <c r="F119" s="196" t="s">
        <v>351</v>
      </c>
      <c r="G119" s="196">
        <f t="shared" si="7"/>
        <v>117</v>
      </c>
      <c r="H119" s="194">
        <v>33.941785320000001</v>
      </c>
      <c r="I119" s="194">
        <v>-117.83705732999999</v>
      </c>
      <c r="J119" s="45" t="s">
        <v>343</v>
      </c>
      <c r="K119" s="5" t="s">
        <v>359</v>
      </c>
      <c r="L119" s="5" t="s">
        <v>335</v>
      </c>
      <c r="M119" s="4" t="s">
        <v>174</v>
      </c>
      <c r="N119" s="4" t="s">
        <v>293</v>
      </c>
      <c r="O119" s="4" t="s">
        <v>197</v>
      </c>
      <c r="P119" s="4" t="s">
        <v>358</v>
      </c>
      <c r="Q119" s="4" t="s">
        <v>404</v>
      </c>
      <c r="R119" s="193" t="s">
        <v>129</v>
      </c>
      <c r="S119" s="193" t="str">
        <f t="shared" si="5"/>
        <v>10/06/16</v>
      </c>
      <c r="T119" s="193" t="str">
        <f t="shared" si="6"/>
        <v>18:18:39</v>
      </c>
      <c r="U119" s="50">
        <v>0.28267787024399998</v>
      </c>
      <c r="V119" s="50">
        <v>26.936406590299999</v>
      </c>
    </row>
    <row r="120" spans="1:22" s="193" customFormat="1" x14ac:dyDescent="0.35">
      <c r="A120" s="193" t="s">
        <v>652</v>
      </c>
      <c r="B120" s="195">
        <v>33.99498414</v>
      </c>
      <c r="C120" s="195">
        <v>-118.15208498</v>
      </c>
      <c r="D120" s="196" t="str">
        <f t="shared" si="4"/>
        <v>ANG_CH4_00118</v>
      </c>
      <c r="E120" s="196" t="s">
        <v>350</v>
      </c>
      <c r="F120" s="196" t="s">
        <v>351</v>
      </c>
      <c r="G120" s="196">
        <f t="shared" si="7"/>
        <v>118</v>
      </c>
      <c r="H120" s="194">
        <v>33.99498414</v>
      </c>
      <c r="I120" s="194">
        <v>-118.15208498</v>
      </c>
      <c r="J120" s="45" t="s">
        <v>343</v>
      </c>
      <c r="K120" s="5" t="s">
        <v>295</v>
      </c>
      <c r="L120" s="5" t="s">
        <v>335</v>
      </c>
      <c r="M120" s="4" t="s">
        <v>174</v>
      </c>
      <c r="N120" s="4" t="s">
        <v>294</v>
      </c>
      <c r="O120" s="4" t="s">
        <v>947</v>
      </c>
      <c r="P120" s="4" t="s">
        <v>947</v>
      </c>
      <c r="Q120" s="4" t="s">
        <v>376</v>
      </c>
      <c r="R120" s="193" t="s">
        <v>130</v>
      </c>
      <c r="S120" s="193" t="str">
        <f t="shared" si="5"/>
        <v>10/06/16</v>
      </c>
      <c r="T120" s="193" t="str">
        <f t="shared" si="6"/>
        <v>18:48:12</v>
      </c>
      <c r="U120" s="50">
        <v>12.216893391199999</v>
      </c>
      <c r="V120" s="50">
        <v>494.76346874000001</v>
      </c>
    </row>
    <row r="121" spans="1:22" s="193" customFormat="1" ht="36" x14ac:dyDescent="0.35">
      <c r="A121" s="193" t="s">
        <v>653</v>
      </c>
      <c r="B121" s="195">
        <v>34.001603000000003</v>
      </c>
      <c r="C121" s="195">
        <v>-118.369336</v>
      </c>
      <c r="D121" s="196" t="str">
        <f t="shared" si="4"/>
        <v>ANG_CH4_00119</v>
      </c>
      <c r="E121" s="196" t="s">
        <v>350</v>
      </c>
      <c r="F121" s="196" t="s">
        <v>351</v>
      </c>
      <c r="G121" s="196">
        <f t="shared" si="7"/>
        <v>119</v>
      </c>
      <c r="H121" s="194">
        <v>34.001603000000003</v>
      </c>
      <c r="I121" s="194">
        <v>-118.369336</v>
      </c>
      <c r="J121" s="45" t="s">
        <v>343</v>
      </c>
      <c r="K121" s="5" t="s">
        <v>297</v>
      </c>
      <c r="L121" s="5" t="s">
        <v>335</v>
      </c>
      <c r="M121" s="4" t="s">
        <v>174</v>
      </c>
      <c r="N121" s="4" t="s">
        <v>296</v>
      </c>
      <c r="O121" s="4" t="s">
        <v>424</v>
      </c>
      <c r="P121" s="4" t="s">
        <v>425</v>
      </c>
      <c r="Q121" s="4" t="s">
        <v>376</v>
      </c>
      <c r="R121" s="193" t="s">
        <v>131</v>
      </c>
      <c r="S121" s="193" t="str">
        <f t="shared" si="5"/>
        <v>10/06/16</v>
      </c>
      <c r="T121" s="193" t="str">
        <f t="shared" si="6"/>
        <v>20:01:46</v>
      </c>
      <c r="U121" s="50">
        <v>0.54213751666200005</v>
      </c>
      <c r="V121" s="50">
        <v>49.015303732600003</v>
      </c>
    </row>
    <row r="122" spans="1:22" s="193" customFormat="1" x14ac:dyDescent="0.35">
      <c r="A122" s="193" t="s">
        <v>654</v>
      </c>
      <c r="B122" s="195">
        <v>36.163795</v>
      </c>
      <c r="C122" s="195">
        <v>-120.395219</v>
      </c>
      <c r="D122" s="196" t="str">
        <f t="shared" si="4"/>
        <v>ANG_CH4_00120</v>
      </c>
      <c r="E122" s="196" t="s">
        <v>350</v>
      </c>
      <c r="F122" s="196" t="s">
        <v>351</v>
      </c>
      <c r="G122" s="196">
        <f t="shared" si="7"/>
        <v>120</v>
      </c>
      <c r="H122" s="194">
        <v>36.163795</v>
      </c>
      <c r="I122" s="194">
        <v>-120.395219</v>
      </c>
      <c r="J122" s="45" t="s">
        <v>343</v>
      </c>
      <c r="K122" s="5" t="s">
        <v>426</v>
      </c>
      <c r="L122" s="5" t="s">
        <v>335</v>
      </c>
      <c r="M122" s="4" t="s">
        <v>174</v>
      </c>
      <c r="N122" s="4" t="s">
        <v>298</v>
      </c>
      <c r="O122" s="4" t="s">
        <v>427</v>
      </c>
      <c r="P122" s="4" t="s">
        <v>428</v>
      </c>
      <c r="Q122" s="4" t="s">
        <v>376</v>
      </c>
      <c r="R122" s="193" t="s">
        <v>149</v>
      </c>
      <c r="S122" s="193" t="str">
        <f t="shared" si="5"/>
        <v>10/12/16</v>
      </c>
      <c r="T122" s="193" t="str">
        <f t="shared" si="6"/>
        <v>19:31:25</v>
      </c>
      <c r="U122" s="50">
        <v>0.79792894423000005</v>
      </c>
      <c r="V122" s="50">
        <v>41.677331968300003</v>
      </c>
    </row>
    <row r="123" spans="1:22" s="193" customFormat="1" x14ac:dyDescent="0.35">
      <c r="A123" s="193" t="s">
        <v>655</v>
      </c>
      <c r="B123" s="195">
        <v>36.208987999999998</v>
      </c>
      <c r="C123" s="195">
        <v>-120.393118</v>
      </c>
      <c r="D123" s="196" t="str">
        <f t="shared" si="4"/>
        <v>ANG_CH4_00121</v>
      </c>
      <c r="E123" s="196" t="s">
        <v>350</v>
      </c>
      <c r="F123" s="196" t="s">
        <v>351</v>
      </c>
      <c r="G123" s="196">
        <f t="shared" si="7"/>
        <v>121</v>
      </c>
      <c r="H123" s="194">
        <v>36.208889999999997</v>
      </c>
      <c r="I123" s="194">
        <v>-120.39313300000001</v>
      </c>
      <c r="J123" s="45" t="s">
        <v>343</v>
      </c>
      <c r="K123" s="5" t="s">
        <v>426</v>
      </c>
      <c r="L123" s="5" t="s">
        <v>335</v>
      </c>
      <c r="M123" s="4" t="s">
        <v>174</v>
      </c>
      <c r="N123" s="4" t="s">
        <v>303</v>
      </c>
      <c r="O123" s="4" t="s">
        <v>429</v>
      </c>
      <c r="P123" s="4" t="s">
        <v>428</v>
      </c>
      <c r="Q123" s="4" t="s">
        <v>376</v>
      </c>
      <c r="R123" s="193" t="s">
        <v>150</v>
      </c>
      <c r="S123" s="193" t="str">
        <f t="shared" si="5"/>
        <v>10/12/16</v>
      </c>
      <c r="T123" s="193" t="str">
        <f t="shared" si="6"/>
        <v>19:37:11</v>
      </c>
      <c r="U123" s="50" t="s">
        <v>1217</v>
      </c>
      <c r="V123" s="50" t="s">
        <v>1217</v>
      </c>
    </row>
    <row r="124" spans="1:22" s="193" customFormat="1" x14ac:dyDescent="0.35">
      <c r="A124" s="193" t="s">
        <v>656</v>
      </c>
      <c r="B124" s="195">
        <v>35.445982000000001</v>
      </c>
      <c r="C124" s="195">
        <v>-119.014973</v>
      </c>
      <c r="D124" s="196" t="str">
        <f t="shared" si="4"/>
        <v>ANG_CH4_00122</v>
      </c>
      <c r="E124" s="196" t="s">
        <v>350</v>
      </c>
      <c r="F124" s="196" t="s">
        <v>351</v>
      </c>
      <c r="G124" s="196">
        <f t="shared" si="7"/>
        <v>122</v>
      </c>
      <c r="H124" s="194">
        <v>35.445982000000001</v>
      </c>
      <c r="I124" s="194">
        <v>-119.014973</v>
      </c>
      <c r="J124" s="45" t="s">
        <v>343</v>
      </c>
      <c r="K124" s="5" t="s">
        <v>434</v>
      </c>
      <c r="L124" s="5" t="s">
        <v>335</v>
      </c>
      <c r="M124" s="4" t="s">
        <v>174</v>
      </c>
      <c r="N124" s="4" t="s">
        <v>299</v>
      </c>
      <c r="O124" s="4" t="s">
        <v>430</v>
      </c>
      <c r="P124" s="4" t="s">
        <v>431</v>
      </c>
      <c r="Q124" s="4" t="s">
        <v>376</v>
      </c>
      <c r="R124" s="193" t="s">
        <v>157</v>
      </c>
      <c r="S124" s="193" t="str">
        <f t="shared" si="5"/>
        <v>10/25/16</v>
      </c>
      <c r="T124" s="193" t="str">
        <f t="shared" si="6"/>
        <v>19:29:16</v>
      </c>
      <c r="U124" s="50">
        <v>0.25889405515000002</v>
      </c>
      <c r="V124" s="50">
        <v>25.4558441227</v>
      </c>
    </row>
    <row r="125" spans="1:22" s="193" customFormat="1" ht="36" x14ac:dyDescent="0.35">
      <c r="A125" s="193" t="s">
        <v>657</v>
      </c>
      <c r="B125" s="195">
        <v>35.470789000000003</v>
      </c>
      <c r="C125" s="195">
        <v>-119.03938599999999</v>
      </c>
      <c r="D125" s="196" t="str">
        <f t="shared" si="4"/>
        <v>ANG_CH4_00123</v>
      </c>
      <c r="E125" s="196" t="s">
        <v>350</v>
      </c>
      <c r="F125" s="196" t="s">
        <v>351</v>
      </c>
      <c r="G125" s="196">
        <f t="shared" si="7"/>
        <v>123</v>
      </c>
      <c r="H125" s="194">
        <v>35.470789000000003</v>
      </c>
      <c r="I125" s="194">
        <v>-119.03938599999999</v>
      </c>
      <c r="J125" s="45" t="s">
        <v>343</v>
      </c>
      <c r="K125" s="5" t="s">
        <v>434</v>
      </c>
      <c r="L125" s="5" t="s">
        <v>335</v>
      </c>
      <c r="M125" s="4" t="s">
        <v>174</v>
      </c>
      <c r="N125" s="4" t="s">
        <v>304</v>
      </c>
      <c r="O125" s="4" t="s">
        <v>424</v>
      </c>
      <c r="P125" s="4" t="s">
        <v>431</v>
      </c>
      <c r="Q125" s="4" t="s">
        <v>376</v>
      </c>
      <c r="R125" s="193" t="s">
        <v>157</v>
      </c>
      <c r="S125" s="193" t="str">
        <f t="shared" si="5"/>
        <v>10/25/16</v>
      </c>
      <c r="T125" s="193" t="str">
        <f t="shared" si="6"/>
        <v>19:29:16</v>
      </c>
      <c r="U125" s="50">
        <v>4.5968922656000002</v>
      </c>
      <c r="V125" s="50">
        <v>249.01807163300001</v>
      </c>
    </row>
    <row r="126" spans="1:22" s="193" customFormat="1" x14ac:dyDescent="0.35">
      <c r="A126" s="193" t="s">
        <v>659</v>
      </c>
      <c r="B126" s="195">
        <v>35.473159000000003</v>
      </c>
      <c r="C126" s="195">
        <v>-119.057839</v>
      </c>
      <c r="D126" s="196" t="str">
        <f t="shared" si="4"/>
        <v>ANG_CH4_00124</v>
      </c>
      <c r="E126" s="196" t="s">
        <v>350</v>
      </c>
      <c r="F126" s="196" t="s">
        <v>351</v>
      </c>
      <c r="G126" s="196">
        <f t="shared" si="7"/>
        <v>124</v>
      </c>
      <c r="H126" s="194">
        <v>35.473159000000003</v>
      </c>
      <c r="I126" s="194">
        <v>-119.057839</v>
      </c>
      <c r="J126" s="45" t="s">
        <v>343</v>
      </c>
      <c r="K126" s="5" t="s">
        <v>434</v>
      </c>
      <c r="L126" s="5" t="s">
        <v>335</v>
      </c>
      <c r="M126" s="4" t="s">
        <v>174</v>
      </c>
      <c r="N126" s="4" t="s">
        <v>306</v>
      </c>
      <c r="O126" s="4" t="s">
        <v>435</v>
      </c>
      <c r="P126" s="4" t="s">
        <v>431</v>
      </c>
      <c r="Q126" s="4" t="s">
        <v>376</v>
      </c>
      <c r="R126" s="193" t="s">
        <v>157</v>
      </c>
      <c r="S126" s="193" t="str">
        <f t="shared" si="5"/>
        <v>10/25/16</v>
      </c>
      <c r="T126" s="193" t="str">
        <f t="shared" si="6"/>
        <v>19:29:16</v>
      </c>
      <c r="U126" s="50">
        <v>5.1180952687300003</v>
      </c>
      <c r="V126" s="50">
        <v>408.99144245299999</v>
      </c>
    </row>
    <row r="127" spans="1:22" s="193" customFormat="1" x14ac:dyDescent="0.35">
      <c r="A127" s="193" t="s">
        <v>660</v>
      </c>
      <c r="B127" s="195">
        <v>35.482906</v>
      </c>
      <c r="C127" s="195">
        <v>-119.057563</v>
      </c>
      <c r="D127" s="196" t="str">
        <f t="shared" si="4"/>
        <v>ANG_CH4_00125</v>
      </c>
      <c r="E127" s="196" t="s">
        <v>350</v>
      </c>
      <c r="F127" s="196" t="s">
        <v>351</v>
      </c>
      <c r="G127" s="196">
        <f t="shared" si="7"/>
        <v>125</v>
      </c>
      <c r="H127" s="194">
        <v>35.48274</v>
      </c>
      <c r="I127" s="194">
        <v>-119.057573</v>
      </c>
      <c r="J127" s="45" t="s">
        <v>343</v>
      </c>
      <c r="K127" s="5" t="s">
        <v>434</v>
      </c>
      <c r="L127" s="5" t="s">
        <v>335</v>
      </c>
      <c r="M127" s="4" t="s">
        <v>174</v>
      </c>
      <c r="N127" s="4" t="s">
        <v>307</v>
      </c>
      <c r="O127" s="4" t="s">
        <v>430</v>
      </c>
      <c r="P127" s="4" t="s">
        <v>431</v>
      </c>
      <c r="Q127" s="4" t="s">
        <v>376</v>
      </c>
      <c r="R127" s="193" t="s">
        <v>157</v>
      </c>
      <c r="S127" s="193" t="str">
        <f t="shared" si="5"/>
        <v>10/25/16</v>
      </c>
      <c r="T127" s="193" t="str">
        <f t="shared" si="6"/>
        <v>19:29:16</v>
      </c>
      <c r="U127" s="50">
        <v>0.71899226913199998</v>
      </c>
      <c r="V127" s="50">
        <v>60</v>
      </c>
    </row>
    <row r="128" spans="1:22" s="193" customFormat="1" x14ac:dyDescent="0.35">
      <c r="A128" s="193" t="s">
        <v>661</v>
      </c>
      <c r="B128" s="195">
        <v>35.487149000000002</v>
      </c>
      <c r="C128" s="195">
        <v>-119.06515</v>
      </c>
      <c r="D128" s="196" t="str">
        <f t="shared" si="4"/>
        <v>ANG_CH4_00126</v>
      </c>
      <c r="E128" s="196" t="s">
        <v>350</v>
      </c>
      <c r="F128" s="196" t="s">
        <v>351</v>
      </c>
      <c r="G128" s="196">
        <f t="shared" si="7"/>
        <v>126</v>
      </c>
      <c r="H128" s="194">
        <v>35.486989999999999</v>
      </c>
      <c r="I128" s="194">
        <v>-119.065076</v>
      </c>
      <c r="J128" s="45" t="s">
        <v>343</v>
      </c>
      <c r="K128" s="5" t="s">
        <v>434</v>
      </c>
      <c r="L128" s="5" t="s">
        <v>335</v>
      </c>
      <c r="M128" s="4" t="s">
        <v>174</v>
      </c>
      <c r="N128" s="4" t="s">
        <v>308</v>
      </c>
      <c r="O128" s="4" t="s">
        <v>436</v>
      </c>
      <c r="P128" s="4" t="s">
        <v>431</v>
      </c>
      <c r="Q128" s="4" t="s">
        <v>376</v>
      </c>
      <c r="R128" s="193" t="s">
        <v>157</v>
      </c>
      <c r="S128" s="193" t="str">
        <f t="shared" si="5"/>
        <v>10/25/16</v>
      </c>
      <c r="T128" s="193" t="str">
        <f t="shared" si="6"/>
        <v>19:29:16</v>
      </c>
      <c r="U128" s="50">
        <v>0.71332475310200005</v>
      </c>
      <c r="V128" s="50">
        <v>60</v>
      </c>
    </row>
    <row r="129" spans="1:22" s="193" customFormat="1" ht="36" x14ac:dyDescent="0.35">
      <c r="A129" s="193" t="s">
        <v>662</v>
      </c>
      <c r="B129" s="195">
        <v>35.498936</v>
      </c>
      <c r="C129" s="195">
        <v>-119.069191</v>
      </c>
      <c r="D129" s="196" t="str">
        <f t="shared" ref="D129:D192" si="8">CONCATENATE(E129,"_",F129,"_",TEXT(G129,"00000"))</f>
        <v>ANG_CH4_00127</v>
      </c>
      <c r="E129" s="196" t="s">
        <v>350</v>
      </c>
      <c r="F129" s="196" t="s">
        <v>351</v>
      </c>
      <c r="G129" s="196">
        <f t="shared" si="7"/>
        <v>127</v>
      </c>
      <c r="H129" s="194">
        <v>35.498837999999999</v>
      </c>
      <c r="I129" s="194">
        <v>-119.06913900000001</v>
      </c>
      <c r="J129" s="45" t="s">
        <v>343</v>
      </c>
      <c r="K129" s="5" t="s">
        <v>434</v>
      </c>
      <c r="L129" s="5" t="s">
        <v>335</v>
      </c>
      <c r="M129" s="4" t="s">
        <v>175</v>
      </c>
      <c r="N129" s="4" t="s">
        <v>309</v>
      </c>
      <c r="O129" s="4" t="s">
        <v>424</v>
      </c>
      <c r="P129" s="4" t="s">
        <v>431</v>
      </c>
      <c r="Q129" s="4" t="s">
        <v>376</v>
      </c>
      <c r="R129" s="193" t="s">
        <v>157</v>
      </c>
      <c r="S129" s="193" t="str">
        <f t="shared" ref="S129:S192" si="9">CONCATENATE(MID(R129,8,2),"/",MID(R129,10,2),"/",MID(R129,6,2))</f>
        <v>10/25/16</v>
      </c>
      <c r="T129" s="193" t="str">
        <f t="shared" ref="T129:T192" si="10">CONCATENATE(MID(R129,13,2),":",MID(R129,15,2),":",MID(R129,17,2))</f>
        <v>19:29:16</v>
      </c>
      <c r="U129" s="50">
        <v>0.21797665767400001</v>
      </c>
      <c r="V129" s="50">
        <v>57.706152185000001</v>
      </c>
    </row>
    <row r="130" spans="1:22" s="193" customFormat="1" x14ac:dyDescent="0.35">
      <c r="A130" s="193" t="s">
        <v>663</v>
      </c>
      <c r="B130" s="195">
        <v>35.498964000000001</v>
      </c>
      <c r="C130" s="195">
        <v>-119.07213400000001</v>
      </c>
      <c r="D130" s="196" t="str">
        <f t="shared" si="8"/>
        <v>ANG_CH4_00128</v>
      </c>
      <c r="E130" s="196" t="s">
        <v>350</v>
      </c>
      <c r="F130" s="196" t="s">
        <v>351</v>
      </c>
      <c r="G130" s="196">
        <f t="shared" si="7"/>
        <v>128</v>
      </c>
      <c r="H130" s="194">
        <v>35.498821999999997</v>
      </c>
      <c r="I130" s="194">
        <v>-119.072087</v>
      </c>
      <c r="J130" s="45" t="s">
        <v>514</v>
      </c>
      <c r="K130" s="5" t="s">
        <v>431</v>
      </c>
      <c r="L130" s="5" t="s">
        <v>335</v>
      </c>
      <c r="M130" s="4" t="s">
        <v>175</v>
      </c>
      <c r="N130" s="4" t="s">
        <v>310</v>
      </c>
      <c r="O130" s="4" t="s">
        <v>436</v>
      </c>
      <c r="P130" s="4" t="s">
        <v>1354</v>
      </c>
      <c r="Q130" s="4" t="s">
        <v>376</v>
      </c>
      <c r="R130" s="193" t="s">
        <v>157</v>
      </c>
      <c r="S130" s="193" t="str">
        <f t="shared" si="9"/>
        <v>10/25/16</v>
      </c>
      <c r="T130" s="193" t="str">
        <f t="shared" si="10"/>
        <v>19:29:16</v>
      </c>
      <c r="U130" s="50">
        <v>0.21797665767400001</v>
      </c>
      <c r="V130" s="50">
        <v>57.706152185000001</v>
      </c>
    </row>
    <row r="131" spans="1:22" s="193" customFormat="1" x14ac:dyDescent="0.35">
      <c r="A131" s="193" t="s">
        <v>663</v>
      </c>
      <c r="B131" s="195">
        <v>35.498964000000001</v>
      </c>
      <c r="C131" s="195">
        <v>-119.07213400000001</v>
      </c>
      <c r="D131" s="196" t="str">
        <f>CONCATENATE(E131,"_",F131,"_",TEXT(G131,"00000"))</f>
        <v>ANG_CH4_00129</v>
      </c>
      <c r="E131" s="196" t="s">
        <v>350</v>
      </c>
      <c r="F131" s="196" t="s">
        <v>351</v>
      </c>
      <c r="G131" s="196">
        <f t="shared" si="7"/>
        <v>129</v>
      </c>
      <c r="H131" s="194">
        <v>35.498811000000003</v>
      </c>
      <c r="I131" s="194">
        <v>-119.07217199999999</v>
      </c>
      <c r="J131" s="45" t="s">
        <v>514</v>
      </c>
      <c r="K131" s="4" t="s">
        <v>431</v>
      </c>
      <c r="L131" s="5" t="s">
        <v>344</v>
      </c>
      <c r="M131" s="4" t="s">
        <v>174</v>
      </c>
      <c r="N131" s="4" t="s">
        <v>956</v>
      </c>
      <c r="O131" s="4" t="s">
        <v>436</v>
      </c>
      <c r="P131" s="4" t="s">
        <v>1354</v>
      </c>
      <c r="Q131" s="4" t="s">
        <v>376</v>
      </c>
      <c r="R131" s="193" t="s">
        <v>134</v>
      </c>
      <c r="S131" s="193" t="str">
        <f>CONCATENATE(MID(R131,8,2),"/",MID(R131,10,2),"/",MID(R131,6,2))</f>
        <v>10/08/16</v>
      </c>
      <c r="T131" s="193" t="str">
        <f>CONCATENATE(MID(R131,13,2),":",MID(R131,15,2),":",MID(R131,17,2))</f>
        <v>20:40:39</v>
      </c>
      <c r="U131" s="50">
        <v>0.22386908996900001</v>
      </c>
      <c r="V131" s="50">
        <v>169.201063826</v>
      </c>
    </row>
    <row r="132" spans="1:22" s="193" customFormat="1" x14ac:dyDescent="0.35">
      <c r="A132" s="193" t="s">
        <v>663</v>
      </c>
      <c r="B132" s="195">
        <v>35.498964000000001</v>
      </c>
      <c r="C132" s="195">
        <v>-119.07213400000001</v>
      </c>
      <c r="D132" s="196" t="str">
        <f>CONCATENATE(E132,"_",F132,"_",TEXT(G132,"00000"))</f>
        <v>ANG_CH4_00130</v>
      </c>
      <c r="E132" s="196" t="s">
        <v>350</v>
      </c>
      <c r="F132" s="196" t="s">
        <v>351</v>
      </c>
      <c r="G132" s="196">
        <f t="shared" ref="G132:G195" si="11">G131+1</f>
        <v>130</v>
      </c>
      <c r="H132" s="194">
        <v>35.498811000000003</v>
      </c>
      <c r="I132" s="194">
        <v>-119.07217199999999</v>
      </c>
      <c r="J132" s="45" t="s">
        <v>514</v>
      </c>
      <c r="K132" s="5" t="s">
        <v>431</v>
      </c>
      <c r="L132" s="5" t="s">
        <v>344</v>
      </c>
      <c r="M132" s="4" t="s">
        <v>174</v>
      </c>
      <c r="N132" s="4" t="s">
        <v>982</v>
      </c>
      <c r="O132" s="4" t="s">
        <v>436</v>
      </c>
      <c r="P132" s="4" t="s">
        <v>1354</v>
      </c>
      <c r="Q132" s="4" t="s">
        <v>376</v>
      </c>
      <c r="R132" s="193" t="s">
        <v>144</v>
      </c>
      <c r="S132" s="193" t="str">
        <f>CONCATENATE(MID(R132,8,2),"/",MID(R132,10,2),"/",MID(R132,6,2))</f>
        <v>10/08/16</v>
      </c>
      <c r="T132" s="193" t="str">
        <f>CONCATENATE(MID(R132,13,2),":",MID(R132,15,2),":",MID(R132,17,2))</f>
        <v>21:39:55</v>
      </c>
      <c r="U132" s="50" t="s">
        <v>1217</v>
      </c>
      <c r="V132" s="50" t="s">
        <v>1217</v>
      </c>
    </row>
    <row r="133" spans="1:22" s="193" customFormat="1" ht="36" x14ac:dyDescent="0.35">
      <c r="A133" s="193" t="s">
        <v>664</v>
      </c>
      <c r="B133" s="195">
        <v>35.506075000000003</v>
      </c>
      <c r="C133" s="195">
        <v>-119.07411399999999</v>
      </c>
      <c r="D133" s="196" t="str">
        <f t="shared" si="8"/>
        <v>ANG_CH4_00131</v>
      </c>
      <c r="E133" s="196" t="s">
        <v>350</v>
      </c>
      <c r="F133" s="196" t="s">
        <v>351</v>
      </c>
      <c r="G133" s="196">
        <f t="shared" si="11"/>
        <v>131</v>
      </c>
      <c r="H133" s="194">
        <v>35.506086000000003</v>
      </c>
      <c r="I133" s="194">
        <v>-119.074094</v>
      </c>
      <c r="J133" s="45" t="s">
        <v>514</v>
      </c>
      <c r="K133" s="5" t="s">
        <v>434</v>
      </c>
      <c r="L133" s="5" t="s">
        <v>344</v>
      </c>
      <c r="M133" s="4" t="s">
        <v>174</v>
      </c>
      <c r="N133" s="4" t="s">
        <v>965</v>
      </c>
      <c r="O133" s="4" t="s">
        <v>424</v>
      </c>
      <c r="P133" s="4" t="s">
        <v>431</v>
      </c>
      <c r="Q133" s="4" t="s">
        <v>376</v>
      </c>
      <c r="R133" s="193" t="s">
        <v>132</v>
      </c>
      <c r="S133" s="193" t="str">
        <f t="shared" si="9"/>
        <v>10/08/16</v>
      </c>
      <c r="T133" s="193" t="str">
        <f t="shared" si="10"/>
        <v>20:23:59</v>
      </c>
      <c r="U133" s="50">
        <v>0.30773205962</v>
      </c>
      <c r="V133" s="50">
        <v>25.806975801099998</v>
      </c>
    </row>
    <row r="134" spans="1:22" s="193" customFormat="1" ht="36" x14ac:dyDescent="0.35">
      <c r="A134" s="193" t="s">
        <v>664</v>
      </c>
      <c r="B134" s="195">
        <v>35.506075000000003</v>
      </c>
      <c r="C134" s="195">
        <v>-119.07411399999999</v>
      </c>
      <c r="D134" s="196" t="str">
        <f t="shared" si="8"/>
        <v>ANG_CH4_00132</v>
      </c>
      <c r="E134" s="196" t="s">
        <v>350</v>
      </c>
      <c r="F134" s="196" t="s">
        <v>351</v>
      </c>
      <c r="G134" s="196">
        <f t="shared" si="11"/>
        <v>132</v>
      </c>
      <c r="H134" s="194">
        <v>35.506086000000003</v>
      </c>
      <c r="I134" s="194">
        <v>-119.074094</v>
      </c>
      <c r="J134" s="45" t="s">
        <v>514</v>
      </c>
      <c r="K134" s="5" t="s">
        <v>434</v>
      </c>
      <c r="L134" s="5" t="s">
        <v>344</v>
      </c>
      <c r="M134" s="4" t="s">
        <v>174</v>
      </c>
      <c r="N134" s="4" t="s">
        <v>964</v>
      </c>
      <c r="O134" s="4" t="s">
        <v>424</v>
      </c>
      <c r="P134" s="4" t="s">
        <v>431</v>
      </c>
      <c r="Q134" s="4" t="s">
        <v>376</v>
      </c>
      <c r="R134" s="193" t="s">
        <v>136</v>
      </c>
      <c r="S134" s="193" t="str">
        <f t="shared" si="9"/>
        <v>10/08/16</v>
      </c>
      <c r="T134" s="193" t="str">
        <f t="shared" si="10"/>
        <v>20:55:02</v>
      </c>
      <c r="U134" s="50">
        <v>0.30095927231000003</v>
      </c>
      <c r="V134" s="50">
        <v>40.3945540884</v>
      </c>
    </row>
    <row r="135" spans="1:22" s="193" customFormat="1" ht="36" x14ac:dyDescent="0.35">
      <c r="A135" s="193" t="s">
        <v>664</v>
      </c>
      <c r="B135" s="195">
        <v>35.506075000000003</v>
      </c>
      <c r="C135" s="195">
        <v>-119.07411399999999</v>
      </c>
      <c r="D135" s="196" t="str">
        <f t="shared" si="8"/>
        <v>ANG_CH4_00133</v>
      </c>
      <c r="E135" s="196" t="s">
        <v>350</v>
      </c>
      <c r="F135" s="196" t="s">
        <v>351</v>
      </c>
      <c r="G135" s="196">
        <f t="shared" si="11"/>
        <v>133</v>
      </c>
      <c r="H135" s="194">
        <v>35.506086000000003</v>
      </c>
      <c r="I135" s="194">
        <v>-119.074094</v>
      </c>
      <c r="J135" s="45" t="s">
        <v>514</v>
      </c>
      <c r="K135" s="5" t="s">
        <v>434</v>
      </c>
      <c r="L135" s="5" t="s">
        <v>344</v>
      </c>
      <c r="M135" s="4" t="s">
        <v>174</v>
      </c>
      <c r="N135" s="4" t="s">
        <v>982</v>
      </c>
      <c r="O135" s="4" t="s">
        <v>424</v>
      </c>
      <c r="P135" s="4" t="s">
        <v>431</v>
      </c>
      <c r="Q135" s="4" t="s">
        <v>376</v>
      </c>
      <c r="R135" s="193" t="s">
        <v>144</v>
      </c>
      <c r="S135" s="193" t="str">
        <f t="shared" si="9"/>
        <v>10/08/16</v>
      </c>
      <c r="T135" s="193" t="str">
        <f t="shared" si="10"/>
        <v>21:39:55</v>
      </c>
      <c r="U135" s="50">
        <v>0.14781884476500001</v>
      </c>
      <c r="V135" s="50">
        <v>23.380547470100002</v>
      </c>
    </row>
    <row r="136" spans="1:22" s="193" customFormat="1" ht="36" x14ac:dyDescent="0.35">
      <c r="A136" s="193" t="s">
        <v>664</v>
      </c>
      <c r="B136" s="195">
        <v>35.506075000000003</v>
      </c>
      <c r="C136" s="195">
        <v>-119.07411399999999</v>
      </c>
      <c r="D136" s="196" t="str">
        <f t="shared" si="8"/>
        <v>ANG_CH4_00134</v>
      </c>
      <c r="E136" s="196" t="s">
        <v>350</v>
      </c>
      <c r="F136" s="196" t="s">
        <v>351</v>
      </c>
      <c r="G136" s="196">
        <f t="shared" si="11"/>
        <v>134</v>
      </c>
      <c r="H136" s="194">
        <v>35.506086000000003</v>
      </c>
      <c r="I136" s="194">
        <v>-119.074094</v>
      </c>
      <c r="J136" s="45" t="s">
        <v>514</v>
      </c>
      <c r="K136" s="5" t="s">
        <v>434</v>
      </c>
      <c r="L136" s="5" t="s">
        <v>344</v>
      </c>
      <c r="M136" s="4" t="s">
        <v>174</v>
      </c>
      <c r="N136" s="4" t="s">
        <v>971</v>
      </c>
      <c r="O136" s="4" t="s">
        <v>424</v>
      </c>
      <c r="P136" s="4" t="s">
        <v>431</v>
      </c>
      <c r="Q136" s="4" t="s">
        <v>376</v>
      </c>
      <c r="R136" s="193" t="s">
        <v>139</v>
      </c>
      <c r="S136" s="193" t="str">
        <f t="shared" si="9"/>
        <v>10/08/16</v>
      </c>
      <c r="T136" s="193" t="str">
        <f t="shared" si="10"/>
        <v>21:11:15</v>
      </c>
      <c r="U136" s="50">
        <v>0.25999989081199998</v>
      </c>
      <c r="V136" s="50">
        <v>50.119856344600002</v>
      </c>
    </row>
    <row r="137" spans="1:22" s="193" customFormat="1" ht="36" x14ac:dyDescent="0.35">
      <c r="A137" s="193" t="s">
        <v>664</v>
      </c>
      <c r="B137" s="195">
        <v>35.506075000000003</v>
      </c>
      <c r="C137" s="195">
        <v>-119.07411399999999</v>
      </c>
      <c r="D137" s="196" t="str">
        <f t="shared" si="8"/>
        <v>ANG_CH4_00135</v>
      </c>
      <c r="E137" s="196" t="s">
        <v>350</v>
      </c>
      <c r="F137" s="196" t="s">
        <v>351</v>
      </c>
      <c r="G137" s="196">
        <f t="shared" si="11"/>
        <v>135</v>
      </c>
      <c r="H137" s="194">
        <v>35.506086000000003</v>
      </c>
      <c r="I137" s="194">
        <v>-119.074094</v>
      </c>
      <c r="J137" s="45" t="s">
        <v>514</v>
      </c>
      <c r="K137" s="5" t="s">
        <v>434</v>
      </c>
      <c r="L137" s="5" t="s">
        <v>344</v>
      </c>
      <c r="M137" s="4" t="s">
        <v>174</v>
      </c>
      <c r="N137" s="4" t="s">
        <v>966</v>
      </c>
      <c r="O137" s="4" t="s">
        <v>424</v>
      </c>
      <c r="P137" s="4" t="s">
        <v>431</v>
      </c>
      <c r="Q137" s="4" t="s">
        <v>376</v>
      </c>
      <c r="R137" s="193" t="s">
        <v>134</v>
      </c>
      <c r="S137" s="193" t="str">
        <f t="shared" si="9"/>
        <v>10/08/16</v>
      </c>
      <c r="T137" s="193" t="str">
        <f t="shared" si="10"/>
        <v>20:40:39</v>
      </c>
      <c r="U137" s="50">
        <v>0.21259410958700001</v>
      </c>
      <c r="V137" s="50">
        <v>52.478567053600003</v>
      </c>
    </row>
    <row r="138" spans="1:22" s="193" customFormat="1" ht="36" x14ac:dyDescent="0.35">
      <c r="A138" s="193" t="s">
        <v>664</v>
      </c>
      <c r="B138" s="195">
        <v>35.506075000000003</v>
      </c>
      <c r="C138" s="195">
        <v>-119.07411399999999</v>
      </c>
      <c r="D138" s="196" t="str">
        <f t="shared" si="8"/>
        <v>ANG_CH4_00136</v>
      </c>
      <c r="E138" s="196" t="s">
        <v>350</v>
      </c>
      <c r="F138" s="196" t="s">
        <v>351</v>
      </c>
      <c r="G138" s="196">
        <f t="shared" si="11"/>
        <v>136</v>
      </c>
      <c r="H138" s="194">
        <v>35.505992999999997</v>
      </c>
      <c r="I138" s="194">
        <v>-119.07411999999999</v>
      </c>
      <c r="J138" s="45" t="s">
        <v>514</v>
      </c>
      <c r="K138" s="5" t="s">
        <v>434</v>
      </c>
      <c r="L138" s="5" t="s">
        <v>335</v>
      </c>
      <c r="M138" s="4" t="s">
        <v>174</v>
      </c>
      <c r="N138" s="4" t="s">
        <v>311</v>
      </c>
      <c r="O138" s="4" t="s">
        <v>424</v>
      </c>
      <c r="P138" s="4" t="s">
        <v>431</v>
      </c>
      <c r="Q138" s="4" t="s">
        <v>376</v>
      </c>
      <c r="R138" s="193" t="s">
        <v>157</v>
      </c>
      <c r="S138" s="193" t="str">
        <f t="shared" si="9"/>
        <v>10/25/16</v>
      </c>
      <c r="T138" s="193" t="str">
        <f t="shared" si="10"/>
        <v>19:29:16</v>
      </c>
      <c r="U138" s="50">
        <v>0.41382715897599998</v>
      </c>
      <c r="V138" s="50">
        <v>176.69465187200001</v>
      </c>
    </row>
    <row r="139" spans="1:22" s="193" customFormat="1" x14ac:dyDescent="0.35">
      <c r="A139" s="193" t="s">
        <v>665</v>
      </c>
      <c r="B139" s="195">
        <v>35.507478999999996</v>
      </c>
      <c r="C139" s="195">
        <v>-119.074209</v>
      </c>
      <c r="D139" s="196" t="str">
        <f t="shared" si="8"/>
        <v>ANG_CH4_00137</v>
      </c>
      <c r="E139" s="196" t="s">
        <v>350</v>
      </c>
      <c r="F139" s="196" t="s">
        <v>351</v>
      </c>
      <c r="G139" s="196">
        <f t="shared" si="11"/>
        <v>137</v>
      </c>
      <c r="H139" s="194">
        <v>35.507334999999998</v>
      </c>
      <c r="I139" s="194">
        <v>-119.074063</v>
      </c>
      <c r="J139" s="45" t="s">
        <v>514</v>
      </c>
      <c r="K139" s="5" t="s">
        <v>434</v>
      </c>
      <c r="L139" s="5" t="s">
        <v>335</v>
      </c>
      <c r="M139" s="4" t="s">
        <v>174</v>
      </c>
      <c r="N139" s="4" t="s">
        <v>312</v>
      </c>
      <c r="O139" s="4" t="s">
        <v>436</v>
      </c>
      <c r="P139" s="4" t="s">
        <v>431</v>
      </c>
      <c r="Q139" s="4" t="s">
        <v>376</v>
      </c>
      <c r="R139" s="193" t="s">
        <v>157</v>
      </c>
      <c r="S139" s="193" t="str">
        <f t="shared" si="9"/>
        <v>10/25/16</v>
      </c>
      <c r="T139" s="193" t="str">
        <f t="shared" si="10"/>
        <v>19:29:16</v>
      </c>
      <c r="U139" s="50">
        <v>0.41382716037299999</v>
      </c>
      <c r="V139" s="50">
        <v>176.69465187200001</v>
      </c>
    </row>
    <row r="140" spans="1:22" s="193" customFormat="1" x14ac:dyDescent="0.35">
      <c r="A140" s="197" t="s">
        <v>665</v>
      </c>
      <c r="B140" s="195">
        <v>35.507478999999996</v>
      </c>
      <c r="C140" s="195">
        <v>-119.074209</v>
      </c>
      <c r="D140" s="196" t="str">
        <f>CONCATENATE(E140,"_",F140,"_",TEXT(G140,"00000"))</f>
        <v>ANG_CH4_00138</v>
      </c>
      <c r="E140" s="196" t="s">
        <v>350</v>
      </c>
      <c r="F140" s="196" t="s">
        <v>351</v>
      </c>
      <c r="G140" s="196">
        <f t="shared" si="11"/>
        <v>138</v>
      </c>
      <c r="H140" s="194">
        <v>35.507542000000001</v>
      </c>
      <c r="I140" s="194">
        <v>-119.074197</v>
      </c>
      <c r="J140" s="45" t="s">
        <v>514</v>
      </c>
      <c r="K140" s="4" t="s">
        <v>434</v>
      </c>
      <c r="L140" s="5" t="s">
        <v>344</v>
      </c>
      <c r="M140" s="4" t="s">
        <v>174</v>
      </c>
      <c r="N140" s="4" t="s">
        <v>966</v>
      </c>
      <c r="O140" s="4" t="s">
        <v>436</v>
      </c>
      <c r="P140" s="4" t="s">
        <v>431</v>
      </c>
      <c r="Q140" s="4" t="s">
        <v>376</v>
      </c>
      <c r="R140" s="193" t="s">
        <v>134</v>
      </c>
      <c r="S140" s="193" t="str">
        <f>CONCATENATE(MID(R140,8,2),"/",MID(R140,10,2),"/",MID(R140,6,2))</f>
        <v>10/08/16</v>
      </c>
      <c r="T140" s="193" t="str">
        <f>CONCATENATE(MID(R140,13,2),":",MID(R140,15,2),":",MID(R140,17,2))</f>
        <v>20:40:39</v>
      </c>
      <c r="U140" s="50">
        <v>0.32061418006199999</v>
      </c>
      <c r="V140" s="50">
        <v>28.460498941499999</v>
      </c>
    </row>
    <row r="141" spans="1:22" s="193" customFormat="1" x14ac:dyDescent="0.35">
      <c r="A141" s="197" t="s">
        <v>665</v>
      </c>
      <c r="B141" s="195">
        <v>35.507478999999996</v>
      </c>
      <c r="C141" s="195">
        <v>-119.074209</v>
      </c>
      <c r="D141" s="196" t="str">
        <f>CONCATENATE(E141,"_",F141,"_",TEXT(G141,"00000"))</f>
        <v>ANG_CH4_00139</v>
      </c>
      <c r="E141" s="196" t="s">
        <v>350</v>
      </c>
      <c r="F141" s="196" t="s">
        <v>351</v>
      </c>
      <c r="G141" s="196">
        <f t="shared" si="11"/>
        <v>139</v>
      </c>
      <c r="H141" s="194">
        <v>35.507407999999998</v>
      </c>
      <c r="I141" s="194">
        <v>-119.074192</v>
      </c>
      <c r="J141" s="45" t="s">
        <v>514</v>
      </c>
      <c r="K141" s="4" t="s">
        <v>434</v>
      </c>
      <c r="L141" s="5" t="s">
        <v>344</v>
      </c>
      <c r="M141" s="4" t="s">
        <v>174</v>
      </c>
      <c r="N141" s="4" t="s">
        <v>964</v>
      </c>
      <c r="O141" s="4" t="s">
        <v>436</v>
      </c>
      <c r="P141" s="4" t="s">
        <v>431</v>
      </c>
      <c r="Q141" s="4" t="s">
        <v>376</v>
      </c>
      <c r="R141" s="193" t="s">
        <v>136</v>
      </c>
      <c r="S141" s="193" t="str">
        <f>CONCATENATE(MID(R141,8,2),"/",MID(R141,10,2),"/",MID(R141,6,2))</f>
        <v>10/08/16</v>
      </c>
      <c r="T141" s="193" t="str">
        <f>CONCATENATE(MID(R141,13,2),":",MID(R141,15,2),":",MID(R141,17,2))</f>
        <v>20:55:02</v>
      </c>
      <c r="U141" s="50">
        <v>7.8288997290700005E-2</v>
      </c>
      <c r="V141" s="50">
        <v>25.349161721800002</v>
      </c>
    </row>
    <row r="142" spans="1:22" s="193" customFormat="1" x14ac:dyDescent="0.35">
      <c r="A142" s="197" t="s">
        <v>665</v>
      </c>
      <c r="B142" s="195">
        <v>35.507478999999996</v>
      </c>
      <c r="C142" s="195">
        <v>-119.074209</v>
      </c>
      <c r="D142" s="196" t="str">
        <f>CONCATENATE(E142,"_",F142,"_",TEXT(G142,"00000"))</f>
        <v>ANG_CH4_00140</v>
      </c>
      <c r="E142" s="196" t="s">
        <v>350</v>
      </c>
      <c r="F142" s="196" t="s">
        <v>351</v>
      </c>
      <c r="G142" s="196">
        <f t="shared" si="11"/>
        <v>140</v>
      </c>
      <c r="H142" s="194">
        <v>35.507542000000001</v>
      </c>
      <c r="I142" s="194">
        <v>-119.074197</v>
      </c>
      <c r="J142" s="45" t="s">
        <v>514</v>
      </c>
      <c r="K142" s="4" t="s">
        <v>434</v>
      </c>
      <c r="L142" s="5" t="s">
        <v>344</v>
      </c>
      <c r="M142" s="4" t="s">
        <v>174</v>
      </c>
      <c r="N142" s="4" t="s">
        <v>974</v>
      </c>
      <c r="O142" s="4" t="s">
        <v>436</v>
      </c>
      <c r="P142" s="4" t="s">
        <v>431</v>
      </c>
      <c r="Q142" s="4" t="s">
        <v>376</v>
      </c>
      <c r="R142" s="193" t="s">
        <v>139</v>
      </c>
      <c r="S142" s="193" t="str">
        <f>CONCATENATE(MID(R142,8,2),"/",MID(R142,10,2),"/",MID(R142,6,2))</f>
        <v>10/08/16</v>
      </c>
      <c r="T142" s="193" t="str">
        <f>CONCATENATE(MID(R142,13,2),":",MID(R142,15,2),":",MID(R142,17,2))</f>
        <v>21:11:15</v>
      </c>
      <c r="U142" s="50">
        <v>0.185073636007</v>
      </c>
      <c r="V142" s="50">
        <v>44.181444068700003</v>
      </c>
    </row>
    <row r="143" spans="1:22" s="193" customFormat="1" x14ac:dyDescent="0.35">
      <c r="A143" s="197" t="s">
        <v>665</v>
      </c>
      <c r="B143" s="195">
        <v>35.507478999999996</v>
      </c>
      <c r="C143" s="195">
        <v>-119.074209</v>
      </c>
      <c r="D143" s="196" t="str">
        <f>CONCATENATE(E143,"_",F143,"_",TEXT(G143,"00000"))</f>
        <v>ANG_CH4_00141</v>
      </c>
      <c r="E143" s="196" t="s">
        <v>350</v>
      </c>
      <c r="F143" s="196" t="s">
        <v>351</v>
      </c>
      <c r="G143" s="196">
        <f t="shared" si="11"/>
        <v>141</v>
      </c>
      <c r="H143" s="194">
        <v>35.507407999999998</v>
      </c>
      <c r="I143" s="194">
        <v>-119.074192</v>
      </c>
      <c r="J143" s="45" t="s">
        <v>514</v>
      </c>
      <c r="K143" s="4" t="s">
        <v>434</v>
      </c>
      <c r="L143" s="5" t="s">
        <v>344</v>
      </c>
      <c r="M143" s="4" t="s">
        <v>174</v>
      </c>
      <c r="N143" s="4" t="s">
        <v>1286</v>
      </c>
      <c r="O143" s="4" t="s">
        <v>436</v>
      </c>
      <c r="P143" s="4" t="s">
        <v>431</v>
      </c>
      <c r="Q143" s="4" t="s">
        <v>376</v>
      </c>
      <c r="R143" s="193" t="s">
        <v>144</v>
      </c>
      <c r="S143" s="193" t="str">
        <f>CONCATENATE(MID(R143,8,2),"/",MID(R143,10,2),"/",MID(R143,6,2))</f>
        <v>10/08/16</v>
      </c>
      <c r="T143" s="193" t="str">
        <f>CONCATENATE(MID(R143,13,2),":",MID(R143,15,2),":",MID(R143,17,2))</f>
        <v>21:39:55</v>
      </c>
      <c r="U143" s="50" t="s">
        <v>1217</v>
      </c>
      <c r="V143" s="50" t="s">
        <v>1217</v>
      </c>
    </row>
    <row r="144" spans="1:22" s="193" customFormat="1" x14ac:dyDescent="0.35">
      <c r="A144" s="197" t="s">
        <v>665</v>
      </c>
      <c r="B144" s="195">
        <v>35.507478999999996</v>
      </c>
      <c r="C144" s="195">
        <v>-119.074209</v>
      </c>
      <c r="D144" s="196" t="str">
        <f>CONCATENATE(E144,"_",F144,"_",TEXT(G144,"00000"))</f>
        <v>ANG_CH4_00142</v>
      </c>
      <c r="E144" s="196" t="s">
        <v>350</v>
      </c>
      <c r="F144" s="196" t="s">
        <v>351</v>
      </c>
      <c r="G144" s="196">
        <f t="shared" si="11"/>
        <v>142</v>
      </c>
      <c r="H144" s="194">
        <v>35.507542000000001</v>
      </c>
      <c r="I144" s="194">
        <v>-119.074197</v>
      </c>
      <c r="J144" s="45" t="s">
        <v>514</v>
      </c>
      <c r="K144" s="5" t="s">
        <v>434</v>
      </c>
      <c r="L144" s="5" t="s">
        <v>344</v>
      </c>
      <c r="M144" s="4" t="s">
        <v>174</v>
      </c>
      <c r="N144" s="4" t="s">
        <v>1258</v>
      </c>
      <c r="O144" s="4" t="s">
        <v>436</v>
      </c>
      <c r="P144" s="4" t="s">
        <v>431</v>
      </c>
      <c r="Q144" s="4" t="s">
        <v>376</v>
      </c>
      <c r="R144" s="193" t="s">
        <v>156</v>
      </c>
      <c r="S144" s="193" t="str">
        <f>CONCATENATE(MID(R144,8,2),"/",MID(R144,10,2),"/",MID(R144,6,2))</f>
        <v>10/25/16</v>
      </c>
      <c r="T144" s="193" t="str">
        <f>CONCATENATE(MID(R144,13,2),":",MID(R144,15,2),":",MID(R144,17,2))</f>
        <v>19:21:03</v>
      </c>
      <c r="U144" s="50" t="s">
        <v>1217</v>
      </c>
      <c r="V144" s="50" t="s">
        <v>1217</v>
      </c>
    </row>
    <row r="145" spans="1:22" s="193" customFormat="1" x14ac:dyDescent="0.35">
      <c r="A145" s="193" t="s">
        <v>666</v>
      </c>
      <c r="B145" s="195">
        <v>35.347555</v>
      </c>
      <c r="C145" s="195">
        <v>-119.662763</v>
      </c>
      <c r="D145" s="196" t="str">
        <f t="shared" si="8"/>
        <v>ANG_CH4_00143</v>
      </c>
      <c r="E145" s="196" t="s">
        <v>350</v>
      </c>
      <c r="F145" s="196" t="s">
        <v>351</v>
      </c>
      <c r="G145" s="196">
        <f t="shared" si="11"/>
        <v>143</v>
      </c>
      <c r="H145" s="194">
        <v>35.347555</v>
      </c>
      <c r="I145" s="194">
        <v>-119.662763</v>
      </c>
      <c r="J145" s="45" t="s">
        <v>343</v>
      </c>
      <c r="K145" s="5" t="s">
        <v>437</v>
      </c>
      <c r="L145" s="5" t="s">
        <v>335</v>
      </c>
      <c r="M145" s="4" t="s">
        <v>174</v>
      </c>
      <c r="N145" s="4" t="s">
        <v>300</v>
      </c>
      <c r="O145" s="4" t="s">
        <v>427</v>
      </c>
      <c r="P145" s="4" t="s">
        <v>438</v>
      </c>
      <c r="Q145" s="4" t="s">
        <v>376</v>
      </c>
      <c r="R145" s="193" t="s">
        <v>168</v>
      </c>
      <c r="S145" s="193" t="str">
        <f t="shared" si="9"/>
        <v>10/29/16</v>
      </c>
      <c r="T145" s="193" t="str">
        <f t="shared" si="10"/>
        <v>20:07:19</v>
      </c>
      <c r="U145" s="50">
        <v>12.765344667700001</v>
      </c>
      <c r="V145" s="50">
        <v>499.52477415999999</v>
      </c>
    </row>
    <row r="146" spans="1:22" s="193" customFormat="1" x14ac:dyDescent="0.35">
      <c r="A146" s="193" t="s">
        <v>667</v>
      </c>
      <c r="B146" s="195">
        <v>35.238213999999999</v>
      </c>
      <c r="C146" s="195">
        <v>-119.59142300000001</v>
      </c>
      <c r="D146" s="196" t="str">
        <f t="shared" si="8"/>
        <v>ANG_CH4_00144</v>
      </c>
      <c r="E146" s="196" t="s">
        <v>350</v>
      </c>
      <c r="F146" s="196" t="s">
        <v>351</v>
      </c>
      <c r="G146" s="196">
        <f t="shared" si="11"/>
        <v>144</v>
      </c>
      <c r="H146" s="194">
        <v>35.238213999999999</v>
      </c>
      <c r="I146" s="194">
        <v>-119.59142300000001</v>
      </c>
      <c r="J146" s="45" t="s">
        <v>514</v>
      </c>
      <c r="K146" s="5" t="s">
        <v>433</v>
      </c>
      <c r="L146" s="5" t="s">
        <v>335</v>
      </c>
      <c r="M146" s="4" t="s">
        <v>174</v>
      </c>
      <c r="N146" s="4" t="s">
        <v>301</v>
      </c>
      <c r="O146" s="4" t="s">
        <v>427</v>
      </c>
      <c r="P146" s="4" t="s">
        <v>432</v>
      </c>
      <c r="Q146" s="4" t="s">
        <v>376</v>
      </c>
      <c r="R146" s="193" t="s">
        <v>168</v>
      </c>
      <c r="S146" s="193" t="str">
        <f t="shared" si="9"/>
        <v>10/29/16</v>
      </c>
      <c r="T146" s="193" t="str">
        <f t="shared" si="10"/>
        <v>20:07:19</v>
      </c>
      <c r="U146" s="50">
        <v>21.273010269299998</v>
      </c>
      <c r="V146" s="50">
        <v>449.16923314000002</v>
      </c>
    </row>
    <row r="147" spans="1:22" s="193" customFormat="1" x14ac:dyDescent="0.35">
      <c r="A147" s="193" t="s">
        <v>667</v>
      </c>
      <c r="B147" s="195">
        <v>35.238213999999999</v>
      </c>
      <c r="C147" s="195">
        <v>-119.59142300000001</v>
      </c>
      <c r="D147" s="196" t="str">
        <f t="shared" si="8"/>
        <v>ANG_CH4_00145</v>
      </c>
      <c r="E147" s="196" t="s">
        <v>350</v>
      </c>
      <c r="F147" s="196" t="s">
        <v>351</v>
      </c>
      <c r="G147" s="196">
        <f t="shared" si="11"/>
        <v>145</v>
      </c>
      <c r="H147" s="194">
        <v>35.238348999999999</v>
      </c>
      <c r="I147" s="194">
        <v>-119.591088</v>
      </c>
      <c r="J147" s="45" t="s">
        <v>514</v>
      </c>
      <c r="K147" s="5" t="s">
        <v>433</v>
      </c>
      <c r="L147" s="5" t="s">
        <v>335</v>
      </c>
      <c r="M147" s="4" t="s">
        <v>174</v>
      </c>
      <c r="N147" s="4" t="s">
        <v>302</v>
      </c>
      <c r="O147" s="4" t="s">
        <v>427</v>
      </c>
      <c r="P147" s="4" t="s">
        <v>432</v>
      </c>
      <c r="Q147" s="4" t="s">
        <v>376</v>
      </c>
      <c r="R147" s="193" t="s">
        <v>169</v>
      </c>
      <c r="S147" s="193" t="str">
        <f t="shared" si="9"/>
        <v>10/29/16</v>
      </c>
      <c r="T147" s="193" t="str">
        <f t="shared" si="10"/>
        <v>20:19:50</v>
      </c>
      <c r="U147" s="50">
        <v>2.59806437092</v>
      </c>
      <c r="V147" s="50">
        <v>186.64471597100001</v>
      </c>
    </row>
    <row r="148" spans="1:22" s="193" customFormat="1" ht="36" x14ac:dyDescent="0.35">
      <c r="A148" s="193" t="s">
        <v>668</v>
      </c>
      <c r="B148" s="195">
        <v>35.364280999999998</v>
      </c>
      <c r="C148" s="195">
        <v>-119.670179</v>
      </c>
      <c r="D148" s="196" t="str">
        <f t="shared" si="8"/>
        <v>ANG_CH4_00146</v>
      </c>
      <c r="E148" s="196" t="s">
        <v>350</v>
      </c>
      <c r="F148" s="196" t="s">
        <v>351</v>
      </c>
      <c r="G148" s="196">
        <f t="shared" si="11"/>
        <v>146</v>
      </c>
      <c r="H148" s="194">
        <v>35.364280999999998</v>
      </c>
      <c r="I148" s="194">
        <v>-119.670179</v>
      </c>
      <c r="J148" s="45" t="s">
        <v>343</v>
      </c>
      <c r="K148" s="5" t="s">
        <v>437</v>
      </c>
      <c r="L148" s="5" t="s">
        <v>335</v>
      </c>
      <c r="M148" s="4" t="s">
        <v>174</v>
      </c>
      <c r="N148" s="4" t="s">
        <v>318</v>
      </c>
      <c r="O148" s="4" t="s">
        <v>424</v>
      </c>
      <c r="P148" s="4" t="s">
        <v>438</v>
      </c>
      <c r="Q148" s="4" t="s">
        <v>376</v>
      </c>
      <c r="R148" s="193" t="s">
        <v>168</v>
      </c>
      <c r="S148" s="193" t="str">
        <f t="shared" si="9"/>
        <v>10/29/16</v>
      </c>
      <c r="T148" s="193" t="str">
        <f t="shared" si="10"/>
        <v>20:07:19</v>
      </c>
      <c r="U148" s="50">
        <v>1.60890864395</v>
      </c>
      <c r="V148" s="50">
        <v>141.509716981</v>
      </c>
    </row>
    <row r="149" spans="1:22" s="193" customFormat="1" ht="36" x14ac:dyDescent="0.35">
      <c r="A149" s="193" t="s">
        <v>669</v>
      </c>
      <c r="B149" s="195">
        <v>35.480494999999998</v>
      </c>
      <c r="C149" s="195">
        <v>-119.743093</v>
      </c>
      <c r="D149" s="196" t="str">
        <f t="shared" si="8"/>
        <v>ANG_CH4_00147</v>
      </c>
      <c r="E149" s="196" t="s">
        <v>350</v>
      </c>
      <c r="F149" s="196" t="s">
        <v>351</v>
      </c>
      <c r="G149" s="196">
        <f t="shared" si="11"/>
        <v>147</v>
      </c>
      <c r="H149" s="194">
        <v>35.480494999999998</v>
      </c>
      <c r="I149" s="194">
        <v>-119.743093</v>
      </c>
      <c r="J149" s="45" t="s">
        <v>343</v>
      </c>
      <c r="K149" s="5" t="s">
        <v>437</v>
      </c>
      <c r="L149" s="5" t="s">
        <v>335</v>
      </c>
      <c r="M149" s="4" t="s">
        <v>174</v>
      </c>
      <c r="N149" s="4" t="s">
        <v>319</v>
      </c>
      <c r="O149" s="4" t="s">
        <v>424</v>
      </c>
      <c r="P149" s="4" t="s">
        <v>438</v>
      </c>
      <c r="Q149" s="4" t="s">
        <v>376</v>
      </c>
      <c r="R149" s="193" t="s">
        <v>168</v>
      </c>
      <c r="S149" s="193" t="str">
        <f t="shared" si="9"/>
        <v>10/29/16</v>
      </c>
      <c r="T149" s="193" t="str">
        <f t="shared" si="10"/>
        <v>20:07:19</v>
      </c>
      <c r="U149" s="50">
        <v>13.0129750804</v>
      </c>
      <c r="V149" s="50">
        <v>497.93674297000001</v>
      </c>
    </row>
    <row r="150" spans="1:22" s="193" customFormat="1" x14ac:dyDescent="0.35">
      <c r="A150" s="193" t="s">
        <v>670</v>
      </c>
      <c r="B150" s="195">
        <v>35.529159999999997</v>
      </c>
      <c r="C150" s="195">
        <v>-119.769459</v>
      </c>
      <c r="D150" s="196" t="str">
        <f t="shared" si="8"/>
        <v>ANG_CH4_00148</v>
      </c>
      <c r="E150" s="196" t="s">
        <v>350</v>
      </c>
      <c r="F150" s="196" t="s">
        <v>351</v>
      </c>
      <c r="G150" s="196">
        <f t="shared" si="11"/>
        <v>148</v>
      </c>
      <c r="H150" s="194">
        <v>35.529159999999997</v>
      </c>
      <c r="I150" s="194">
        <v>-119.769459</v>
      </c>
      <c r="J150" s="45" t="s">
        <v>343</v>
      </c>
      <c r="K150" s="5" t="s">
        <v>437</v>
      </c>
      <c r="L150" s="5" t="s">
        <v>335</v>
      </c>
      <c r="M150" s="4" t="s">
        <v>174</v>
      </c>
      <c r="N150" s="4" t="s">
        <v>320</v>
      </c>
      <c r="O150" s="4" t="s">
        <v>427</v>
      </c>
      <c r="P150" s="4" t="s">
        <v>438</v>
      </c>
      <c r="Q150" s="4" t="s">
        <v>376</v>
      </c>
      <c r="R150" s="193" t="s">
        <v>168</v>
      </c>
      <c r="S150" s="193" t="str">
        <f t="shared" si="9"/>
        <v>10/29/16</v>
      </c>
      <c r="T150" s="193" t="str">
        <f t="shared" si="10"/>
        <v>20:07:19</v>
      </c>
      <c r="U150" s="50">
        <v>19</v>
      </c>
      <c r="V150" s="50" t="s">
        <v>1217</v>
      </c>
    </row>
    <row r="151" spans="1:22" s="193" customFormat="1" ht="36" x14ac:dyDescent="0.35">
      <c r="A151" s="193" t="s">
        <v>671</v>
      </c>
      <c r="B151" s="195">
        <v>35.227173999999998</v>
      </c>
      <c r="C151" s="195">
        <v>-119.578357</v>
      </c>
      <c r="D151" s="196" t="str">
        <f t="shared" si="8"/>
        <v>ANG_CH4_00149</v>
      </c>
      <c r="E151" s="196" t="s">
        <v>350</v>
      </c>
      <c r="F151" s="196" t="s">
        <v>351</v>
      </c>
      <c r="G151" s="196">
        <f t="shared" si="11"/>
        <v>149</v>
      </c>
      <c r="H151" s="194">
        <v>35.227173999999998</v>
      </c>
      <c r="I151" s="194">
        <v>-119.578357</v>
      </c>
      <c r="J151" s="45" t="s">
        <v>343</v>
      </c>
      <c r="K151" s="5" t="s">
        <v>433</v>
      </c>
      <c r="L151" s="5" t="s">
        <v>335</v>
      </c>
      <c r="M151" s="4" t="s">
        <v>174</v>
      </c>
      <c r="N151" s="4" t="s">
        <v>313</v>
      </c>
      <c r="O151" s="4" t="s">
        <v>424</v>
      </c>
      <c r="P151" s="4" t="s">
        <v>432</v>
      </c>
      <c r="Q151" s="4" t="s">
        <v>376</v>
      </c>
      <c r="R151" s="193" t="s">
        <v>169</v>
      </c>
      <c r="S151" s="193" t="str">
        <f t="shared" si="9"/>
        <v>10/29/16</v>
      </c>
      <c r="T151" s="193" t="str">
        <f t="shared" si="10"/>
        <v>20:19:50</v>
      </c>
      <c r="U151" s="50">
        <v>0.52294575981799996</v>
      </c>
      <c r="V151" s="50">
        <v>24.992999019700001</v>
      </c>
    </row>
    <row r="152" spans="1:22" s="193" customFormat="1" x14ac:dyDescent="0.35">
      <c r="A152" s="193" t="s">
        <v>672</v>
      </c>
      <c r="B152" s="195">
        <v>35.247999999999998</v>
      </c>
      <c r="C152" s="195">
        <v>-119.58078999999999</v>
      </c>
      <c r="D152" s="196" t="str">
        <f t="shared" si="8"/>
        <v>ANG_CH4_00150</v>
      </c>
      <c r="E152" s="196" t="s">
        <v>350</v>
      </c>
      <c r="F152" s="196" t="s">
        <v>351</v>
      </c>
      <c r="G152" s="196">
        <f t="shared" si="11"/>
        <v>150</v>
      </c>
      <c r="H152" s="194">
        <v>35.247999999999998</v>
      </c>
      <c r="I152" s="194">
        <v>-119.58078999999999</v>
      </c>
      <c r="J152" s="45" t="s">
        <v>343</v>
      </c>
      <c r="K152" s="5" t="s">
        <v>433</v>
      </c>
      <c r="L152" s="5" t="s">
        <v>335</v>
      </c>
      <c r="M152" s="4" t="s">
        <v>174</v>
      </c>
      <c r="N152" s="4" t="s">
        <v>314</v>
      </c>
      <c r="O152" s="4" t="s">
        <v>427</v>
      </c>
      <c r="P152" s="4" t="s">
        <v>432</v>
      </c>
      <c r="Q152" s="4" t="s">
        <v>376</v>
      </c>
      <c r="R152" s="193" t="s">
        <v>169</v>
      </c>
      <c r="S152" s="193" t="str">
        <f t="shared" si="9"/>
        <v>10/29/16</v>
      </c>
      <c r="T152" s="193" t="str">
        <f t="shared" si="10"/>
        <v>20:19:50</v>
      </c>
      <c r="U152" s="50">
        <v>19.531060258899998</v>
      </c>
      <c r="V152" s="50">
        <v>474.3</v>
      </c>
    </row>
    <row r="153" spans="1:22" s="193" customFormat="1" x14ac:dyDescent="0.35">
      <c r="A153" s="193" t="s">
        <v>673</v>
      </c>
      <c r="B153" s="195">
        <v>35.253588999999998</v>
      </c>
      <c r="C153" s="195">
        <v>-119.586534</v>
      </c>
      <c r="D153" s="196" t="str">
        <f t="shared" si="8"/>
        <v>ANG_CH4_00151</v>
      </c>
      <c r="E153" s="196" t="s">
        <v>350</v>
      </c>
      <c r="F153" s="196" t="s">
        <v>351</v>
      </c>
      <c r="G153" s="196">
        <f t="shared" si="11"/>
        <v>151</v>
      </c>
      <c r="H153" s="194">
        <v>35.253588999999998</v>
      </c>
      <c r="I153" s="194">
        <v>-119.586534</v>
      </c>
      <c r="J153" s="45" t="s">
        <v>343</v>
      </c>
      <c r="K153" s="5" t="s">
        <v>433</v>
      </c>
      <c r="L153" s="5" t="s">
        <v>335</v>
      </c>
      <c r="M153" s="4" t="s">
        <v>174</v>
      </c>
      <c r="N153" s="4" t="s">
        <v>315</v>
      </c>
      <c r="O153" s="4" t="s">
        <v>427</v>
      </c>
      <c r="P153" s="4" t="s">
        <v>432</v>
      </c>
      <c r="Q153" s="4" t="s">
        <v>376</v>
      </c>
      <c r="R153" s="193" t="s">
        <v>169</v>
      </c>
      <c r="S153" s="193" t="str">
        <f t="shared" si="9"/>
        <v>10/29/16</v>
      </c>
      <c r="T153" s="193" t="str">
        <f t="shared" si="10"/>
        <v>20:19:50</v>
      </c>
      <c r="U153" s="50">
        <v>57.552922261399999</v>
      </c>
      <c r="V153" s="50">
        <v>474.3</v>
      </c>
    </row>
    <row r="154" spans="1:22" s="193" customFormat="1" x14ac:dyDescent="0.35">
      <c r="A154" s="193" t="s">
        <v>674</v>
      </c>
      <c r="B154" s="195">
        <v>35.341929</v>
      </c>
      <c r="C154" s="195">
        <v>-119.64609799999999</v>
      </c>
      <c r="D154" s="196" t="str">
        <f t="shared" si="8"/>
        <v>ANG_CH4_00152</v>
      </c>
      <c r="E154" s="196" t="s">
        <v>350</v>
      </c>
      <c r="F154" s="196" t="s">
        <v>351</v>
      </c>
      <c r="G154" s="196">
        <f t="shared" si="11"/>
        <v>152</v>
      </c>
      <c r="H154" s="194">
        <v>35.341929</v>
      </c>
      <c r="I154" s="194">
        <v>-119.64609799999999</v>
      </c>
      <c r="J154" s="45" t="s">
        <v>343</v>
      </c>
      <c r="K154" s="5" t="s">
        <v>437</v>
      </c>
      <c r="L154" s="5" t="s">
        <v>335</v>
      </c>
      <c r="M154" s="4" t="s">
        <v>174</v>
      </c>
      <c r="N154" s="4" t="s">
        <v>316</v>
      </c>
      <c r="O154" s="4" t="s">
        <v>427</v>
      </c>
      <c r="P154" s="4" t="s">
        <v>438</v>
      </c>
      <c r="Q154" s="4" t="s">
        <v>376</v>
      </c>
      <c r="R154" s="193" t="s">
        <v>169</v>
      </c>
      <c r="S154" s="193" t="str">
        <f t="shared" si="9"/>
        <v>10/29/16</v>
      </c>
      <c r="T154" s="193" t="str">
        <f t="shared" si="10"/>
        <v>20:19:50</v>
      </c>
      <c r="U154" s="50">
        <v>4.3108393074900002</v>
      </c>
      <c r="V154" s="50">
        <v>160.393173171</v>
      </c>
    </row>
    <row r="155" spans="1:22" s="193" customFormat="1" ht="36" x14ac:dyDescent="0.35">
      <c r="A155" s="193" t="s">
        <v>675</v>
      </c>
      <c r="B155" s="195">
        <v>35.429546000000002</v>
      </c>
      <c r="C155" s="195">
        <v>-119.690223</v>
      </c>
      <c r="D155" s="196" t="str">
        <f t="shared" si="8"/>
        <v>ANG_CH4_00153</v>
      </c>
      <c r="E155" s="196" t="s">
        <v>350</v>
      </c>
      <c r="F155" s="196" t="s">
        <v>351</v>
      </c>
      <c r="G155" s="196">
        <f t="shared" si="11"/>
        <v>153</v>
      </c>
      <c r="H155" s="194">
        <v>35.429546000000002</v>
      </c>
      <c r="I155" s="194">
        <v>-119.690223</v>
      </c>
      <c r="J155" s="45" t="s">
        <v>343</v>
      </c>
      <c r="K155" s="5" t="s">
        <v>437</v>
      </c>
      <c r="L155" s="5" t="s">
        <v>335</v>
      </c>
      <c r="M155" s="4" t="s">
        <v>174</v>
      </c>
      <c r="N155" s="4" t="s">
        <v>317</v>
      </c>
      <c r="O155" s="4" t="s">
        <v>424</v>
      </c>
      <c r="P155" s="4" t="s">
        <v>438</v>
      </c>
      <c r="Q155" s="4" t="s">
        <v>376</v>
      </c>
      <c r="R155" s="193" t="s">
        <v>169</v>
      </c>
      <c r="S155" s="193" t="str">
        <f t="shared" si="9"/>
        <v>10/29/16</v>
      </c>
      <c r="T155" s="193" t="str">
        <f t="shared" si="10"/>
        <v>20:19:50</v>
      </c>
      <c r="U155" s="50">
        <v>1.46612505242</v>
      </c>
      <c r="V155" s="50">
        <v>71.569057559800001</v>
      </c>
    </row>
    <row r="156" spans="1:22" s="193" customFormat="1" x14ac:dyDescent="0.35">
      <c r="A156" s="193" t="s">
        <v>676</v>
      </c>
      <c r="B156" s="195">
        <v>35.123596999999997</v>
      </c>
      <c r="C156" s="195">
        <v>-119.499066</v>
      </c>
      <c r="D156" s="196" t="str">
        <f t="shared" si="8"/>
        <v>ANG_CH4_00154</v>
      </c>
      <c r="E156" s="196" t="s">
        <v>350</v>
      </c>
      <c r="F156" s="196" t="s">
        <v>351</v>
      </c>
      <c r="G156" s="196">
        <f t="shared" si="11"/>
        <v>154</v>
      </c>
      <c r="H156" s="194">
        <v>35.123596999999997</v>
      </c>
      <c r="I156" s="194">
        <v>-119.499066</v>
      </c>
      <c r="J156" s="45" t="s">
        <v>343</v>
      </c>
      <c r="K156" s="5" t="s">
        <v>433</v>
      </c>
      <c r="L156" s="5" t="s">
        <v>335</v>
      </c>
      <c r="M156" s="4" t="s">
        <v>174</v>
      </c>
      <c r="N156" s="4" t="s">
        <v>321</v>
      </c>
      <c r="O156" s="4" t="s">
        <v>435</v>
      </c>
      <c r="P156" s="4" t="s">
        <v>432</v>
      </c>
      <c r="Q156" s="4" t="s">
        <v>376</v>
      </c>
      <c r="R156" s="193" t="s">
        <v>332</v>
      </c>
      <c r="S156" s="193" t="str">
        <f t="shared" si="9"/>
        <v>11/04/16</v>
      </c>
      <c r="T156" s="193" t="str">
        <f t="shared" si="10"/>
        <v>18:57:42</v>
      </c>
      <c r="U156" s="50">
        <v>0.64999749744299995</v>
      </c>
      <c r="V156" s="50">
        <v>74.873292968900003</v>
      </c>
    </row>
    <row r="157" spans="1:22" s="193" customFormat="1" x14ac:dyDescent="0.35">
      <c r="A157" s="193" t="s">
        <v>677</v>
      </c>
      <c r="B157" s="195">
        <v>35.115049999999997</v>
      </c>
      <c r="C157" s="195">
        <v>-119.466999</v>
      </c>
      <c r="D157" s="196" t="str">
        <f t="shared" si="8"/>
        <v>ANG_CH4_00155</v>
      </c>
      <c r="E157" s="196" t="s">
        <v>350</v>
      </c>
      <c r="F157" s="196" t="s">
        <v>351</v>
      </c>
      <c r="G157" s="196">
        <f t="shared" si="11"/>
        <v>155</v>
      </c>
      <c r="H157" s="194">
        <v>35.115049999999997</v>
      </c>
      <c r="I157" s="194">
        <v>-119.466999</v>
      </c>
      <c r="J157" s="45" t="s">
        <v>514</v>
      </c>
      <c r="K157" s="5" t="s">
        <v>433</v>
      </c>
      <c r="L157" s="5" t="s">
        <v>335</v>
      </c>
      <c r="M157" s="4" t="s">
        <v>175</v>
      </c>
      <c r="N157" s="4" t="s">
        <v>325</v>
      </c>
      <c r="O157" s="4" t="s">
        <v>427</v>
      </c>
      <c r="P157" s="4" t="s">
        <v>432</v>
      </c>
      <c r="Q157" s="4" t="s">
        <v>376</v>
      </c>
      <c r="R157" s="193" t="s">
        <v>332</v>
      </c>
      <c r="S157" s="193" t="str">
        <f t="shared" si="9"/>
        <v>11/04/16</v>
      </c>
      <c r="T157" s="193" t="str">
        <f t="shared" si="10"/>
        <v>18:57:42</v>
      </c>
      <c r="U157" s="50">
        <v>0.40489026624699997</v>
      </c>
      <c r="V157" s="50">
        <v>32.6242241287</v>
      </c>
    </row>
    <row r="158" spans="1:22" s="193" customFormat="1" x14ac:dyDescent="0.35">
      <c r="A158" s="193" t="s">
        <v>677</v>
      </c>
      <c r="B158" s="195">
        <v>35.115049999999997</v>
      </c>
      <c r="C158" s="195">
        <v>-119.466999</v>
      </c>
      <c r="D158" s="196" t="str">
        <f t="shared" si="8"/>
        <v>ANG_CH4_00156</v>
      </c>
      <c r="E158" s="196" t="s">
        <v>350</v>
      </c>
      <c r="F158" s="196" t="s">
        <v>351</v>
      </c>
      <c r="G158" s="196">
        <f t="shared" si="11"/>
        <v>156</v>
      </c>
      <c r="H158" s="194">
        <v>35.114978999999998</v>
      </c>
      <c r="I158" s="194">
        <v>-119.46677</v>
      </c>
      <c r="J158" s="45" t="s">
        <v>514</v>
      </c>
      <c r="K158" s="5" t="s">
        <v>433</v>
      </c>
      <c r="L158" s="5" t="s">
        <v>335</v>
      </c>
      <c r="M158" s="4" t="s">
        <v>174</v>
      </c>
      <c r="N158" s="4" t="s">
        <v>324</v>
      </c>
      <c r="O158" s="4" t="s">
        <v>427</v>
      </c>
      <c r="P158" s="4" t="s">
        <v>432</v>
      </c>
      <c r="Q158" s="4" t="s">
        <v>376</v>
      </c>
      <c r="R158" s="193" t="s">
        <v>333</v>
      </c>
      <c r="S158" s="193" t="str">
        <f t="shared" si="9"/>
        <v>11/04/16</v>
      </c>
      <c r="T158" s="193" t="str">
        <f t="shared" si="10"/>
        <v>19:08:38</v>
      </c>
      <c r="U158" s="50">
        <v>0.23013285268100001</v>
      </c>
      <c r="V158" s="50">
        <v>21.868699092500002</v>
      </c>
    </row>
    <row r="159" spans="1:22" s="193" customFormat="1" x14ac:dyDescent="0.35">
      <c r="A159" s="193" t="s">
        <v>678</v>
      </c>
      <c r="B159" s="195">
        <v>35.041223000000002</v>
      </c>
      <c r="C159" s="195">
        <v>-119.38412</v>
      </c>
      <c r="D159" s="196" t="str">
        <f t="shared" si="8"/>
        <v>ANG_CH4_00157</v>
      </c>
      <c r="E159" s="196" t="s">
        <v>350</v>
      </c>
      <c r="F159" s="196" t="s">
        <v>351</v>
      </c>
      <c r="G159" s="196">
        <f t="shared" si="11"/>
        <v>157</v>
      </c>
      <c r="H159" s="194">
        <v>35.041223000000002</v>
      </c>
      <c r="I159" s="194">
        <v>-119.38412</v>
      </c>
      <c r="J159" s="45" t="s">
        <v>343</v>
      </c>
      <c r="K159" s="5" t="s">
        <v>433</v>
      </c>
      <c r="L159" s="5" t="s">
        <v>335</v>
      </c>
      <c r="M159" s="4" t="s">
        <v>175</v>
      </c>
      <c r="N159" s="4" t="s">
        <v>326</v>
      </c>
      <c r="O159" s="4" t="s">
        <v>435</v>
      </c>
      <c r="P159" s="4" t="s">
        <v>432</v>
      </c>
      <c r="Q159" s="4" t="s">
        <v>376</v>
      </c>
      <c r="R159" s="193" t="s">
        <v>332</v>
      </c>
      <c r="S159" s="193" t="str">
        <f t="shared" si="9"/>
        <v>11/04/16</v>
      </c>
      <c r="T159" s="193" t="str">
        <f t="shared" si="10"/>
        <v>18:57:42</v>
      </c>
      <c r="U159" s="50">
        <v>0.27181980432899999</v>
      </c>
      <c r="V159" s="50">
        <v>38.374210089599998</v>
      </c>
    </row>
    <row r="160" spans="1:22" s="193" customFormat="1" x14ac:dyDescent="0.35">
      <c r="A160" s="193" t="s">
        <v>679</v>
      </c>
      <c r="B160" s="195">
        <v>35.027050000000003</v>
      </c>
      <c r="C160" s="195">
        <v>-119.332893</v>
      </c>
      <c r="D160" s="196" t="str">
        <f t="shared" si="8"/>
        <v>ANG_CH4_00158</v>
      </c>
      <c r="E160" s="196" t="s">
        <v>350</v>
      </c>
      <c r="F160" s="196" t="s">
        <v>351</v>
      </c>
      <c r="G160" s="196">
        <f t="shared" si="11"/>
        <v>158</v>
      </c>
      <c r="H160" s="194">
        <v>35.026941999999998</v>
      </c>
      <c r="I160" s="194">
        <v>-119.33287300000001</v>
      </c>
      <c r="J160" s="45" t="s">
        <v>343</v>
      </c>
      <c r="K160" s="5" t="s">
        <v>433</v>
      </c>
      <c r="L160" s="5" t="s">
        <v>335</v>
      </c>
      <c r="M160" s="4" t="s">
        <v>174</v>
      </c>
      <c r="N160" s="4" t="s">
        <v>322</v>
      </c>
      <c r="O160" s="4" t="s">
        <v>435</v>
      </c>
      <c r="P160" s="4" t="s">
        <v>432</v>
      </c>
      <c r="Q160" s="4" t="s">
        <v>376</v>
      </c>
      <c r="R160" s="193" t="s">
        <v>333</v>
      </c>
      <c r="S160" s="193" t="str">
        <f t="shared" si="9"/>
        <v>11/04/16</v>
      </c>
      <c r="T160" s="193" t="str">
        <f t="shared" si="10"/>
        <v>19:08:38</v>
      </c>
      <c r="U160" s="50">
        <v>7.4559358879900006E-2</v>
      </c>
      <c r="V160" s="50">
        <v>11.544695751700001</v>
      </c>
    </row>
    <row r="161" spans="1:22" s="193" customFormat="1" ht="36" x14ac:dyDescent="0.35">
      <c r="A161" s="193" t="s">
        <v>680</v>
      </c>
      <c r="B161" s="195">
        <v>35.061529</v>
      </c>
      <c r="C161" s="195">
        <v>-119.390888</v>
      </c>
      <c r="D161" s="196" t="str">
        <f t="shared" si="8"/>
        <v>ANG_CH4_00159</v>
      </c>
      <c r="E161" s="196" t="s">
        <v>350</v>
      </c>
      <c r="F161" s="196" t="s">
        <v>351</v>
      </c>
      <c r="G161" s="196">
        <f t="shared" si="11"/>
        <v>159</v>
      </c>
      <c r="H161" s="194">
        <v>35.061529</v>
      </c>
      <c r="I161" s="194">
        <v>-119.390888</v>
      </c>
      <c r="J161" s="45" t="s">
        <v>343</v>
      </c>
      <c r="K161" s="5" t="s">
        <v>433</v>
      </c>
      <c r="L161" s="5" t="s">
        <v>335</v>
      </c>
      <c r="M161" s="4" t="s">
        <v>174</v>
      </c>
      <c r="N161" s="4" t="s">
        <v>323</v>
      </c>
      <c r="O161" s="4" t="s">
        <v>424</v>
      </c>
      <c r="P161" s="4" t="s">
        <v>432</v>
      </c>
      <c r="Q161" s="4" t="s">
        <v>376</v>
      </c>
      <c r="R161" s="193" t="s">
        <v>333</v>
      </c>
      <c r="S161" s="193" t="str">
        <f t="shared" si="9"/>
        <v>11/04/16</v>
      </c>
      <c r="T161" s="193" t="str">
        <f t="shared" si="10"/>
        <v>19:08:38</v>
      </c>
      <c r="U161" s="50">
        <v>0.220481115393</v>
      </c>
      <c r="V161" s="50">
        <v>31.304951684999999</v>
      </c>
    </row>
    <row r="162" spans="1:22" s="193" customFormat="1" x14ac:dyDescent="0.35">
      <c r="A162" s="193" t="s">
        <v>681</v>
      </c>
      <c r="B162" s="195">
        <v>35.03322</v>
      </c>
      <c r="C162" s="195">
        <v>-119.343751</v>
      </c>
      <c r="D162" s="196" t="str">
        <f t="shared" si="8"/>
        <v>ANG_CH4_00160</v>
      </c>
      <c r="E162" s="196" t="s">
        <v>350</v>
      </c>
      <c r="F162" s="196" t="s">
        <v>351</v>
      </c>
      <c r="G162" s="196">
        <f t="shared" si="11"/>
        <v>160</v>
      </c>
      <c r="H162" s="194">
        <v>35.033119999999997</v>
      </c>
      <c r="I162" s="194">
        <v>-119.34375300000001</v>
      </c>
      <c r="J162" s="45" t="s">
        <v>343</v>
      </c>
      <c r="K162" s="5" t="s">
        <v>433</v>
      </c>
      <c r="L162" s="5" t="s">
        <v>335</v>
      </c>
      <c r="M162" s="4" t="s">
        <v>175</v>
      </c>
      <c r="N162" s="4" t="s">
        <v>327</v>
      </c>
      <c r="O162" s="4" t="s">
        <v>435</v>
      </c>
      <c r="P162" s="4" t="s">
        <v>432</v>
      </c>
      <c r="Q162" s="4" t="s">
        <v>376</v>
      </c>
      <c r="R162" s="193" t="s">
        <v>333</v>
      </c>
      <c r="S162" s="193" t="str">
        <f t="shared" si="9"/>
        <v>11/04/16</v>
      </c>
      <c r="T162" s="193" t="str">
        <f t="shared" si="10"/>
        <v>19:08:38</v>
      </c>
      <c r="U162" s="50">
        <v>0.43518004193900001</v>
      </c>
      <c r="V162" s="50">
        <v>45.235384379899997</v>
      </c>
    </row>
    <row r="163" spans="1:22" s="193" customFormat="1" x14ac:dyDescent="0.35">
      <c r="A163" s="193" t="s">
        <v>682</v>
      </c>
      <c r="B163" s="195">
        <v>35.045861000000002</v>
      </c>
      <c r="C163" s="195">
        <v>-119.349694</v>
      </c>
      <c r="D163" s="196" t="str">
        <f t="shared" si="8"/>
        <v>ANG_CH4_00161</v>
      </c>
      <c r="E163" s="196" t="s">
        <v>350</v>
      </c>
      <c r="F163" s="196" t="s">
        <v>351</v>
      </c>
      <c r="G163" s="196">
        <f t="shared" si="11"/>
        <v>161</v>
      </c>
      <c r="H163" s="194">
        <v>35.045861000000002</v>
      </c>
      <c r="I163" s="194">
        <v>-119.349694</v>
      </c>
      <c r="J163" s="45" t="s">
        <v>343</v>
      </c>
      <c r="K163" s="5" t="s">
        <v>1203</v>
      </c>
      <c r="L163" s="5" t="s">
        <v>335</v>
      </c>
      <c r="M163" s="4" t="s">
        <v>175</v>
      </c>
      <c r="N163" s="4" t="s">
        <v>328</v>
      </c>
      <c r="O163" s="4" t="s">
        <v>440</v>
      </c>
      <c r="P163" s="4" t="s">
        <v>439</v>
      </c>
      <c r="Q163" s="4" t="s">
        <v>392</v>
      </c>
      <c r="R163" s="193" t="s">
        <v>333</v>
      </c>
      <c r="S163" s="193" t="str">
        <f t="shared" si="9"/>
        <v>11/04/16</v>
      </c>
      <c r="T163" s="193" t="str">
        <f t="shared" si="10"/>
        <v>19:08:38</v>
      </c>
      <c r="U163" s="50">
        <v>0.33885865472299997</v>
      </c>
      <c r="V163" s="50">
        <v>43.737398185099998</v>
      </c>
    </row>
    <row r="164" spans="1:22" s="193" customFormat="1" x14ac:dyDescent="0.35">
      <c r="A164" s="193" t="s">
        <v>683</v>
      </c>
      <c r="B164" s="195">
        <v>35.132539999999999</v>
      </c>
      <c r="C164" s="195">
        <v>-119.48661800000001</v>
      </c>
      <c r="D164" s="196" t="str">
        <f t="shared" si="8"/>
        <v>ANG_CH4_00162</v>
      </c>
      <c r="E164" s="196" t="s">
        <v>350</v>
      </c>
      <c r="F164" s="196" t="s">
        <v>351</v>
      </c>
      <c r="G164" s="196">
        <f t="shared" si="11"/>
        <v>162</v>
      </c>
      <c r="H164" s="194">
        <v>35.132539999999999</v>
      </c>
      <c r="I164" s="194">
        <v>-119.48661800000001</v>
      </c>
      <c r="J164" s="45" t="s">
        <v>343</v>
      </c>
      <c r="K164" s="5" t="s">
        <v>433</v>
      </c>
      <c r="L164" s="5" t="s">
        <v>335</v>
      </c>
      <c r="M164" s="4" t="s">
        <v>175</v>
      </c>
      <c r="N164" s="4" t="s">
        <v>329</v>
      </c>
      <c r="O164" s="4" t="s">
        <v>436</v>
      </c>
      <c r="P164" s="4" t="s">
        <v>432</v>
      </c>
      <c r="Q164" s="4" t="s">
        <v>376</v>
      </c>
      <c r="R164" s="193" t="s">
        <v>333</v>
      </c>
      <c r="S164" s="193" t="str">
        <f t="shared" si="9"/>
        <v>11/04/16</v>
      </c>
      <c r="T164" s="193" t="str">
        <f t="shared" si="10"/>
        <v>19:08:38</v>
      </c>
      <c r="U164" s="50">
        <v>0.37886941293300003</v>
      </c>
      <c r="V164" s="50">
        <v>41.341504568700003</v>
      </c>
    </row>
    <row r="165" spans="1:22" s="193" customFormat="1" x14ac:dyDescent="0.35">
      <c r="A165" s="193" t="s">
        <v>684</v>
      </c>
      <c r="B165" s="195">
        <v>35.130904000000001</v>
      </c>
      <c r="C165" s="195">
        <v>-119.486498</v>
      </c>
      <c r="D165" s="196" t="str">
        <f t="shared" si="8"/>
        <v>ANG_CH4_00163</v>
      </c>
      <c r="E165" s="196" t="s">
        <v>350</v>
      </c>
      <c r="F165" s="196" t="s">
        <v>351</v>
      </c>
      <c r="G165" s="196">
        <f t="shared" si="11"/>
        <v>163</v>
      </c>
      <c r="H165" s="194">
        <v>35.130904000000001</v>
      </c>
      <c r="I165" s="194">
        <v>-119.486498</v>
      </c>
      <c r="J165" s="45" t="s">
        <v>343</v>
      </c>
      <c r="K165" s="5" t="s">
        <v>433</v>
      </c>
      <c r="L165" s="5" t="s">
        <v>335</v>
      </c>
      <c r="M165" s="4" t="s">
        <v>175</v>
      </c>
      <c r="N165" s="4" t="s">
        <v>330</v>
      </c>
      <c r="O165" s="4" t="s">
        <v>345</v>
      </c>
      <c r="P165" s="4" t="s">
        <v>432</v>
      </c>
      <c r="Q165" s="4" t="s">
        <v>376</v>
      </c>
      <c r="R165" s="193" t="s">
        <v>333</v>
      </c>
      <c r="S165" s="193" t="str">
        <f t="shared" si="9"/>
        <v>11/04/16</v>
      </c>
      <c r="T165" s="193" t="str">
        <f t="shared" si="10"/>
        <v>19:08:38</v>
      </c>
      <c r="U165" s="50">
        <v>0.21718613058299999</v>
      </c>
      <c r="V165" s="50">
        <v>123.486031599</v>
      </c>
    </row>
    <row r="166" spans="1:22" s="193" customFormat="1" x14ac:dyDescent="0.35">
      <c r="A166" s="193" t="s">
        <v>685</v>
      </c>
      <c r="B166" s="195">
        <v>33.779429</v>
      </c>
      <c r="C166" s="195">
        <v>-118.235061</v>
      </c>
      <c r="D166" s="196" t="str">
        <f t="shared" si="8"/>
        <v>ANG_CH4_00164</v>
      </c>
      <c r="E166" s="196" t="s">
        <v>350</v>
      </c>
      <c r="F166" s="196" t="s">
        <v>351</v>
      </c>
      <c r="G166" s="196">
        <f t="shared" si="11"/>
        <v>164</v>
      </c>
      <c r="H166" s="194">
        <v>33.779429</v>
      </c>
      <c r="I166" s="194">
        <v>-118.235061</v>
      </c>
      <c r="J166" s="45" t="s">
        <v>343</v>
      </c>
      <c r="K166" s="5" t="s">
        <v>189</v>
      </c>
      <c r="L166" s="5" t="s">
        <v>335</v>
      </c>
      <c r="M166" s="4" t="s">
        <v>174</v>
      </c>
      <c r="N166" s="4" t="s">
        <v>452</v>
      </c>
      <c r="O166" s="4" t="s">
        <v>346</v>
      </c>
      <c r="P166" s="4" t="s">
        <v>451</v>
      </c>
      <c r="Q166" s="4" t="s">
        <v>376</v>
      </c>
      <c r="R166" s="193" t="s">
        <v>18</v>
      </c>
      <c r="S166" s="193" t="str">
        <f t="shared" si="9"/>
        <v>09/10/16</v>
      </c>
      <c r="T166" s="193" t="str">
        <f t="shared" si="10"/>
        <v>20:50:21</v>
      </c>
      <c r="U166" s="50">
        <v>8.6712539913099995</v>
      </c>
      <c r="V166" s="50">
        <v>490.26462242299999</v>
      </c>
    </row>
    <row r="167" spans="1:22" s="193" customFormat="1" x14ac:dyDescent="0.35">
      <c r="A167" s="193" t="s">
        <v>686</v>
      </c>
      <c r="B167" s="195">
        <v>33.816222000000003</v>
      </c>
      <c r="C167" s="195">
        <v>-118.23569500000001</v>
      </c>
      <c r="D167" s="196" t="str">
        <f t="shared" si="8"/>
        <v>ANG_CH4_00165</v>
      </c>
      <c r="E167" s="196" t="s">
        <v>350</v>
      </c>
      <c r="F167" s="196" t="s">
        <v>351</v>
      </c>
      <c r="G167" s="196">
        <f t="shared" si="11"/>
        <v>165</v>
      </c>
      <c r="H167" s="194">
        <v>33.816222000000003</v>
      </c>
      <c r="I167" s="194">
        <v>-118.23569500000001</v>
      </c>
      <c r="J167" s="45" t="s">
        <v>343</v>
      </c>
      <c r="K167" s="5" t="s">
        <v>189</v>
      </c>
      <c r="L167" s="5" t="s">
        <v>335</v>
      </c>
      <c r="M167" s="4" t="s">
        <v>175</v>
      </c>
      <c r="N167" s="4" t="s">
        <v>453</v>
      </c>
      <c r="O167" s="4" t="s">
        <v>346</v>
      </c>
      <c r="P167" s="4" t="s">
        <v>454</v>
      </c>
      <c r="Q167" s="4" t="s">
        <v>376</v>
      </c>
      <c r="R167" s="193" t="s">
        <v>18</v>
      </c>
      <c r="S167" s="193" t="str">
        <f t="shared" si="9"/>
        <v>09/10/16</v>
      </c>
      <c r="T167" s="193" t="str">
        <f t="shared" si="10"/>
        <v>20:50:21</v>
      </c>
      <c r="U167" s="50">
        <v>2.2359199735800002</v>
      </c>
      <c r="V167" s="50">
        <v>481.26022067100001</v>
      </c>
    </row>
    <row r="168" spans="1:22" s="193" customFormat="1" x14ac:dyDescent="0.35">
      <c r="A168" s="193" t="s">
        <v>687</v>
      </c>
      <c r="B168" s="195">
        <v>34.330657000000002</v>
      </c>
      <c r="C168" s="195">
        <v>-118.51342200000001</v>
      </c>
      <c r="D168" s="196" t="str">
        <f t="shared" si="8"/>
        <v>ANG_CH4_00166</v>
      </c>
      <c r="E168" s="196" t="s">
        <v>350</v>
      </c>
      <c r="F168" s="196" t="s">
        <v>351</v>
      </c>
      <c r="G168" s="196">
        <f t="shared" si="11"/>
        <v>166</v>
      </c>
      <c r="H168" s="194">
        <v>34.330657000000002</v>
      </c>
      <c r="I168" s="194">
        <v>-118.51342200000001</v>
      </c>
      <c r="J168" s="45" t="s">
        <v>343</v>
      </c>
      <c r="K168" s="5" t="s">
        <v>441</v>
      </c>
      <c r="L168" s="5" t="s">
        <v>335</v>
      </c>
      <c r="M168" s="4" t="s">
        <v>174</v>
      </c>
      <c r="N168" s="4" t="s">
        <v>458</v>
      </c>
      <c r="O168" s="4" t="s">
        <v>197</v>
      </c>
      <c r="P168" s="4" t="s">
        <v>176</v>
      </c>
      <c r="Q168" s="4" t="s">
        <v>404</v>
      </c>
      <c r="R168" s="193" t="s">
        <v>22</v>
      </c>
      <c r="S168" s="193" t="str">
        <f t="shared" si="9"/>
        <v>09/11/16</v>
      </c>
      <c r="T168" s="193" t="str">
        <f t="shared" si="10"/>
        <v>21:39:02</v>
      </c>
      <c r="U168" s="50">
        <v>11.815273400400001</v>
      </c>
      <c r="V168" s="50">
        <v>470.57757065099997</v>
      </c>
    </row>
    <row r="169" spans="1:22" s="193" customFormat="1" x14ac:dyDescent="0.35">
      <c r="A169" s="193" t="s">
        <v>688</v>
      </c>
      <c r="B169" s="195">
        <v>35.215094999999998</v>
      </c>
      <c r="C169" s="195">
        <v>-119.212564</v>
      </c>
      <c r="D169" s="196" t="str">
        <f t="shared" si="8"/>
        <v>ANG_CH4_00167</v>
      </c>
      <c r="E169" s="196" t="s">
        <v>350</v>
      </c>
      <c r="F169" s="196" t="s">
        <v>351</v>
      </c>
      <c r="G169" s="196">
        <f t="shared" si="11"/>
        <v>167</v>
      </c>
      <c r="H169" s="194">
        <v>35.215094999999998</v>
      </c>
      <c r="I169" s="194">
        <v>-119.212564</v>
      </c>
      <c r="J169" s="45" t="s">
        <v>343</v>
      </c>
      <c r="K169" s="5" t="s">
        <v>1193</v>
      </c>
      <c r="L169" s="5" t="s">
        <v>335</v>
      </c>
      <c r="M169" s="4" t="s">
        <v>174</v>
      </c>
      <c r="N169" s="4" t="s">
        <v>459</v>
      </c>
      <c r="O169" s="4" t="s">
        <v>1057</v>
      </c>
      <c r="P169" s="4" t="s">
        <v>1087</v>
      </c>
      <c r="Q169" s="4" t="s">
        <v>392</v>
      </c>
      <c r="R169" s="193" t="s">
        <v>28</v>
      </c>
      <c r="S169" s="193" t="str">
        <f t="shared" si="9"/>
        <v>09/12/16</v>
      </c>
      <c r="T169" s="193" t="str">
        <f t="shared" si="10"/>
        <v>20:56:14</v>
      </c>
      <c r="U169" s="50">
        <v>8.38409587741E-2</v>
      </c>
      <c r="V169" s="50">
        <v>10.4560986988</v>
      </c>
    </row>
    <row r="170" spans="1:22" s="193" customFormat="1" x14ac:dyDescent="0.35">
      <c r="A170" s="193" t="s">
        <v>689</v>
      </c>
      <c r="B170" s="195">
        <v>35.21481</v>
      </c>
      <c r="C170" s="195">
        <v>-119.21081100000001</v>
      </c>
      <c r="D170" s="196" t="str">
        <f t="shared" si="8"/>
        <v>ANG_CH4_00168</v>
      </c>
      <c r="E170" s="196" t="s">
        <v>350</v>
      </c>
      <c r="F170" s="196" t="s">
        <v>351</v>
      </c>
      <c r="G170" s="196">
        <f t="shared" si="11"/>
        <v>168</v>
      </c>
      <c r="H170" s="194">
        <v>35.21481</v>
      </c>
      <c r="I170" s="194">
        <v>-119.21081100000001</v>
      </c>
      <c r="J170" s="45" t="s">
        <v>343</v>
      </c>
      <c r="K170" s="5" t="s">
        <v>1193</v>
      </c>
      <c r="L170" s="5" t="s">
        <v>335</v>
      </c>
      <c r="M170" s="4" t="s">
        <v>174</v>
      </c>
      <c r="N170" s="4" t="s">
        <v>460</v>
      </c>
      <c r="O170" s="4" t="s">
        <v>1057</v>
      </c>
      <c r="P170" s="4" t="s">
        <v>1087</v>
      </c>
      <c r="Q170" s="4" t="s">
        <v>392</v>
      </c>
      <c r="R170" s="193" t="s">
        <v>28</v>
      </c>
      <c r="S170" s="193" t="str">
        <f t="shared" si="9"/>
        <v>09/12/16</v>
      </c>
      <c r="T170" s="193" t="str">
        <f t="shared" si="10"/>
        <v>20:56:14</v>
      </c>
      <c r="U170" s="50">
        <v>0.36276400089299998</v>
      </c>
      <c r="V170" s="50">
        <v>38.907582808500003</v>
      </c>
    </row>
    <row r="171" spans="1:22" s="193" customFormat="1" x14ac:dyDescent="0.35">
      <c r="A171" s="193" t="s">
        <v>690</v>
      </c>
      <c r="B171" s="195">
        <v>35.243761999999997</v>
      </c>
      <c r="C171" s="195">
        <v>-119.157387</v>
      </c>
      <c r="D171" s="196" t="str">
        <f t="shared" si="8"/>
        <v>ANG_CH4_00169</v>
      </c>
      <c r="E171" s="196" t="s">
        <v>350</v>
      </c>
      <c r="F171" s="196" t="s">
        <v>351</v>
      </c>
      <c r="G171" s="196">
        <f t="shared" si="11"/>
        <v>169</v>
      </c>
      <c r="H171" s="194">
        <v>35.243673000000001</v>
      </c>
      <c r="I171" s="194">
        <v>-119.15733400000001</v>
      </c>
      <c r="J171" s="45" t="s">
        <v>343</v>
      </c>
      <c r="K171" s="5" t="s">
        <v>1193</v>
      </c>
      <c r="L171" s="5" t="s">
        <v>335</v>
      </c>
      <c r="M171" s="4" t="s">
        <v>174</v>
      </c>
      <c r="N171" s="4" t="s">
        <v>461</v>
      </c>
      <c r="O171" s="4" t="s">
        <v>1057</v>
      </c>
      <c r="P171" s="4" t="s">
        <v>1118</v>
      </c>
      <c r="Q171" s="4" t="s">
        <v>392</v>
      </c>
      <c r="R171" s="193" t="s">
        <v>28</v>
      </c>
      <c r="S171" s="193" t="str">
        <f t="shared" si="9"/>
        <v>09/12/16</v>
      </c>
      <c r="T171" s="193" t="str">
        <f t="shared" si="10"/>
        <v>20:56:14</v>
      </c>
      <c r="U171" s="50">
        <v>0.54677034076300002</v>
      </c>
      <c r="V171" s="50">
        <v>35.871018942900001</v>
      </c>
    </row>
    <row r="172" spans="1:22" s="193" customFormat="1" x14ac:dyDescent="0.35">
      <c r="A172" s="193" t="s">
        <v>691</v>
      </c>
      <c r="B172" s="195">
        <v>35.246299999999998</v>
      </c>
      <c r="C172" s="195">
        <v>-119.140383</v>
      </c>
      <c r="D172" s="196" t="str">
        <f t="shared" si="8"/>
        <v>ANG_CH4_00170</v>
      </c>
      <c r="E172" s="196" t="s">
        <v>350</v>
      </c>
      <c r="F172" s="196" t="s">
        <v>351</v>
      </c>
      <c r="G172" s="196">
        <f t="shared" si="11"/>
        <v>170</v>
      </c>
      <c r="H172" s="194">
        <v>35.246299999999998</v>
      </c>
      <c r="I172" s="194">
        <v>-119.140383</v>
      </c>
      <c r="J172" s="45" t="s">
        <v>343</v>
      </c>
      <c r="K172" s="5" t="s">
        <v>1193</v>
      </c>
      <c r="L172" s="5" t="s">
        <v>335</v>
      </c>
      <c r="M172" s="4" t="s">
        <v>175</v>
      </c>
      <c r="N172" s="4" t="s">
        <v>462</v>
      </c>
      <c r="O172" s="4" t="s">
        <v>1057</v>
      </c>
      <c r="P172" s="4" t="s">
        <v>1119</v>
      </c>
      <c r="Q172" s="4" t="s">
        <v>392</v>
      </c>
      <c r="R172" s="193" t="s">
        <v>28</v>
      </c>
      <c r="S172" s="193" t="str">
        <f t="shared" si="9"/>
        <v>09/12/16</v>
      </c>
      <c r="T172" s="193" t="str">
        <f t="shared" si="10"/>
        <v>20:56:14</v>
      </c>
      <c r="U172" s="50" t="s">
        <v>1217</v>
      </c>
      <c r="V172" s="50" t="s">
        <v>1217</v>
      </c>
    </row>
    <row r="173" spans="1:22" s="193" customFormat="1" x14ac:dyDescent="0.35">
      <c r="A173" s="193" t="s">
        <v>692</v>
      </c>
      <c r="B173" s="195">
        <v>35.901251000000002</v>
      </c>
      <c r="C173" s="195">
        <v>-119.31989299999999</v>
      </c>
      <c r="D173" s="196" t="str">
        <f t="shared" si="8"/>
        <v>ANG_CH4_00171</v>
      </c>
      <c r="E173" s="196" t="s">
        <v>350</v>
      </c>
      <c r="F173" s="196" t="s">
        <v>351</v>
      </c>
      <c r="G173" s="196">
        <f t="shared" si="11"/>
        <v>171</v>
      </c>
      <c r="H173" s="194">
        <v>35.901251000000002</v>
      </c>
      <c r="I173" s="194">
        <v>-119.31989299999999</v>
      </c>
      <c r="J173" s="45" t="s">
        <v>343</v>
      </c>
      <c r="K173" s="5" t="s">
        <v>1194</v>
      </c>
      <c r="L173" s="5" t="s">
        <v>335</v>
      </c>
      <c r="M173" s="4" t="s">
        <v>175</v>
      </c>
      <c r="N173" s="4" t="s">
        <v>213</v>
      </c>
      <c r="O173" s="4" t="s">
        <v>1057</v>
      </c>
      <c r="P173" s="4" t="s">
        <v>1120</v>
      </c>
      <c r="Q173" s="4" t="s">
        <v>392</v>
      </c>
      <c r="R173" s="193" t="s">
        <v>30</v>
      </c>
      <c r="S173" s="193" t="str">
        <f t="shared" si="9"/>
        <v>09/12/16</v>
      </c>
      <c r="T173" s="193" t="str">
        <f t="shared" si="10"/>
        <v>22:06:38</v>
      </c>
      <c r="U173" s="50">
        <v>29.2308068052</v>
      </c>
      <c r="V173" s="50">
        <v>493.40652610199999</v>
      </c>
    </row>
    <row r="174" spans="1:22" s="193" customFormat="1" x14ac:dyDescent="0.35">
      <c r="A174" s="193" t="s">
        <v>694</v>
      </c>
      <c r="B174" s="195">
        <v>34.901527000000002</v>
      </c>
      <c r="C174" s="195">
        <v>-117.159958</v>
      </c>
      <c r="D174" s="196" t="str">
        <f t="shared" si="8"/>
        <v>ANG_CH4_00172</v>
      </c>
      <c r="E174" s="196" t="s">
        <v>350</v>
      </c>
      <c r="F174" s="196" t="s">
        <v>351</v>
      </c>
      <c r="G174" s="196">
        <f t="shared" si="11"/>
        <v>172</v>
      </c>
      <c r="H174" s="194">
        <v>34.901527000000002</v>
      </c>
      <c r="I174" s="194">
        <v>-117.159958</v>
      </c>
      <c r="J174" s="45" t="s">
        <v>343</v>
      </c>
      <c r="K174" s="5" t="s">
        <v>464</v>
      </c>
      <c r="L174" s="5" t="s">
        <v>335</v>
      </c>
      <c r="M174" s="4" t="s">
        <v>175</v>
      </c>
      <c r="N174" s="4" t="s">
        <v>465</v>
      </c>
      <c r="O174" s="4" t="s">
        <v>455</v>
      </c>
      <c r="P174" s="4" t="s">
        <v>463</v>
      </c>
      <c r="Q174" s="4" t="s">
        <v>376</v>
      </c>
      <c r="R174" s="193" t="s">
        <v>32</v>
      </c>
      <c r="S174" s="193" t="str">
        <f t="shared" si="9"/>
        <v>09/13/16</v>
      </c>
      <c r="T174" s="193" t="str">
        <f t="shared" si="10"/>
        <v>19:01:24</v>
      </c>
      <c r="U174" s="50">
        <v>34.3436879753</v>
      </c>
      <c r="V174" s="50">
        <v>499.47238161899998</v>
      </c>
    </row>
    <row r="175" spans="1:22" s="193" customFormat="1" x14ac:dyDescent="0.35">
      <c r="A175" s="193" t="s">
        <v>693</v>
      </c>
      <c r="B175" s="195">
        <v>35.936802</v>
      </c>
      <c r="C175" s="195">
        <v>-119.34790099999999</v>
      </c>
      <c r="D175" s="196" t="str">
        <f t="shared" si="8"/>
        <v>ANG_CH4_00173</v>
      </c>
      <c r="E175" s="196" t="s">
        <v>350</v>
      </c>
      <c r="F175" s="196" t="s">
        <v>351</v>
      </c>
      <c r="G175" s="196">
        <f t="shared" si="11"/>
        <v>173</v>
      </c>
      <c r="H175" s="194">
        <v>35.936802</v>
      </c>
      <c r="I175" s="194">
        <v>-119.34790099999999</v>
      </c>
      <c r="J175" s="45" t="s">
        <v>343</v>
      </c>
      <c r="K175" s="5" t="s">
        <v>1194</v>
      </c>
      <c r="L175" s="5" t="s">
        <v>335</v>
      </c>
      <c r="M175" s="4" t="s">
        <v>174</v>
      </c>
      <c r="N175" s="4" t="s">
        <v>466</v>
      </c>
      <c r="O175" s="4" t="s">
        <v>1057</v>
      </c>
      <c r="P175" s="4" t="s">
        <v>1121</v>
      </c>
      <c r="Q175" s="4" t="s">
        <v>392</v>
      </c>
      <c r="R175" s="193" t="s">
        <v>33</v>
      </c>
      <c r="S175" s="193" t="str">
        <f t="shared" si="9"/>
        <v>09/13/16</v>
      </c>
      <c r="T175" s="193" t="str">
        <f t="shared" si="10"/>
        <v>19:58:03</v>
      </c>
      <c r="U175" s="50">
        <v>0.34743399871500003</v>
      </c>
      <c r="V175" s="50">
        <v>83.354663936700007</v>
      </c>
    </row>
    <row r="176" spans="1:22" s="193" customFormat="1" x14ac:dyDescent="0.35">
      <c r="A176" s="193" t="s">
        <v>695</v>
      </c>
      <c r="B176" s="195">
        <v>35.945509000000001</v>
      </c>
      <c r="C176" s="195">
        <v>-119.45871699999999</v>
      </c>
      <c r="D176" s="196" t="str">
        <f t="shared" si="8"/>
        <v>ANG_CH4_00174</v>
      </c>
      <c r="E176" s="196" t="s">
        <v>350</v>
      </c>
      <c r="F176" s="196" t="s">
        <v>351</v>
      </c>
      <c r="G176" s="196">
        <f t="shared" si="11"/>
        <v>174</v>
      </c>
      <c r="H176" s="194">
        <v>35.945509000000001</v>
      </c>
      <c r="I176" s="194">
        <v>-119.45871699999999</v>
      </c>
      <c r="J176" s="45" t="s">
        <v>343</v>
      </c>
      <c r="K176" s="5" t="s">
        <v>1194</v>
      </c>
      <c r="L176" s="5" t="s">
        <v>335</v>
      </c>
      <c r="M176" s="4" t="s">
        <v>174</v>
      </c>
      <c r="N176" s="4" t="s">
        <v>467</v>
      </c>
      <c r="O176" s="4" t="s">
        <v>1057</v>
      </c>
      <c r="P176" s="4"/>
      <c r="Q176" s="4" t="s">
        <v>392</v>
      </c>
      <c r="R176" s="193" t="s">
        <v>35</v>
      </c>
      <c r="S176" s="193" t="str">
        <f t="shared" si="9"/>
        <v>09/13/16</v>
      </c>
      <c r="T176" s="193" t="str">
        <f t="shared" si="10"/>
        <v>20:21:08</v>
      </c>
      <c r="U176" s="50">
        <v>31.890437438199999</v>
      </c>
      <c r="V176" s="50">
        <v>139</v>
      </c>
    </row>
    <row r="177" spans="1:22" s="193" customFormat="1" x14ac:dyDescent="0.35">
      <c r="A177" s="193" t="s">
        <v>696</v>
      </c>
      <c r="B177" s="195">
        <v>35.959330000000001</v>
      </c>
      <c r="C177" s="195">
        <v>-119.372162</v>
      </c>
      <c r="D177" s="196" t="str">
        <f t="shared" si="8"/>
        <v>ANG_CH4_00175</v>
      </c>
      <c r="E177" s="196" t="s">
        <v>350</v>
      </c>
      <c r="F177" s="196" t="s">
        <v>351</v>
      </c>
      <c r="G177" s="196">
        <f t="shared" si="11"/>
        <v>175</v>
      </c>
      <c r="H177" s="194">
        <v>35.959330000000001</v>
      </c>
      <c r="I177" s="194">
        <v>-119.372162</v>
      </c>
      <c r="J177" s="45" t="s">
        <v>343</v>
      </c>
      <c r="K177" s="5" t="s">
        <v>1194</v>
      </c>
      <c r="L177" s="5" t="s">
        <v>335</v>
      </c>
      <c r="M177" s="4" t="s">
        <v>174</v>
      </c>
      <c r="N177" s="4" t="s">
        <v>468</v>
      </c>
      <c r="O177" s="4" t="s">
        <v>1057</v>
      </c>
      <c r="P177" s="4" t="s">
        <v>1122</v>
      </c>
      <c r="Q177" s="4" t="s">
        <v>392</v>
      </c>
      <c r="R177" s="193" t="s">
        <v>35</v>
      </c>
      <c r="S177" s="193" t="str">
        <f t="shared" si="9"/>
        <v>09/13/16</v>
      </c>
      <c r="T177" s="193" t="str">
        <f t="shared" si="10"/>
        <v>20:21:08</v>
      </c>
      <c r="U177" s="50">
        <v>3.4725179853800001</v>
      </c>
      <c r="V177" s="50">
        <v>412.06067514400002</v>
      </c>
    </row>
    <row r="178" spans="1:22" s="193" customFormat="1" x14ac:dyDescent="0.35">
      <c r="A178" s="193" t="s">
        <v>697</v>
      </c>
      <c r="B178" s="195">
        <v>35.972642</v>
      </c>
      <c r="C178" s="195">
        <v>-119.238321</v>
      </c>
      <c r="D178" s="196" t="str">
        <f t="shared" si="8"/>
        <v>ANG_CH4_00176</v>
      </c>
      <c r="E178" s="196" t="s">
        <v>350</v>
      </c>
      <c r="F178" s="196" t="s">
        <v>351</v>
      </c>
      <c r="G178" s="196">
        <f t="shared" si="11"/>
        <v>176</v>
      </c>
      <c r="H178" s="194">
        <v>35.972642</v>
      </c>
      <c r="I178" s="194">
        <v>-119.238321</v>
      </c>
      <c r="J178" s="45" t="s">
        <v>343</v>
      </c>
      <c r="K178" s="5" t="s">
        <v>1194</v>
      </c>
      <c r="L178" s="5" t="s">
        <v>335</v>
      </c>
      <c r="M178" s="4" t="s">
        <v>174</v>
      </c>
      <c r="N178" s="4" t="s">
        <v>469</v>
      </c>
      <c r="O178" s="4" t="s">
        <v>1057</v>
      </c>
      <c r="P178" s="4" t="s">
        <v>1123</v>
      </c>
      <c r="Q178" s="4" t="s">
        <v>392</v>
      </c>
      <c r="R178" s="193" t="s">
        <v>35</v>
      </c>
      <c r="S178" s="193" t="str">
        <f t="shared" si="9"/>
        <v>09/13/16</v>
      </c>
      <c r="T178" s="193" t="str">
        <f t="shared" si="10"/>
        <v>20:21:08</v>
      </c>
      <c r="U178" s="50">
        <v>2.6548920497299999</v>
      </c>
      <c r="V178" s="50">
        <v>124.77980605899999</v>
      </c>
    </row>
    <row r="179" spans="1:22" s="193" customFormat="1" x14ac:dyDescent="0.35">
      <c r="A179" s="193" t="s">
        <v>698</v>
      </c>
      <c r="B179" s="195">
        <v>35.977184999999999</v>
      </c>
      <c r="C179" s="195">
        <v>-119.231285</v>
      </c>
      <c r="D179" s="196" t="str">
        <f t="shared" si="8"/>
        <v>ANG_CH4_00177</v>
      </c>
      <c r="E179" s="196" t="s">
        <v>350</v>
      </c>
      <c r="F179" s="196" t="s">
        <v>351</v>
      </c>
      <c r="G179" s="196">
        <f t="shared" si="11"/>
        <v>177</v>
      </c>
      <c r="H179" s="194">
        <v>35.977184999999999</v>
      </c>
      <c r="I179" s="194">
        <v>-119.231285</v>
      </c>
      <c r="J179" s="45" t="s">
        <v>343</v>
      </c>
      <c r="K179" s="5" t="s">
        <v>1194</v>
      </c>
      <c r="L179" s="5" t="s">
        <v>335</v>
      </c>
      <c r="M179" s="4" t="s">
        <v>174</v>
      </c>
      <c r="N179" s="4" t="s">
        <v>470</v>
      </c>
      <c r="O179" s="4" t="s">
        <v>1057</v>
      </c>
      <c r="P179" s="4" t="s">
        <v>1124</v>
      </c>
      <c r="Q179" s="4" t="s">
        <v>392</v>
      </c>
      <c r="R179" s="193" t="s">
        <v>35</v>
      </c>
      <c r="S179" s="193" t="str">
        <f t="shared" si="9"/>
        <v>09/13/16</v>
      </c>
      <c r="T179" s="193" t="str">
        <f t="shared" si="10"/>
        <v>20:21:08</v>
      </c>
      <c r="U179" s="50">
        <v>2.6548920110799998</v>
      </c>
      <c r="V179" s="50">
        <v>124.77980605899999</v>
      </c>
    </row>
    <row r="180" spans="1:22" s="193" customFormat="1" x14ac:dyDescent="0.35">
      <c r="A180" s="193" t="s">
        <v>699</v>
      </c>
      <c r="B180" s="195">
        <v>35.972715000000001</v>
      </c>
      <c r="C180" s="195">
        <v>-119.359036</v>
      </c>
      <c r="D180" s="196" t="str">
        <f t="shared" si="8"/>
        <v>ANG_CH4_00178</v>
      </c>
      <c r="E180" s="196" t="s">
        <v>350</v>
      </c>
      <c r="F180" s="196" t="s">
        <v>351</v>
      </c>
      <c r="G180" s="196">
        <f t="shared" si="11"/>
        <v>178</v>
      </c>
      <c r="H180" s="194">
        <v>35.972715000000001</v>
      </c>
      <c r="I180" s="194">
        <v>-119.359036</v>
      </c>
      <c r="J180" s="45" t="s">
        <v>343</v>
      </c>
      <c r="K180" s="5" t="s">
        <v>1194</v>
      </c>
      <c r="L180" s="5" t="s">
        <v>335</v>
      </c>
      <c r="M180" s="4" t="s">
        <v>174</v>
      </c>
      <c r="N180" s="4" t="s">
        <v>471</v>
      </c>
      <c r="O180" s="4" t="s">
        <v>1057</v>
      </c>
      <c r="P180" s="4" t="s">
        <v>1125</v>
      </c>
      <c r="Q180" s="4" t="s">
        <v>392</v>
      </c>
      <c r="R180" s="193" t="s">
        <v>36</v>
      </c>
      <c r="S180" s="193" t="str">
        <f t="shared" si="9"/>
        <v>09/13/16</v>
      </c>
      <c r="T180" s="193" t="str">
        <f t="shared" si="10"/>
        <v>20:33:26</v>
      </c>
      <c r="U180" s="50">
        <v>8.9854418672600005</v>
      </c>
      <c r="V180" s="50">
        <v>192.09372712300001</v>
      </c>
    </row>
    <row r="181" spans="1:22" s="193" customFormat="1" x14ac:dyDescent="0.35">
      <c r="A181" s="193" t="s">
        <v>700</v>
      </c>
      <c r="B181" s="195">
        <v>35.987296999999998</v>
      </c>
      <c r="C181" s="195">
        <v>-119.326421</v>
      </c>
      <c r="D181" s="196" t="str">
        <f t="shared" si="8"/>
        <v>ANG_CH4_00179</v>
      </c>
      <c r="E181" s="196" t="s">
        <v>350</v>
      </c>
      <c r="F181" s="196" t="s">
        <v>351</v>
      </c>
      <c r="G181" s="196">
        <f t="shared" si="11"/>
        <v>179</v>
      </c>
      <c r="H181" s="194">
        <v>35.987296999999998</v>
      </c>
      <c r="I181" s="194">
        <v>-119.326421</v>
      </c>
      <c r="J181" s="45" t="s">
        <v>343</v>
      </c>
      <c r="K181" s="5" t="s">
        <v>1194</v>
      </c>
      <c r="L181" s="5" t="s">
        <v>335</v>
      </c>
      <c r="M181" s="4" t="s">
        <v>174</v>
      </c>
      <c r="N181" s="4" t="s">
        <v>472</v>
      </c>
      <c r="O181" s="4" t="s">
        <v>1057</v>
      </c>
      <c r="P181" s="4" t="s">
        <v>1126</v>
      </c>
      <c r="Q181" s="4" t="s">
        <v>392</v>
      </c>
      <c r="R181" s="193" t="s">
        <v>36</v>
      </c>
      <c r="S181" s="193" t="str">
        <f t="shared" si="9"/>
        <v>09/13/16</v>
      </c>
      <c r="T181" s="193" t="str">
        <f t="shared" si="10"/>
        <v>20:33:26</v>
      </c>
      <c r="U181" s="50">
        <v>0.94755317177599996</v>
      </c>
      <c r="V181" s="50">
        <v>51</v>
      </c>
    </row>
    <row r="182" spans="1:22" s="193" customFormat="1" x14ac:dyDescent="0.35">
      <c r="A182" s="193" t="s">
        <v>701</v>
      </c>
      <c r="B182" s="195">
        <v>35.995745999999997</v>
      </c>
      <c r="C182" s="195">
        <v>-119.220759</v>
      </c>
      <c r="D182" s="196" t="str">
        <f t="shared" si="8"/>
        <v>ANG_CH4_00180</v>
      </c>
      <c r="E182" s="196" t="s">
        <v>350</v>
      </c>
      <c r="F182" s="196" t="s">
        <v>351</v>
      </c>
      <c r="G182" s="196">
        <f t="shared" si="11"/>
        <v>180</v>
      </c>
      <c r="H182" s="194">
        <v>35.995745999999997</v>
      </c>
      <c r="I182" s="194">
        <v>-119.220759</v>
      </c>
      <c r="J182" s="45" t="s">
        <v>343</v>
      </c>
      <c r="K182" s="5" t="s">
        <v>217</v>
      </c>
      <c r="L182" s="5" t="s">
        <v>335</v>
      </c>
      <c r="M182" s="4" t="s">
        <v>174</v>
      </c>
      <c r="N182" s="4" t="s">
        <v>471</v>
      </c>
      <c r="O182" s="4" t="s">
        <v>1057</v>
      </c>
      <c r="P182" s="4"/>
      <c r="Q182" s="4" t="s">
        <v>392</v>
      </c>
      <c r="R182" s="193" t="s">
        <v>36</v>
      </c>
      <c r="S182" s="193" t="str">
        <f t="shared" si="9"/>
        <v>09/13/16</v>
      </c>
      <c r="T182" s="193" t="str">
        <f t="shared" si="10"/>
        <v>20:33:26</v>
      </c>
      <c r="U182" s="50">
        <v>1.0656296592200001</v>
      </c>
      <c r="V182" s="50">
        <v>109.201648339</v>
      </c>
    </row>
    <row r="183" spans="1:22" s="193" customFormat="1" x14ac:dyDescent="0.35">
      <c r="A183" s="193" t="s">
        <v>702</v>
      </c>
      <c r="B183" s="195">
        <v>35.971094999999998</v>
      </c>
      <c r="C183" s="195">
        <v>-119.440056</v>
      </c>
      <c r="D183" s="196" t="str">
        <f t="shared" si="8"/>
        <v>ANG_CH4_00181</v>
      </c>
      <c r="E183" s="196" t="s">
        <v>350</v>
      </c>
      <c r="F183" s="196" t="s">
        <v>351</v>
      </c>
      <c r="G183" s="196">
        <f t="shared" si="11"/>
        <v>181</v>
      </c>
      <c r="H183" s="194">
        <v>35.971094999999998</v>
      </c>
      <c r="I183" s="194">
        <v>-119.440056</v>
      </c>
      <c r="J183" s="45" t="s">
        <v>343</v>
      </c>
      <c r="K183" s="5" t="s">
        <v>1194</v>
      </c>
      <c r="L183" s="5" t="s">
        <v>335</v>
      </c>
      <c r="M183" s="4" t="s">
        <v>174</v>
      </c>
      <c r="N183" s="4" t="s">
        <v>473</v>
      </c>
      <c r="O183" s="4" t="s">
        <v>1057</v>
      </c>
      <c r="P183" s="4" t="s">
        <v>1127</v>
      </c>
      <c r="Q183" s="4" t="s">
        <v>392</v>
      </c>
      <c r="R183" s="193" t="s">
        <v>37</v>
      </c>
      <c r="S183" s="193" t="str">
        <f t="shared" si="9"/>
        <v>09/13/16</v>
      </c>
      <c r="T183" s="193" t="str">
        <f t="shared" si="10"/>
        <v>20:44:10</v>
      </c>
      <c r="U183" s="50">
        <v>0.96420925622800002</v>
      </c>
      <c r="V183" s="50">
        <v>152.410629551</v>
      </c>
    </row>
    <row r="184" spans="1:22" s="193" customFormat="1" x14ac:dyDescent="0.35">
      <c r="A184" s="193" t="s">
        <v>703</v>
      </c>
      <c r="B184" s="195">
        <v>35.971465999999999</v>
      </c>
      <c r="C184" s="195">
        <v>-119.440012</v>
      </c>
      <c r="D184" s="196" t="str">
        <f t="shared" si="8"/>
        <v>ANG_CH4_00182</v>
      </c>
      <c r="E184" s="196" t="s">
        <v>350</v>
      </c>
      <c r="F184" s="196" t="s">
        <v>351</v>
      </c>
      <c r="G184" s="196">
        <f t="shared" si="11"/>
        <v>182</v>
      </c>
      <c r="H184" s="194">
        <v>35.971465999999999</v>
      </c>
      <c r="I184" s="194">
        <v>-119.440012</v>
      </c>
      <c r="J184" s="45" t="s">
        <v>343</v>
      </c>
      <c r="K184" s="5" t="s">
        <v>1194</v>
      </c>
      <c r="L184" s="5" t="s">
        <v>335</v>
      </c>
      <c r="M184" s="4" t="s">
        <v>174</v>
      </c>
      <c r="N184" s="4" t="s">
        <v>474</v>
      </c>
      <c r="O184" s="4" t="s">
        <v>1057</v>
      </c>
      <c r="P184" s="4" t="s">
        <v>1127</v>
      </c>
      <c r="Q184" s="4" t="s">
        <v>392</v>
      </c>
      <c r="R184" s="193" t="s">
        <v>37</v>
      </c>
      <c r="S184" s="193" t="str">
        <f t="shared" si="9"/>
        <v>09/13/16</v>
      </c>
      <c r="T184" s="193" t="str">
        <f t="shared" si="10"/>
        <v>20:44:10</v>
      </c>
      <c r="U184" s="50">
        <v>0.96420924691499998</v>
      </c>
      <c r="V184" s="50">
        <v>152.410629551</v>
      </c>
    </row>
    <row r="185" spans="1:22" s="193" customFormat="1" x14ac:dyDescent="0.35">
      <c r="A185" s="193" t="s">
        <v>704</v>
      </c>
      <c r="B185" s="195">
        <v>35.973886999999998</v>
      </c>
      <c r="C185" s="195">
        <v>-119.439128</v>
      </c>
      <c r="D185" s="196" t="str">
        <f t="shared" si="8"/>
        <v>ANG_CH4_00183</v>
      </c>
      <c r="E185" s="196" t="s">
        <v>350</v>
      </c>
      <c r="F185" s="196" t="s">
        <v>351</v>
      </c>
      <c r="G185" s="196">
        <f t="shared" si="11"/>
        <v>183</v>
      </c>
      <c r="H185" s="194">
        <v>35.973886999999998</v>
      </c>
      <c r="I185" s="194">
        <v>-119.439128</v>
      </c>
      <c r="J185" s="45" t="s">
        <v>343</v>
      </c>
      <c r="K185" s="5" t="s">
        <v>1194</v>
      </c>
      <c r="L185" s="5" t="s">
        <v>335</v>
      </c>
      <c r="M185" s="4" t="s">
        <v>174</v>
      </c>
      <c r="N185" s="4" t="s">
        <v>475</v>
      </c>
      <c r="O185" s="4" t="s">
        <v>1057</v>
      </c>
      <c r="P185" s="4" t="s">
        <v>1127</v>
      </c>
      <c r="Q185" s="4" t="s">
        <v>392</v>
      </c>
      <c r="R185" s="193" t="s">
        <v>37</v>
      </c>
      <c r="S185" s="193" t="str">
        <f t="shared" si="9"/>
        <v>09/13/16</v>
      </c>
      <c r="T185" s="193" t="str">
        <f t="shared" si="10"/>
        <v>20:44:10</v>
      </c>
      <c r="U185" s="50">
        <v>0.321690417826</v>
      </c>
      <c r="V185" s="50">
        <v>33</v>
      </c>
    </row>
    <row r="186" spans="1:22" s="193" customFormat="1" x14ac:dyDescent="0.35">
      <c r="A186" s="193" t="s">
        <v>705</v>
      </c>
      <c r="B186" s="195">
        <v>36.015331000000003</v>
      </c>
      <c r="C186" s="195">
        <v>-119.22327900000001</v>
      </c>
      <c r="D186" s="196" t="str">
        <f t="shared" si="8"/>
        <v>ANG_CH4_00184</v>
      </c>
      <c r="E186" s="196" t="s">
        <v>350</v>
      </c>
      <c r="F186" s="196" t="s">
        <v>351</v>
      </c>
      <c r="G186" s="196">
        <f t="shared" si="11"/>
        <v>184</v>
      </c>
      <c r="H186" s="194">
        <v>36.015331000000003</v>
      </c>
      <c r="I186" s="194">
        <v>-119.22327900000001</v>
      </c>
      <c r="J186" s="45" t="s">
        <v>343</v>
      </c>
      <c r="K186" s="5" t="s">
        <v>1194</v>
      </c>
      <c r="L186" s="5" t="s">
        <v>335</v>
      </c>
      <c r="M186" s="4" t="s">
        <v>174</v>
      </c>
      <c r="N186" s="4" t="s">
        <v>476</v>
      </c>
      <c r="O186" s="4" t="s">
        <v>1057</v>
      </c>
      <c r="P186" s="4" t="s">
        <v>1128</v>
      </c>
      <c r="Q186" s="4" t="s">
        <v>392</v>
      </c>
      <c r="R186" s="193" t="s">
        <v>37</v>
      </c>
      <c r="S186" s="193" t="str">
        <f t="shared" si="9"/>
        <v>09/13/16</v>
      </c>
      <c r="T186" s="193" t="str">
        <f t="shared" si="10"/>
        <v>20:44:10</v>
      </c>
      <c r="U186" s="50">
        <v>24</v>
      </c>
      <c r="V186" s="50" t="s">
        <v>1217</v>
      </c>
    </row>
    <row r="187" spans="1:22" s="193" customFormat="1" x14ac:dyDescent="0.35">
      <c r="A187" s="193" t="s">
        <v>706</v>
      </c>
      <c r="B187" s="195">
        <v>35.994768000000001</v>
      </c>
      <c r="C187" s="195">
        <v>-119.413375</v>
      </c>
      <c r="D187" s="196" t="str">
        <f t="shared" si="8"/>
        <v>ANG_CH4_00185</v>
      </c>
      <c r="E187" s="196" t="s">
        <v>350</v>
      </c>
      <c r="F187" s="196" t="s">
        <v>351</v>
      </c>
      <c r="G187" s="196">
        <f t="shared" si="11"/>
        <v>185</v>
      </c>
      <c r="H187" s="194">
        <v>35.994768000000001</v>
      </c>
      <c r="I187" s="194">
        <v>-119.413375</v>
      </c>
      <c r="J187" s="45" t="s">
        <v>343</v>
      </c>
      <c r="K187" s="5" t="s">
        <v>1194</v>
      </c>
      <c r="L187" s="5" t="s">
        <v>335</v>
      </c>
      <c r="M187" s="4" t="s">
        <v>175</v>
      </c>
      <c r="N187" s="4" t="s">
        <v>477</v>
      </c>
      <c r="O187" s="4" t="s">
        <v>1057</v>
      </c>
      <c r="P187" s="4"/>
      <c r="Q187" s="4" t="s">
        <v>392</v>
      </c>
      <c r="R187" s="193" t="s">
        <v>38</v>
      </c>
      <c r="S187" s="193" t="str">
        <f t="shared" si="9"/>
        <v>09/13/16</v>
      </c>
      <c r="T187" s="193" t="str">
        <f t="shared" si="10"/>
        <v>20:56:56</v>
      </c>
      <c r="U187" s="50">
        <v>125</v>
      </c>
      <c r="V187" s="50" t="s">
        <v>1217</v>
      </c>
    </row>
    <row r="188" spans="1:22" s="193" customFormat="1" ht="18" customHeight="1" x14ac:dyDescent="0.35">
      <c r="A188" s="193" t="s">
        <v>707</v>
      </c>
      <c r="B188" s="195">
        <v>36.015197000000001</v>
      </c>
      <c r="C188" s="195">
        <v>-119.24397399999999</v>
      </c>
      <c r="D188" s="196" t="str">
        <f t="shared" si="8"/>
        <v>ANG_CH4_00186</v>
      </c>
      <c r="E188" s="196" t="s">
        <v>350</v>
      </c>
      <c r="F188" s="196" t="s">
        <v>351</v>
      </c>
      <c r="G188" s="196">
        <f t="shared" si="11"/>
        <v>186</v>
      </c>
      <c r="H188" s="194">
        <v>36.015197000000001</v>
      </c>
      <c r="I188" s="194">
        <v>-119.24397399999999</v>
      </c>
      <c r="J188" s="45" t="s">
        <v>343</v>
      </c>
      <c r="K188" s="5" t="s">
        <v>1194</v>
      </c>
      <c r="L188" s="5" t="s">
        <v>335</v>
      </c>
      <c r="M188" s="4" t="s">
        <v>175</v>
      </c>
      <c r="N188" s="4" t="s">
        <v>478</v>
      </c>
      <c r="O188" s="4" t="s">
        <v>1057</v>
      </c>
      <c r="P188" s="4" t="s">
        <v>1129</v>
      </c>
      <c r="Q188" s="4" t="s">
        <v>392</v>
      </c>
      <c r="R188" s="193" t="s">
        <v>38</v>
      </c>
      <c r="S188" s="193" t="str">
        <f t="shared" si="9"/>
        <v>09/13/16</v>
      </c>
      <c r="T188" s="193" t="str">
        <f t="shared" si="10"/>
        <v>20:56:56</v>
      </c>
      <c r="U188" s="50">
        <v>8.3069050218900001E-2</v>
      </c>
      <c r="V188" s="50">
        <v>15.2970585408</v>
      </c>
    </row>
    <row r="189" spans="1:22" s="193" customFormat="1" x14ac:dyDescent="0.35">
      <c r="A189" s="193" t="s">
        <v>708</v>
      </c>
      <c r="B189" s="195">
        <v>36.016703</v>
      </c>
      <c r="C189" s="195">
        <v>-119.484619</v>
      </c>
      <c r="D189" s="196" t="str">
        <f t="shared" si="8"/>
        <v>ANG_CH4_00187</v>
      </c>
      <c r="E189" s="196" t="s">
        <v>350</v>
      </c>
      <c r="F189" s="196" t="s">
        <v>351</v>
      </c>
      <c r="G189" s="196">
        <f t="shared" si="11"/>
        <v>187</v>
      </c>
      <c r="H189" s="194">
        <v>36.016703</v>
      </c>
      <c r="I189" s="194">
        <v>-119.484619</v>
      </c>
      <c r="J189" s="45" t="s">
        <v>343</v>
      </c>
      <c r="K189" s="5" t="s">
        <v>1194</v>
      </c>
      <c r="L189" s="5" t="s">
        <v>335</v>
      </c>
      <c r="M189" s="4" t="s">
        <v>175</v>
      </c>
      <c r="N189" s="4" t="s">
        <v>479</v>
      </c>
      <c r="O189" s="4" t="s">
        <v>457</v>
      </c>
      <c r="P189" s="4"/>
      <c r="Q189" s="4" t="s">
        <v>345</v>
      </c>
      <c r="R189" s="193" t="s">
        <v>40</v>
      </c>
      <c r="S189" s="193" t="str">
        <f t="shared" si="9"/>
        <v>09/13/16</v>
      </c>
      <c r="T189" s="193" t="str">
        <f t="shared" si="10"/>
        <v>21:21:01</v>
      </c>
      <c r="U189" s="50" t="s">
        <v>1217</v>
      </c>
      <c r="V189" s="50" t="s">
        <v>1217</v>
      </c>
    </row>
    <row r="190" spans="1:22" s="193" customFormat="1" x14ac:dyDescent="0.35">
      <c r="A190" s="193" t="s">
        <v>709</v>
      </c>
      <c r="B190" s="195">
        <v>36.015780999999997</v>
      </c>
      <c r="C190" s="195">
        <v>-119.477339</v>
      </c>
      <c r="D190" s="196" t="str">
        <f t="shared" si="8"/>
        <v>ANG_CH4_00188</v>
      </c>
      <c r="E190" s="196" t="s">
        <v>350</v>
      </c>
      <c r="F190" s="196" t="s">
        <v>351</v>
      </c>
      <c r="G190" s="196">
        <f t="shared" si="11"/>
        <v>188</v>
      </c>
      <c r="H190" s="194">
        <v>36.015756000000003</v>
      </c>
      <c r="I190" s="194">
        <v>-119.477008</v>
      </c>
      <c r="J190" s="45" t="s">
        <v>343</v>
      </c>
      <c r="K190" s="5" t="s">
        <v>1194</v>
      </c>
      <c r="L190" s="5" t="s">
        <v>335</v>
      </c>
      <c r="M190" s="4" t="s">
        <v>175</v>
      </c>
      <c r="N190" s="4" t="s">
        <v>480</v>
      </c>
      <c r="O190" s="4" t="s">
        <v>1057</v>
      </c>
      <c r="P190" s="4"/>
      <c r="Q190" s="4" t="s">
        <v>392</v>
      </c>
      <c r="R190" s="193" t="s">
        <v>40</v>
      </c>
      <c r="S190" s="193" t="str">
        <f t="shared" si="9"/>
        <v>09/13/16</v>
      </c>
      <c r="T190" s="193" t="str">
        <f t="shared" si="10"/>
        <v>21:21:01</v>
      </c>
      <c r="U190" s="50" t="s">
        <v>1217</v>
      </c>
      <c r="V190" s="50" t="s">
        <v>1217</v>
      </c>
    </row>
    <row r="191" spans="1:22" s="193" customFormat="1" x14ac:dyDescent="0.35">
      <c r="A191" s="193" t="s">
        <v>710</v>
      </c>
      <c r="B191" s="195">
        <v>36.039386999999998</v>
      </c>
      <c r="C191" s="195">
        <v>-119.347605</v>
      </c>
      <c r="D191" s="196" t="str">
        <f t="shared" si="8"/>
        <v>ANG_CH4_00189</v>
      </c>
      <c r="E191" s="196" t="s">
        <v>350</v>
      </c>
      <c r="F191" s="196" t="s">
        <v>351</v>
      </c>
      <c r="G191" s="196">
        <f t="shared" si="11"/>
        <v>189</v>
      </c>
      <c r="H191" s="194">
        <v>36.039386999999998</v>
      </c>
      <c r="I191" s="194">
        <v>-119.347605</v>
      </c>
      <c r="J191" s="45" t="s">
        <v>343</v>
      </c>
      <c r="K191" s="5" t="s">
        <v>1194</v>
      </c>
      <c r="L191" s="5" t="s">
        <v>335</v>
      </c>
      <c r="M191" s="4" t="s">
        <v>175</v>
      </c>
      <c r="N191" s="4" t="s">
        <v>482</v>
      </c>
      <c r="O191" s="4" t="s">
        <v>1057</v>
      </c>
      <c r="P191" s="4" t="s">
        <v>1130</v>
      </c>
      <c r="Q191" s="4" t="s">
        <v>392</v>
      </c>
      <c r="R191" s="193" t="s">
        <v>40</v>
      </c>
      <c r="S191" s="193" t="str">
        <f t="shared" si="9"/>
        <v>09/13/16</v>
      </c>
      <c r="T191" s="193" t="str">
        <f t="shared" si="10"/>
        <v>21:21:01</v>
      </c>
      <c r="U191" s="50">
        <v>0.36742306267800001</v>
      </c>
      <c r="V191" s="50">
        <v>184.567060983</v>
      </c>
    </row>
    <row r="192" spans="1:22" s="193" customFormat="1" x14ac:dyDescent="0.35">
      <c r="A192" s="193" t="s">
        <v>711</v>
      </c>
      <c r="B192" s="195">
        <v>36.028917</v>
      </c>
      <c r="C192" s="195">
        <v>-119.324984</v>
      </c>
      <c r="D192" s="196" t="str">
        <f t="shared" si="8"/>
        <v>ANG_CH4_00190</v>
      </c>
      <c r="E192" s="196" t="s">
        <v>350</v>
      </c>
      <c r="F192" s="196" t="s">
        <v>351</v>
      </c>
      <c r="G192" s="196">
        <f t="shared" si="11"/>
        <v>190</v>
      </c>
      <c r="H192" s="194">
        <v>36.028917</v>
      </c>
      <c r="I192" s="194">
        <v>-119.324984</v>
      </c>
      <c r="J192" s="45" t="s">
        <v>343</v>
      </c>
      <c r="K192" s="5" t="s">
        <v>217</v>
      </c>
      <c r="L192" s="5" t="s">
        <v>335</v>
      </c>
      <c r="M192" s="4" t="s">
        <v>175</v>
      </c>
      <c r="N192" s="4" t="s">
        <v>483</v>
      </c>
      <c r="O192" s="4" t="s">
        <v>445</v>
      </c>
      <c r="P192" s="4"/>
      <c r="Q192" s="4" t="s">
        <v>395</v>
      </c>
      <c r="R192" s="193" t="s">
        <v>40</v>
      </c>
      <c r="S192" s="193" t="str">
        <f t="shared" si="9"/>
        <v>09/13/16</v>
      </c>
      <c r="T192" s="193" t="str">
        <f t="shared" si="10"/>
        <v>21:21:01</v>
      </c>
      <c r="U192" s="50">
        <v>0.50257601402700003</v>
      </c>
      <c r="V192" s="50">
        <v>138.13037319899999</v>
      </c>
    </row>
    <row r="193" spans="1:22" s="193" customFormat="1" x14ac:dyDescent="0.35">
      <c r="A193" s="193" t="s">
        <v>712</v>
      </c>
      <c r="B193" s="195">
        <v>36.060020000000002</v>
      </c>
      <c r="C193" s="195">
        <v>-119.226157</v>
      </c>
      <c r="D193" s="196" t="str">
        <f t="shared" ref="D193:D256" si="12">CONCATENATE(E193,"_",F193,"_",TEXT(G193,"00000"))</f>
        <v>ANG_CH4_00191</v>
      </c>
      <c r="E193" s="196" t="s">
        <v>350</v>
      </c>
      <c r="F193" s="196" t="s">
        <v>351</v>
      </c>
      <c r="G193" s="196">
        <f t="shared" si="11"/>
        <v>191</v>
      </c>
      <c r="H193" s="194">
        <v>36.060020000000002</v>
      </c>
      <c r="I193" s="194">
        <v>-119.226157</v>
      </c>
      <c r="J193" s="45" t="s">
        <v>343</v>
      </c>
      <c r="K193" s="5" t="s">
        <v>1194</v>
      </c>
      <c r="L193" s="5" t="s">
        <v>335</v>
      </c>
      <c r="M193" s="4" t="s">
        <v>175</v>
      </c>
      <c r="N193" s="4" t="s">
        <v>484</v>
      </c>
      <c r="O193" s="4" t="s">
        <v>1057</v>
      </c>
      <c r="P193" s="4" t="s">
        <v>1131</v>
      </c>
      <c r="Q193" s="4" t="s">
        <v>392</v>
      </c>
      <c r="R193" s="193" t="s">
        <v>40</v>
      </c>
      <c r="S193" s="193" t="str">
        <f t="shared" ref="S193:S256" si="13">CONCATENATE(MID(R193,8,2),"/",MID(R193,10,2),"/",MID(R193,6,2))</f>
        <v>09/13/16</v>
      </c>
      <c r="T193" s="193" t="str">
        <f t="shared" ref="T193:T256" si="14">CONCATENATE(MID(R193,13,2),":",MID(R193,15,2),":",MID(R193,17,2))</f>
        <v>21:21:01</v>
      </c>
      <c r="U193" s="50">
        <v>0.73235865775499998</v>
      </c>
      <c r="V193" s="50">
        <v>150.65855435399999</v>
      </c>
    </row>
    <row r="194" spans="1:22" s="193" customFormat="1" x14ac:dyDescent="0.35">
      <c r="A194" s="193" t="s">
        <v>713</v>
      </c>
      <c r="B194" s="195">
        <v>36.045448</v>
      </c>
      <c r="C194" s="195">
        <v>-119.217474</v>
      </c>
      <c r="D194" s="196" t="str">
        <f t="shared" si="12"/>
        <v>ANG_CH4_00192</v>
      </c>
      <c r="E194" s="196" t="s">
        <v>350</v>
      </c>
      <c r="F194" s="196" t="s">
        <v>351</v>
      </c>
      <c r="G194" s="196">
        <f t="shared" si="11"/>
        <v>192</v>
      </c>
      <c r="H194" s="194">
        <v>36.045448</v>
      </c>
      <c r="I194" s="194">
        <v>-119.217474</v>
      </c>
      <c r="J194" s="45" t="s">
        <v>343</v>
      </c>
      <c r="K194" s="5" t="s">
        <v>1194</v>
      </c>
      <c r="L194" s="5" t="s">
        <v>335</v>
      </c>
      <c r="M194" s="4" t="s">
        <v>175</v>
      </c>
      <c r="N194" s="4" t="s">
        <v>485</v>
      </c>
      <c r="O194" s="4" t="s">
        <v>1057</v>
      </c>
      <c r="P194" s="4" t="s">
        <v>1090</v>
      </c>
      <c r="Q194" s="4" t="s">
        <v>392</v>
      </c>
      <c r="R194" s="193" t="s">
        <v>40</v>
      </c>
      <c r="S194" s="193" t="str">
        <f t="shared" si="13"/>
        <v>09/13/16</v>
      </c>
      <c r="T194" s="193" t="str">
        <f t="shared" si="14"/>
        <v>21:21:01</v>
      </c>
      <c r="U194" s="50">
        <v>0.109697645064</v>
      </c>
      <c r="V194" s="50">
        <v>25.632011236</v>
      </c>
    </row>
    <row r="195" spans="1:22" s="193" customFormat="1" x14ac:dyDescent="0.35">
      <c r="A195" s="193" t="s">
        <v>714</v>
      </c>
      <c r="B195" s="195">
        <v>36.058002000000002</v>
      </c>
      <c r="C195" s="195">
        <v>-119.20150099999999</v>
      </c>
      <c r="D195" s="196" t="str">
        <f t="shared" si="12"/>
        <v>ANG_CH4_00193</v>
      </c>
      <c r="E195" s="196" t="s">
        <v>350</v>
      </c>
      <c r="F195" s="196" t="s">
        <v>351</v>
      </c>
      <c r="G195" s="196">
        <f t="shared" si="11"/>
        <v>193</v>
      </c>
      <c r="H195" s="194">
        <v>36.058002000000002</v>
      </c>
      <c r="I195" s="194">
        <v>-119.20150099999999</v>
      </c>
      <c r="J195" s="45" t="s">
        <v>343</v>
      </c>
      <c r="K195" s="5" t="s">
        <v>1194</v>
      </c>
      <c r="L195" s="5" t="s">
        <v>335</v>
      </c>
      <c r="M195" s="4" t="s">
        <v>175</v>
      </c>
      <c r="N195" s="4" t="s">
        <v>486</v>
      </c>
      <c r="O195" s="4" t="s">
        <v>1057</v>
      </c>
      <c r="P195" s="4" t="s">
        <v>1132</v>
      </c>
      <c r="Q195" s="4" t="s">
        <v>392</v>
      </c>
      <c r="R195" s="193" t="s">
        <v>40</v>
      </c>
      <c r="S195" s="193" t="str">
        <f t="shared" si="13"/>
        <v>09/13/16</v>
      </c>
      <c r="T195" s="193" t="str">
        <f t="shared" si="14"/>
        <v>21:21:01</v>
      </c>
      <c r="U195" s="50">
        <v>5.2552429325899999</v>
      </c>
      <c r="V195" s="50">
        <v>460.76132650199997</v>
      </c>
    </row>
    <row r="196" spans="1:22" s="193" customFormat="1" x14ac:dyDescent="0.35">
      <c r="A196" s="193" t="s">
        <v>715</v>
      </c>
      <c r="B196" s="195">
        <v>36.057554000000003</v>
      </c>
      <c r="C196" s="195">
        <v>-119.20043200000001</v>
      </c>
      <c r="D196" s="196" t="str">
        <f t="shared" si="12"/>
        <v>ANG_CH4_00194</v>
      </c>
      <c r="E196" s="196" t="s">
        <v>350</v>
      </c>
      <c r="F196" s="196" t="s">
        <v>351</v>
      </c>
      <c r="G196" s="196">
        <f t="shared" ref="G196:G259" si="15">G195+1</f>
        <v>194</v>
      </c>
      <c r="H196" s="194">
        <v>36.057554000000003</v>
      </c>
      <c r="I196" s="194">
        <v>-119.20043200000001</v>
      </c>
      <c r="J196" s="45" t="s">
        <v>343</v>
      </c>
      <c r="K196" s="5" t="s">
        <v>1194</v>
      </c>
      <c r="L196" s="5" t="s">
        <v>335</v>
      </c>
      <c r="M196" s="4" t="s">
        <v>174</v>
      </c>
      <c r="N196" s="4" t="s">
        <v>487</v>
      </c>
      <c r="O196" s="4" t="s">
        <v>1057</v>
      </c>
      <c r="P196" s="4" t="s">
        <v>1132</v>
      </c>
      <c r="Q196" s="4" t="s">
        <v>392</v>
      </c>
      <c r="R196" s="193" t="s">
        <v>40</v>
      </c>
      <c r="S196" s="193" t="str">
        <f t="shared" si="13"/>
        <v>09/13/16</v>
      </c>
      <c r="T196" s="193" t="str">
        <f t="shared" si="14"/>
        <v>21:21:01</v>
      </c>
      <c r="U196" s="50">
        <v>5.2552430257199996</v>
      </c>
      <c r="V196" s="50">
        <v>460.76132650199997</v>
      </c>
    </row>
    <row r="197" spans="1:22" s="193" customFormat="1" x14ac:dyDescent="0.35">
      <c r="A197" s="193" t="s">
        <v>716</v>
      </c>
      <c r="B197" s="195">
        <v>36.021557999999999</v>
      </c>
      <c r="C197" s="195">
        <v>-119.519462</v>
      </c>
      <c r="D197" s="196" t="str">
        <f t="shared" si="12"/>
        <v>ANG_CH4_00195</v>
      </c>
      <c r="E197" s="196" t="s">
        <v>350</v>
      </c>
      <c r="F197" s="196" t="s">
        <v>351</v>
      </c>
      <c r="G197" s="196">
        <f t="shared" si="15"/>
        <v>195</v>
      </c>
      <c r="H197" s="194">
        <v>36.021462999999997</v>
      </c>
      <c r="I197" s="194">
        <v>-119.519413</v>
      </c>
      <c r="J197" s="45" t="s">
        <v>343</v>
      </c>
      <c r="K197" s="5" t="s">
        <v>1194</v>
      </c>
      <c r="L197" s="5" t="s">
        <v>335</v>
      </c>
      <c r="M197" s="4" t="s">
        <v>174</v>
      </c>
      <c r="N197" s="4" t="s">
        <v>488</v>
      </c>
      <c r="O197" s="4" t="s">
        <v>1211</v>
      </c>
      <c r="P197" s="4" t="s">
        <v>1212</v>
      </c>
      <c r="Q197" s="4" t="s">
        <v>395</v>
      </c>
      <c r="R197" s="193" t="s">
        <v>41</v>
      </c>
      <c r="S197" s="193" t="str">
        <f t="shared" si="13"/>
        <v>09/13/16</v>
      </c>
      <c r="T197" s="193" t="str">
        <f t="shared" si="14"/>
        <v>21:32:45</v>
      </c>
      <c r="U197" s="50">
        <v>1.78883371782</v>
      </c>
      <c r="V197" s="50">
        <v>104.78549517899999</v>
      </c>
    </row>
    <row r="198" spans="1:22" s="193" customFormat="1" x14ac:dyDescent="0.35">
      <c r="A198" s="193" t="s">
        <v>717</v>
      </c>
      <c r="B198" s="195">
        <v>36.032425000000003</v>
      </c>
      <c r="C198" s="195">
        <v>-119.510296</v>
      </c>
      <c r="D198" s="196" t="str">
        <f t="shared" si="12"/>
        <v>ANG_CH4_00196</v>
      </c>
      <c r="E198" s="196" t="s">
        <v>350</v>
      </c>
      <c r="F198" s="196" t="s">
        <v>351</v>
      </c>
      <c r="G198" s="196">
        <f t="shared" si="15"/>
        <v>196</v>
      </c>
      <c r="H198" s="194">
        <v>36.032330999999999</v>
      </c>
      <c r="I198" s="194">
        <v>-119.51008400000001</v>
      </c>
      <c r="J198" s="45" t="s">
        <v>514</v>
      </c>
      <c r="K198" s="5" t="s">
        <v>1194</v>
      </c>
      <c r="L198" s="5" t="s">
        <v>335</v>
      </c>
      <c r="M198" s="4" t="s">
        <v>174</v>
      </c>
      <c r="N198" s="4" t="s">
        <v>816</v>
      </c>
      <c r="O198" s="4" t="s">
        <v>1056</v>
      </c>
      <c r="P198" s="4" t="s">
        <v>496</v>
      </c>
      <c r="Q198" s="4" t="s">
        <v>392</v>
      </c>
      <c r="R198" s="193" t="s">
        <v>162</v>
      </c>
      <c r="S198" s="193" t="str">
        <f t="shared" si="13"/>
        <v>10/26/16</v>
      </c>
      <c r="T198" s="193" t="str">
        <f t="shared" si="14"/>
        <v>17:32:55</v>
      </c>
      <c r="U198" s="50">
        <v>342.26716479999999</v>
      </c>
      <c r="V198" s="50">
        <v>475.94222338399999</v>
      </c>
    </row>
    <row r="199" spans="1:22" s="193" customFormat="1" x14ac:dyDescent="0.35">
      <c r="A199" s="193" t="s">
        <v>717</v>
      </c>
      <c r="B199" s="195">
        <v>36.032425000000003</v>
      </c>
      <c r="C199" s="195">
        <v>-119.510296</v>
      </c>
      <c r="D199" s="196" t="str">
        <f t="shared" si="12"/>
        <v>ANG_CH4_00197</v>
      </c>
      <c r="E199" s="196" t="s">
        <v>350</v>
      </c>
      <c r="F199" s="196" t="s">
        <v>351</v>
      </c>
      <c r="G199" s="196">
        <f t="shared" si="15"/>
        <v>197</v>
      </c>
      <c r="H199" s="194">
        <v>36.032521950000003</v>
      </c>
      <c r="I199" s="194">
        <v>-119.51036814</v>
      </c>
      <c r="J199" s="45" t="s">
        <v>514</v>
      </c>
      <c r="K199" s="5" t="s">
        <v>1194</v>
      </c>
      <c r="L199" s="5" t="s">
        <v>335</v>
      </c>
      <c r="M199" s="4" t="s">
        <v>174</v>
      </c>
      <c r="N199" s="4" t="s">
        <v>818</v>
      </c>
      <c r="O199" s="4" t="s">
        <v>1056</v>
      </c>
      <c r="P199" s="4" t="s">
        <v>496</v>
      </c>
      <c r="Q199" s="4" t="s">
        <v>392</v>
      </c>
      <c r="R199" s="193" t="s">
        <v>163</v>
      </c>
      <c r="S199" s="193" t="str">
        <f t="shared" si="13"/>
        <v>10/26/16</v>
      </c>
      <c r="T199" s="193" t="str">
        <f t="shared" si="14"/>
        <v>18:02:14</v>
      </c>
      <c r="U199" s="50">
        <v>23.291627500200001</v>
      </c>
      <c r="V199" s="50">
        <v>491.56993398700001</v>
      </c>
    </row>
    <row r="200" spans="1:22" s="193" customFormat="1" x14ac:dyDescent="0.35">
      <c r="A200" s="193" t="s">
        <v>717</v>
      </c>
      <c r="B200" s="195">
        <v>36.032425000000003</v>
      </c>
      <c r="C200" s="195">
        <v>-119.510296</v>
      </c>
      <c r="D200" s="196" t="str">
        <f t="shared" si="12"/>
        <v>ANG_CH4_00198</v>
      </c>
      <c r="E200" s="196" t="s">
        <v>350</v>
      </c>
      <c r="F200" s="196" t="s">
        <v>351</v>
      </c>
      <c r="G200" s="196">
        <f t="shared" si="15"/>
        <v>198</v>
      </c>
      <c r="H200" s="194">
        <v>36.032330999999999</v>
      </c>
      <c r="I200" s="194">
        <v>-119.51008400000001</v>
      </c>
      <c r="J200" s="45" t="s">
        <v>514</v>
      </c>
      <c r="K200" s="5" t="s">
        <v>1194</v>
      </c>
      <c r="L200" s="5" t="s">
        <v>335</v>
      </c>
      <c r="M200" s="4" t="s">
        <v>174</v>
      </c>
      <c r="N200" s="4" t="s">
        <v>494</v>
      </c>
      <c r="O200" s="4" t="s">
        <v>1056</v>
      </c>
      <c r="P200" s="4" t="s">
        <v>496</v>
      </c>
      <c r="Q200" s="4" t="s">
        <v>392</v>
      </c>
      <c r="R200" s="193" t="s">
        <v>42</v>
      </c>
      <c r="S200" s="193" t="str">
        <f t="shared" si="13"/>
        <v>09/13/16</v>
      </c>
      <c r="T200" s="193" t="str">
        <f t="shared" si="14"/>
        <v>21:46:07</v>
      </c>
      <c r="U200" s="50">
        <v>6.5420333878100001</v>
      </c>
      <c r="V200" s="50">
        <v>499.78595418399999</v>
      </c>
    </row>
    <row r="201" spans="1:22" s="193" customFormat="1" x14ac:dyDescent="0.35">
      <c r="A201" s="193" t="s">
        <v>717</v>
      </c>
      <c r="B201" s="195">
        <v>36.032425000000003</v>
      </c>
      <c r="C201" s="195">
        <v>-119.510296</v>
      </c>
      <c r="D201" s="196" t="str">
        <f t="shared" si="12"/>
        <v>ANG_CH4_00199</v>
      </c>
      <c r="E201" s="196" t="s">
        <v>350</v>
      </c>
      <c r="F201" s="196" t="s">
        <v>351</v>
      </c>
      <c r="G201" s="196">
        <f t="shared" si="15"/>
        <v>199</v>
      </c>
      <c r="H201" s="194">
        <v>36.032285999999999</v>
      </c>
      <c r="I201" s="194">
        <v>-119.510205</v>
      </c>
      <c r="J201" s="45" t="s">
        <v>514</v>
      </c>
      <c r="K201" s="5" t="s">
        <v>1194</v>
      </c>
      <c r="L201" s="5" t="s">
        <v>335</v>
      </c>
      <c r="M201" s="4" t="s">
        <v>174</v>
      </c>
      <c r="N201" s="4" t="s">
        <v>489</v>
      </c>
      <c r="O201" s="4" t="s">
        <v>1056</v>
      </c>
      <c r="P201" s="4" t="s">
        <v>496</v>
      </c>
      <c r="Q201" s="4" t="s">
        <v>392</v>
      </c>
      <c r="R201" s="193" t="s">
        <v>41</v>
      </c>
      <c r="S201" s="193" t="str">
        <f t="shared" si="13"/>
        <v>09/13/16</v>
      </c>
      <c r="T201" s="193" t="str">
        <f t="shared" si="14"/>
        <v>21:32:45</v>
      </c>
      <c r="U201" s="50">
        <v>6.4085259907900003</v>
      </c>
      <c r="V201" s="50">
        <v>500.28092108300001</v>
      </c>
    </row>
    <row r="202" spans="1:22" s="193" customFormat="1" x14ac:dyDescent="0.35">
      <c r="A202" s="193" t="s">
        <v>718</v>
      </c>
      <c r="B202" s="195">
        <v>36.039506000000003</v>
      </c>
      <c r="C202" s="195">
        <v>-119.397976</v>
      </c>
      <c r="D202" s="196" t="str">
        <f t="shared" si="12"/>
        <v>ANG_CH4_00200</v>
      </c>
      <c r="E202" s="196" t="s">
        <v>350</v>
      </c>
      <c r="F202" s="196" t="s">
        <v>351</v>
      </c>
      <c r="G202" s="196">
        <f t="shared" si="15"/>
        <v>200</v>
      </c>
      <c r="H202" s="194">
        <v>36.039506000000003</v>
      </c>
      <c r="I202" s="194">
        <v>-119.397976</v>
      </c>
      <c r="J202" s="45" t="s">
        <v>343</v>
      </c>
      <c r="K202" s="5" t="s">
        <v>1197</v>
      </c>
      <c r="L202" s="5" t="s">
        <v>335</v>
      </c>
      <c r="M202" s="4" t="s">
        <v>174</v>
      </c>
      <c r="N202" s="4" t="s">
        <v>490</v>
      </c>
      <c r="O202" s="4" t="s">
        <v>1057</v>
      </c>
      <c r="P202" s="4" t="s">
        <v>1133</v>
      </c>
      <c r="Q202" s="4" t="s">
        <v>392</v>
      </c>
      <c r="R202" s="193" t="s">
        <v>41</v>
      </c>
      <c r="S202" s="193" t="str">
        <f t="shared" si="13"/>
        <v>09/13/16</v>
      </c>
      <c r="T202" s="193" t="str">
        <f t="shared" si="14"/>
        <v>21:32:45</v>
      </c>
      <c r="U202" s="50">
        <v>16.369200255300001</v>
      </c>
      <c r="V202" s="50">
        <v>477.377209343</v>
      </c>
    </row>
    <row r="203" spans="1:22" s="193" customFormat="1" x14ac:dyDescent="0.35">
      <c r="A203" s="193" t="s">
        <v>719</v>
      </c>
      <c r="B203" s="195">
        <v>36.059533999999999</v>
      </c>
      <c r="C203" s="195">
        <v>-119.291386</v>
      </c>
      <c r="D203" s="196" t="str">
        <f t="shared" si="12"/>
        <v>ANG_CH4_00201</v>
      </c>
      <c r="E203" s="196" t="s">
        <v>350</v>
      </c>
      <c r="F203" s="196" t="s">
        <v>351</v>
      </c>
      <c r="G203" s="196">
        <f t="shared" si="15"/>
        <v>201</v>
      </c>
      <c r="H203" s="194">
        <v>36.059533999999999</v>
      </c>
      <c r="I203" s="194">
        <v>-119.291386</v>
      </c>
      <c r="J203" s="45" t="s">
        <v>343</v>
      </c>
      <c r="K203" s="5" t="s">
        <v>1194</v>
      </c>
      <c r="L203" s="5" t="s">
        <v>335</v>
      </c>
      <c r="M203" s="4" t="s">
        <v>174</v>
      </c>
      <c r="N203" s="4" t="s">
        <v>491</v>
      </c>
      <c r="O203" s="4" t="s">
        <v>1057</v>
      </c>
      <c r="P203" s="4" t="s">
        <v>1134</v>
      </c>
      <c r="Q203" s="4" t="s">
        <v>392</v>
      </c>
      <c r="R203" s="193" t="s">
        <v>41</v>
      </c>
      <c r="S203" s="193" t="str">
        <f t="shared" si="13"/>
        <v>09/13/16</v>
      </c>
      <c r="T203" s="193" t="str">
        <f t="shared" si="14"/>
        <v>21:32:45</v>
      </c>
      <c r="U203" s="50">
        <v>0.111745657399</v>
      </c>
      <c r="V203" s="50">
        <v>15.2970585408</v>
      </c>
    </row>
    <row r="204" spans="1:22" s="193" customFormat="1" x14ac:dyDescent="0.35">
      <c r="A204" s="193" t="s">
        <v>720</v>
      </c>
      <c r="B204" s="195">
        <v>36.059930000000001</v>
      </c>
      <c r="C204" s="195">
        <v>-119.22664899999999</v>
      </c>
      <c r="D204" s="196" t="str">
        <f t="shared" si="12"/>
        <v>ANG_CH4_00202</v>
      </c>
      <c r="E204" s="196" t="s">
        <v>350</v>
      </c>
      <c r="F204" s="196" t="s">
        <v>351</v>
      </c>
      <c r="G204" s="196">
        <f t="shared" si="15"/>
        <v>202</v>
      </c>
      <c r="H204" s="194">
        <v>36.059583000000003</v>
      </c>
      <c r="I204" s="194">
        <v>-119.226634</v>
      </c>
      <c r="J204" s="45" t="s">
        <v>343</v>
      </c>
      <c r="K204" s="5" t="s">
        <v>1194</v>
      </c>
      <c r="L204" s="5" t="s">
        <v>335</v>
      </c>
      <c r="M204" s="4" t="s">
        <v>174</v>
      </c>
      <c r="N204" s="4" t="s">
        <v>492</v>
      </c>
      <c r="O204" s="4" t="s">
        <v>1057</v>
      </c>
      <c r="P204" s="4" t="s">
        <v>1131</v>
      </c>
      <c r="Q204" s="4" t="s">
        <v>392</v>
      </c>
      <c r="R204" s="193" t="s">
        <v>41</v>
      </c>
      <c r="S204" s="193" t="str">
        <f t="shared" si="13"/>
        <v>09/13/16</v>
      </c>
      <c r="T204" s="193" t="str">
        <f t="shared" si="14"/>
        <v>21:32:45</v>
      </c>
      <c r="U204" s="50">
        <v>0.65447345003500002</v>
      </c>
      <c r="V204" s="50">
        <v>36</v>
      </c>
    </row>
    <row r="205" spans="1:22" s="193" customFormat="1" x14ac:dyDescent="0.35">
      <c r="A205" s="193" t="s">
        <v>721</v>
      </c>
      <c r="B205" s="195">
        <v>36.076140000000002</v>
      </c>
      <c r="C205" s="195">
        <v>-119.195497</v>
      </c>
      <c r="D205" s="196" t="str">
        <f t="shared" si="12"/>
        <v>ANG_CH4_00203</v>
      </c>
      <c r="E205" s="196" t="s">
        <v>350</v>
      </c>
      <c r="F205" s="196" t="s">
        <v>351</v>
      </c>
      <c r="G205" s="196">
        <f t="shared" si="15"/>
        <v>203</v>
      </c>
      <c r="H205" s="194">
        <v>36.076140000000002</v>
      </c>
      <c r="I205" s="194">
        <v>-119.195497</v>
      </c>
      <c r="J205" s="45" t="s">
        <v>343</v>
      </c>
      <c r="K205" s="5" t="s">
        <v>1194</v>
      </c>
      <c r="L205" s="5" t="s">
        <v>335</v>
      </c>
      <c r="M205" s="4" t="s">
        <v>175</v>
      </c>
      <c r="N205" s="4" t="s">
        <v>493</v>
      </c>
      <c r="O205" s="4" t="s">
        <v>1057</v>
      </c>
      <c r="P205" s="4" t="s">
        <v>1135</v>
      </c>
      <c r="Q205" s="4" t="s">
        <v>392</v>
      </c>
      <c r="R205" s="193" t="s">
        <v>41</v>
      </c>
      <c r="S205" s="193" t="str">
        <f t="shared" si="13"/>
        <v>09/13/16</v>
      </c>
      <c r="T205" s="193" t="str">
        <f t="shared" si="14"/>
        <v>21:32:45</v>
      </c>
      <c r="U205" s="50">
        <v>8.5643400438099995E-2</v>
      </c>
      <c r="V205" s="50">
        <v>21.213203435600001</v>
      </c>
    </row>
    <row r="206" spans="1:22" s="193" customFormat="1" x14ac:dyDescent="0.35">
      <c r="A206" s="193" t="s">
        <v>722</v>
      </c>
      <c r="B206" s="195">
        <v>36.048957000000001</v>
      </c>
      <c r="C206" s="195">
        <v>-119.455761</v>
      </c>
      <c r="D206" s="196" t="str">
        <f t="shared" si="12"/>
        <v>ANG_CH4_00204</v>
      </c>
      <c r="E206" s="196" t="s">
        <v>350</v>
      </c>
      <c r="F206" s="196" t="s">
        <v>351</v>
      </c>
      <c r="G206" s="196">
        <f t="shared" si="15"/>
        <v>204</v>
      </c>
      <c r="H206" s="194">
        <v>36.048957000000001</v>
      </c>
      <c r="I206" s="194">
        <v>-119.455761</v>
      </c>
      <c r="J206" s="45" t="s">
        <v>343</v>
      </c>
      <c r="K206" s="5" t="s">
        <v>1194</v>
      </c>
      <c r="L206" s="5" t="s">
        <v>335</v>
      </c>
      <c r="M206" s="4" t="s">
        <v>175</v>
      </c>
      <c r="N206" s="4" t="s">
        <v>495</v>
      </c>
      <c r="O206" s="4" t="s">
        <v>1057</v>
      </c>
      <c r="P206" s="4" t="s">
        <v>1136</v>
      </c>
      <c r="Q206" s="4" t="s">
        <v>392</v>
      </c>
      <c r="R206" s="193" t="s">
        <v>42</v>
      </c>
      <c r="S206" s="193" t="str">
        <f t="shared" si="13"/>
        <v>09/13/16</v>
      </c>
      <c r="T206" s="193" t="str">
        <f t="shared" si="14"/>
        <v>21:46:07</v>
      </c>
      <c r="U206" s="50">
        <v>1.45651991852</v>
      </c>
      <c r="V206" s="50">
        <v>209.61393083499999</v>
      </c>
    </row>
    <row r="207" spans="1:22" s="193" customFormat="1" x14ac:dyDescent="0.35">
      <c r="A207" s="193" t="s">
        <v>723</v>
      </c>
      <c r="B207" s="195">
        <v>36.074314999999999</v>
      </c>
      <c r="C207" s="195">
        <v>-119.266318</v>
      </c>
      <c r="D207" s="196" t="str">
        <f t="shared" si="12"/>
        <v>ANG_CH4_00205</v>
      </c>
      <c r="E207" s="196" t="s">
        <v>350</v>
      </c>
      <c r="F207" s="196" t="s">
        <v>351</v>
      </c>
      <c r="G207" s="196">
        <f t="shared" si="15"/>
        <v>205</v>
      </c>
      <c r="H207" s="194">
        <v>36.074314999999999</v>
      </c>
      <c r="I207" s="194">
        <v>-119.266318</v>
      </c>
      <c r="J207" s="45" t="s">
        <v>343</v>
      </c>
      <c r="K207" s="5" t="s">
        <v>1194</v>
      </c>
      <c r="L207" s="5" t="s">
        <v>335</v>
      </c>
      <c r="M207" s="4" t="s">
        <v>175</v>
      </c>
      <c r="N207" s="4" t="s">
        <v>497</v>
      </c>
      <c r="O207" s="4" t="s">
        <v>1057</v>
      </c>
      <c r="P207" s="4" t="s">
        <v>1137</v>
      </c>
      <c r="Q207" s="4" t="s">
        <v>392</v>
      </c>
      <c r="R207" s="193" t="s">
        <v>42</v>
      </c>
      <c r="S207" s="193" t="str">
        <f t="shared" si="13"/>
        <v>09/13/16</v>
      </c>
      <c r="T207" s="193" t="str">
        <f t="shared" si="14"/>
        <v>21:46:07</v>
      </c>
      <c r="U207" s="50">
        <v>10.1902607963</v>
      </c>
      <c r="V207" s="50">
        <v>495.581476651</v>
      </c>
    </row>
    <row r="208" spans="1:22" s="193" customFormat="1" x14ac:dyDescent="0.35">
      <c r="A208" s="193" t="s">
        <v>724</v>
      </c>
      <c r="B208" s="195">
        <v>36.087874999999997</v>
      </c>
      <c r="C208" s="195">
        <v>-119.23701699999999</v>
      </c>
      <c r="D208" s="196" t="str">
        <f t="shared" si="12"/>
        <v>ANG_CH4_00206</v>
      </c>
      <c r="E208" s="196" t="s">
        <v>350</v>
      </c>
      <c r="F208" s="196" t="s">
        <v>351</v>
      </c>
      <c r="G208" s="196">
        <f t="shared" si="15"/>
        <v>206</v>
      </c>
      <c r="H208" s="194">
        <v>36.087874999999997</v>
      </c>
      <c r="I208" s="194">
        <v>-119.23701699999999</v>
      </c>
      <c r="J208" s="45" t="s">
        <v>343</v>
      </c>
      <c r="K208" s="5" t="s">
        <v>1194</v>
      </c>
      <c r="L208" s="5" t="s">
        <v>335</v>
      </c>
      <c r="M208" s="4" t="s">
        <v>174</v>
      </c>
      <c r="N208" s="4" t="s">
        <v>498</v>
      </c>
      <c r="O208" s="4" t="s">
        <v>1057</v>
      </c>
      <c r="P208" s="4" t="s">
        <v>1138</v>
      </c>
      <c r="Q208" s="4" t="s">
        <v>392</v>
      </c>
      <c r="R208" s="193" t="s">
        <v>42</v>
      </c>
      <c r="S208" s="193" t="str">
        <f t="shared" si="13"/>
        <v>09/13/16</v>
      </c>
      <c r="T208" s="193" t="str">
        <f t="shared" si="14"/>
        <v>21:46:07</v>
      </c>
      <c r="U208" s="50">
        <v>4.2914103879600001</v>
      </c>
      <c r="V208" s="50">
        <v>241.49534156999999</v>
      </c>
    </row>
    <row r="209" spans="1:22" s="193" customFormat="1" x14ac:dyDescent="0.35">
      <c r="A209" s="193" t="s">
        <v>725</v>
      </c>
      <c r="B209" s="195">
        <v>36.077672999999997</v>
      </c>
      <c r="C209" s="195">
        <v>-119.22433100000001</v>
      </c>
      <c r="D209" s="196" t="str">
        <f t="shared" si="12"/>
        <v>ANG_CH4_00207</v>
      </c>
      <c r="E209" s="196" t="s">
        <v>350</v>
      </c>
      <c r="F209" s="196" t="s">
        <v>351</v>
      </c>
      <c r="G209" s="196">
        <f t="shared" si="15"/>
        <v>207</v>
      </c>
      <c r="H209" s="194">
        <v>36.077672999999997</v>
      </c>
      <c r="I209" s="194">
        <v>-119.22433100000001</v>
      </c>
      <c r="J209" s="45" t="s">
        <v>343</v>
      </c>
      <c r="K209" s="5" t="s">
        <v>1194</v>
      </c>
      <c r="L209" s="5" t="s">
        <v>335</v>
      </c>
      <c r="M209" s="4" t="s">
        <v>175</v>
      </c>
      <c r="N209" s="4" t="s">
        <v>499</v>
      </c>
      <c r="O209" s="4" t="s">
        <v>1057</v>
      </c>
      <c r="P209" s="4" t="s">
        <v>1139</v>
      </c>
      <c r="Q209" s="4" t="s">
        <v>392</v>
      </c>
      <c r="R209" s="193" t="s">
        <v>42</v>
      </c>
      <c r="S209" s="193" t="str">
        <f t="shared" si="13"/>
        <v>09/13/16</v>
      </c>
      <c r="T209" s="193" t="str">
        <f t="shared" si="14"/>
        <v>21:46:07</v>
      </c>
      <c r="U209" s="50">
        <v>1.4216307709</v>
      </c>
      <c r="V209" s="50">
        <v>326.02147168599998</v>
      </c>
    </row>
    <row r="210" spans="1:22" s="193" customFormat="1" x14ac:dyDescent="0.35">
      <c r="A210" s="193" t="s">
        <v>726</v>
      </c>
      <c r="B210" s="195">
        <v>36.068359999999998</v>
      </c>
      <c r="C210" s="195">
        <v>-119.412702</v>
      </c>
      <c r="D210" s="196" t="str">
        <f t="shared" si="12"/>
        <v>ANG_CH4_00208</v>
      </c>
      <c r="E210" s="196" t="s">
        <v>350</v>
      </c>
      <c r="F210" s="196" t="s">
        <v>351</v>
      </c>
      <c r="G210" s="196">
        <f t="shared" si="15"/>
        <v>208</v>
      </c>
      <c r="H210" s="194">
        <v>36.067909</v>
      </c>
      <c r="I210" s="194">
        <v>-119.41274300000001</v>
      </c>
      <c r="J210" s="45" t="s">
        <v>343</v>
      </c>
      <c r="K210" s="5" t="s">
        <v>1197</v>
      </c>
      <c r="L210" s="5" t="s">
        <v>335</v>
      </c>
      <c r="M210" s="4" t="s">
        <v>175</v>
      </c>
      <c r="N210" s="4" t="s">
        <v>500</v>
      </c>
      <c r="O210" s="4" t="s">
        <v>457</v>
      </c>
      <c r="P210" s="4" t="s">
        <v>1140</v>
      </c>
      <c r="Q210" s="4" t="s">
        <v>392</v>
      </c>
      <c r="R210" s="193" t="s">
        <v>43</v>
      </c>
      <c r="S210" s="193" t="str">
        <f t="shared" si="13"/>
        <v>09/13/16</v>
      </c>
      <c r="T210" s="193" t="str">
        <f t="shared" si="14"/>
        <v>21:57:54</v>
      </c>
      <c r="U210" s="50">
        <v>25.0772995809</v>
      </c>
      <c r="V210" s="50">
        <v>409.420321919</v>
      </c>
    </row>
    <row r="211" spans="1:22" s="193" customFormat="1" x14ac:dyDescent="0.35">
      <c r="A211" s="193" t="s">
        <v>727</v>
      </c>
      <c r="B211" s="195">
        <v>36.076434999999996</v>
      </c>
      <c r="C211" s="195">
        <v>-119.360135</v>
      </c>
      <c r="D211" s="196" t="str">
        <f t="shared" si="12"/>
        <v>ANG_CH4_00209</v>
      </c>
      <c r="E211" s="196" t="s">
        <v>350</v>
      </c>
      <c r="F211" s="196" t="s">
        <v>351</v>
      </c>
      <c r="G211" s="196">
        <f t="shared" si="15"/>
        <v>209</v>
      </c>
      <c r="H211" s="194">
        <v>36.076434999999996</v>
      </c>
      <c r="I211" s="194">
        <v>-119.360135</v>
      </c>
      <c r="J211" s="45" t="s">
        <v>343</v>
      </c>
      <c r="K211" s="5" t="s">
        <v>1197</v>
      </c>
      <c r="L211" s="5" t="s">
        <v>335</v>
      </c>
      <c r="M211" s="4" t="s">
        <v>175</v>
      </c>
      <c r="N211" s="4" t="s">
        <v>501</v>
      </c>
      <c r="O211" s="4" t="s">
        <v>1057</v>
      </c>
      <c r="P211" s="4" t="s">
        <v>1141</v>
      </c>
      <c r="Q211" s="4" t="s">
        <v>392</v>
      </c>
      <c r="R211" s="193" t="s">
        <v>43</v>
      </c>
      <c r="S211" s="193" t="str">
        <f t="shared" si="13"/>
        <v>09/13/16</v>
      </c>
      <c r="T211" s="193" t="str">
        <f t="shared" si="14"/>
        <v>21:57:54</v>
      </c>
      <c r="U211" s="50">
        <v>1.0708643263199999</v>
      </c>
      <c r="V211" s="50">
        <v>241.86773244899999</v>
      </c>
    </row>
    <row r="212" spans="1:22" s="193" customFormat="1" x14ac:dyDescent="0.35">
      <c r="A212" s="193" t="s">
        <v>728</v>
      </c>
      <c r="B212" s="195">
        <v>36.115761999999997</v>
      </c>
      <c r="C212" s="195">
        <v>-119.36209700000001</v>
      </c>
      <c r="D212" s="196" t="str">
        <f t="shared" si="12"/>
        <v>ANG_CH4_00210</v>
      </c>
      <c r="E212" s="196" t="s">
        <v>350</v>
      </c>
      <c r="F212" s="196" t="s">
        <v>351</v>
      </c>
      <c r="G212" s="196">
        <f t="shared" si="15"/>
        <v>210</v>
      </c>
      <c r="H212" s="194">
        <v>36.115761999999997</v>
      </c>
      <c r="I212" s="194">
        <v>-119.36209700000001</v>
      </c>
      <c r="J212" s="45" t="s">
        <v>343</v>
      </c>
      <c r="K212" s="5" t="s">
        <v>1194</v>
      </c>
      <c r="L212" s="5" t="s">
        <v>335</v>
      </c>
      <c r="M212" s="4" t="s">
        <v>175</v>
      </c>
      <c r="N212" s="4" t="s">
        <v>225</v>
      </c>
      <c r="O212" s="4" t="s">
        <v>1057</v>
      </c>
      <c r="P212" s="4" t="s">
        <v>1142</v>
      </c>
      <c r="Q212" s="4" t="s">
        <v>392</v>
      </c>
      <c r="R212" s="193" t="s">
        <v>46</v>
      </c>
      <c r="S212" s="193" t="str">
        <f t="shared" si="13"/>
        <v>09/14/16</v>
      </c>
      <c r="T212" s="193" t="str">
        <f t="shared" si="14"/>
        <v>18:40:32</v>
      </c>
      <c r="U212" s="50" t="s">
        <v>1217</v>
      </c>
      <c r="V212" s="50" t="s">
        <v>1217</v>
      </c>
    </row>
    <row r="213" spans="1:22" s="193" customFormat="1" x14ac:dyDescent="0.35">
      <c r="A213" s="193" t="s">
        <v>729</v>
      </c>
      <c r="B213" s="195">
        <v>36.125925000000002</v>
      </c>
      <c r="C213" s="195">
        <v>-119.341317</v>
      </c>
      <c r="D213" s="196" t="str">
        <f t="shared" si="12"/>
        <v>ANG_CH4_00211</v>
      </c>
      <c r="E213" s="196" t="s">
        <v>350</v>
      </c>
      <c r="F213" s="196" t="s">
        <v>351</v>
      </c>
      <c r="G213" s="196">
        <f t="shared" si="15"/>
        <v>211</v>
      </c>
      <c r="H213" s="194">
        <v>36.125568000000001</v>
      </c>
      <c r="I213" s="194">
        <v>-119.341297</v>
      </c>
      <c r="J213" s="45" t="s">
        <v>343</v>
      </c>
      <c r="K213" s="5" t="s">
        <v>1194</v>
      </c>
      <c r="L213" s="5" t="s">
        <v>335</v>
      </c>
      <c r="M213" s="4" t="s">
        <v>175</v>
      </c>
      <c r="N213" s="4" t="s">
        <v>226</v>
      </c>
      <c r="O213" s="4" t="s">
        <v>1057</v>
      </c>
      <c r="P213" s="4" t="s">
        <v>1143</v>
      </c>
      <c r="Q213" s="4" t="s">
        <v>392</v>
      </c>
      <c r="R213" s="193" t="s">
        <v>46</v>
      </c>
      <c r="S213" s="193" t="str">
        <f t="shared" si="13"/>
        <v>09/14/16</v>
      </c>
      <c r="T213" s="193" t="str">
        <f t="shared" si="14"/>
        <v>18:40:32</v>
      </c>
      <c r="U213" s="50">
        <v>0.37741141300600001</v>
      </c>
      <c r="V213" s="50">
        <v>30.886890423000001</v>
      </c>
    </row>
    <row r="214" spans="1:22" s="193" customFormat="1" x14ac:dyDescent="0.35">
      <c r="A214" s="193" t="s">
        <v>730</v>
      </c>
      <c r="B214" s="195">
        <v>36.116230000000002</v>
      </c>
      <c r="C214" s="195">
        <v>-119.334158</v>
      </c>
      <c r="D214" s="196" t="str">
        <f t="shared" si="12"/>
        <v>ANG_CH4_00212</v>
      </c>
      <c r="E214" s="196" t="s">
        <v>350</v>
      </c>
      <c r="F214" s="196" t="s">
        <v>351</v>
      </c>
      <c r="G214" s="196">
        <f t="shared" si="15"/>
        <v>212</v>
      </c>
      <c r="H214" s="194">
        <v>36.115895999999999</v>
      </c>
      <c r="I214" s="194">
        <v>-119.33416200000001</v>
      </c>
      <c r="J214" s="45" t="s">
        <v>343</v>
      </c>
      <c r="K214" s="5" t="s">
        <v>1197</v>
      </c>
      <c r="L214" s="5" t="s">
        <v>335</v>
      </c>
      <c r="M214" s="4" t="s">
        <v>175</v>
      </c>
      <c r="N214" s="4" t="s">
        <v>502</v>
      </c>
      <c r="O214" s="4" t="s">
        <v>1057</v>
      </c>
      <c r="P214" s="4" t="s">
        <v>1144</v>
      </c>
      <c r="Q214" s="4" t="s">
        <v>392</v>
      </c>
      <c r="R214" s="193" t="s">
        <v>46</v>
      </c>
      <c r="S214" s="193" t="str">
        <f t="shared" si="13"/>
        <v>09/14/16</v>
      </c>
      <c r="T214" s="193" t="str">
        <f t="shared" si="14"/>
        <v>18:40:32</v>
      </c>
      <c r="U214" s="50" t="s">
        <v>1217</v>
      </c>
      <c r="V214" s="50" t="s">
        <v>1217</v>
      </c>
    </row>
    <row r="215" spans="1:22" s="193" customFormat="1" x14ac:dyDescent="0.35">
      <c r="A215" s="193" t="s">
        <v>731</v>
      </c>
      <c r="B215" s="195">
        <v>36.128470999999998</v>
      </c>
      <c r="C215" s="195">
        <v>-119.43108100000001</v>
      </c>
      <c r="D215" s="196" t="str">
        <f t="shared" si="12"/>
        <v>ANG_CH4_00213</v>
      </c>
      <c r="E215" s="196" t="s">
        <v>350</v>
      </c>
      <c r="F215" s="196" t="s">
        <v>351</v>
      </c>
      <c r="G215" s="196">
        <f t="shared" si="15"/>
        <v>213</v>
      </c>
      <c r="H215" s="194">
        <v>36.128470999999998</v>
      </c>
      <c r="I215" s="194">
        <v>-119.43108100000001</v>
      </c>
      <c r="J215" s="45" t="s">
        <v>343</v>
      </c>
      <c r="K215" s="5" t="s">
        <v>1194</v>
      </c>
      <c r="L215" s="5" t="s">
        <v>335</v>
      </c>
      <c r="M215" s="4" t="s">
        <v>175</v>
      </c>
      <c r="N215" s="4" t="s">
        <v>227</v>
      </c>
      <c r="O215" s="4" t="s">
        <v>1057</v>
      </c>
      <c r="P215" s="4" t="s">
        <v>1145</v>
      </c>
      <c r="Q215" s="4" t="s">
        <v>392</v>
      </c>
      <c r="R215" s="193" t="s">
        <v>47</v>
      </c>
      <c r="S215" s="193" t="str">
        <f t="shared" si="13"/>
        <v>09/14/16</v>
      </c>
      <c r="T215" s="193" t="str">
        <f t="shared" si="14"/>
        <v>18:53:49</v>
      </c>
      <c r="U215" s="50" t="s">
        <v>1217</v>
      </c>
      <c r="V215" s="50" t="s">
        <v>1217</v>
      </c>
    </row>
    <row r="216" spans="1:22" s="193" customFormat="1" x14ac:dyDescent="0.35">
      <c r="A216" s="193" t="s">
        <v>732</v>
      </c>
      <c r="B216" s="195">
        <v>36.156312999999997</v>
      </c>
      <c r="C216" s="195">
        <v>-119.240403</v>
      </c>
      <c r="D216" s="196" t="str">
        <f t="shared" si="12"/>
        <v>ANG_CH4_00214</v>
      </c>
      <c r="E216" s="196" t="s">
        <v>350</v>
      </c>
      <c r="F216" s="196" t="s">
        <v>351</v>
      </c>
      <c r="G216" s="196">
        <f t="shared" si="15"/>
        <v>214</v>
      </c>
      <c r="H216" s="194">
        <v>36.156312999999997</v>
      </c>
      <c r="I216" s="194">
        <v>-119.240403</v>
      </c>
      <c r="J216" s="45" t="s">
        <v>343</v>
      </c>
      <c r="K216" s="5" t="s">
        <v>1197</v>
      </c>
      <c r="L216" s="5" t="s">
        <v>335</v>
      </c>
      <c r="M216" s="4" t="s">
        <v>175</v>
      </c>
      <c r="N216" s="4" t="s">
        <v>228</v>
      </c>
      <c r="O216" s="4" t="s">
        <v>1057</v>
      </c>
      <c r="P216" s="4" t="s">
        <v>1146</v>
      </c>
      <c r="Q216" s="4" t="s">
        <v>392</v>
      </c>
      <c r="R216" s="193" t="s">
        <v>47</v>
      </c>
      <c r="S216" s="193" t="str">
        <f t="shared" si="13"/>
        <v>09/14/16</v>
      </c>
      <c r="T216" s="193" t="str">
        <f t="shared" si="14"/>
        <v>18:53:49</v>
      </c>
      <c r="U216" s="50">
        <v>1.78692709515</v>
      </c>
      <c r="V216" s="50">
        <v>299.59472625500001</v>
      </c>
    </row>
    <row r="217" spans="1:22" s="193" customFormat="1" x14ac:dyDescent="0.35">
      <c r="A217" s="193" t="s">
        <v>733</v>
      </c>
      <c r="B217" s="195">
        <v>36.161054999999998</v>
      </c>
      <c r="C217" s="195">
        <v>-119.21783000000001</v>
      </c>
      <c r="D217" s="196" t="str">
        <f t="shared" si="12"/>
        <v>ANG_CH4_00215</v>
      </c>
      <c r="E217" s="196" t="s">
        <v>350</v>
      </c>
      <c r="F217" s="196" t="s">
        <v>351</v>
      </c>
      <c r="G217" s="196">
        <f t="shared" si="15"/>
        <v>215</v>
      </c>
      <c r="H217" s="194">
        <v>36.161054999999998</v>
      </c>
      <c r="I217" s="194">
        <v>-119.21783000000001</v>
      </c>
      <c r="J217" s="45" t="s">
        <v>343</v>
      </c>
      <c r="K217" s="5" t="s">
        <v>1194</v>
      </c>
      <c r="L217" s="5" t="s">
        <v>335</v>
      </c>
      <c r="M217" s="4" t="s">
        <v>175</v>
      </c>
      <c r="N217" s="4" t="s">
        <v>503</v>
      </c>
      <c r="O217" s="4" t="s">
        <v>1057</v>
      </c>
      <c r="P217" s="4" t="s">
        <v>1146</v>
      </c>
      <c r="Q217" s="4" t="s">
        <v>392</v>
      </c>
      <c r="R217" s="193" t="s">
        <v>47</v>
      </c>
      <c r="S217" s="193" t="str">
        <f t="shared" si="13"/>
        <v>09/14/16</v>
      </c>
      <c r="T217" s="193" t="str">
        <f t="shared" si="14"/>
        <v>18:53:49</v>
      </c>
      <c r="U217" s="50">
        <v>1</v>
      </c>
      <c r="V217" s="50" t="s">
        <v>1217</v>
      </c>
    </row>
    <row r="218" spans="1:22" s="193" customFormat="1" x14ac:dyDescent="0.35">
      <c r="A218" s="193" t="s">
        <v>734</v>
      </c>
      <c r="B218" s="195">
        <v>36.162408999999997</v>
      </c>
      <c r="C218" s="195">
        <v>-119.217586</v>
      </c>
      <c r="D218" s="196" t="str">
        <f t="shared" si="12"/>
        <v>ANG_CH4_00216</v>
      </c>
      <c r="E218" s="196" t="s">
        <v>350</v>
      </c>
      <c r="F218" s="196" t="s">
        <v>351</v>
      </c>
      <c r="G218" s="196">
        <f t="shared" si="15"/>
        <v>216</v>
      </c>
      <c r="H218" s="194">
        <v>36.162408999999997</v>
      </c>
      <c r="I218" s="194">
        <v>-119.217586</v>
      </c>
      <c r="J218" s="45" t="s">
        <v>343</v>
      </c>
      <c r="K218" s="5" t="s">
        <v>1194</v>
      </c>
      <c r="L218" s="5" t="s">
        <v>335</v>
      </c>
      <c r="M218" s="4" t="s">
        <v>175</v>
      </c>
      <c r="N218" s="4" t="s">
        <v>504</v>
      </c>
      <c r="O218" s="4" t="s">
        <v>1057</v>
      </c>
      <c r="P218" s="4" t="s">
        <v>1146</v>
      </c>
      <c r="Q218" s="4" t="s">
        <v>392</v>
      </c>
      <c r="R218" s="193" t="s">
        <v>47</v>
      </c>
      <c r="S218" s="193" t="str">
        <f t="shared" si="13"/>
        <v>09/14/16</v>
      </c>
      <c r="T218" s="193" t="str">
        <f t="shared" si="14"/>
        <v>18:53:49</v>
      </c>
      <c r="U218" s="50">
        <v>0.118705603294</v>
      </c>
      <c r="V218" s="50">
        <v>15.2970585408</v>
      </c>
    </row>
    <row r="219" spans="1:22" s="193" customFormat="1" ht="36" x14ac:dyDescent="0.35">
      <c r="A219" s="193" t="s">
        <v>735</v>
      </c>
      <c r="B219" s="195">
        <v>37.123294000000001</v>
      </c>
      <c r="C219" s="195">
        <v>-120.363508</v>
      </c>
      <c r="D219" s="196" t="str">
        <f t="shared" si="12"/>
        <v>ANG_CH4_00217</v>
      </c>
      <c r="E219" s="196" t="s">
        <v>350</v>
      </c>
      <c r="F219" s="196" t="s">
        <v>351</v>
      </c>
      <c r="G219" s="196">
        <f t="shared" si="15"/>
        <v>217</v>
      </c>
      <c r="H219" s="194">
        <v>37.123294000000001</v>
      </c>
      <c r="I219" s="194">
        <v>-120.363508</v>
      </c>
      <c r="J219" s="45" t="s">
        <v>343</v>
      </c>
      <c r="K219" s="5" t="s">
        <v>1204</v>
      </c>
      <c r="L219" s="5" t="s">
        <v>344</v>
      </c>
      <c r="M219" s="4" t="s">
        <v>174</v>
      </c>
      <c r="N219" s="4" t="s">
        <v>505</v>
      </c>
      <c r="O219" s="4" t="s">
        <v>1057</v>
      </c>
      <c r="P219" s="4" t="s">
        <v>1147</v>
      </c>
      <c r="Q219" s="4" t="s">
        <v>392</v>
      </c>
      <c r="R219" s="193" t="s">
        <v>85</v>
      </c>
      <c r="S219" s="193" t="str">
        <f t="shared" si="13"/>
        <v>09/19/16</v>
      </c>
      <c r="T219" s="193" t="str">
        <f t="shared" si="14"/>
        <v>20:59:55</v>
      </c>
      <c r="U219" s="50">
        <v>6.2382655381200003</v>
      </c>
      <c r="V219" s="50">
        <v>321.95224801199998</v>
      </c>
    </row>
    <row r="220" spans="1:22" s="193" customFormat="1" ht="36" x14ac:dyDescent="0.35">
      <c r="A220" s="193" t="s">
        <v>736</v>
      </c>
      <c r="B220" s="195">
        <v>37.157279000000003</v>
      </c>
      <c r="C220" s="195">
        <v>-120.39167</v>
      </c>
      <c r="D220" s="196" t="str">
        <f t="shared" si="12"/>
        <v>ANG_CH4_00218</v>
      </c>
      <c r="E220" s="196" t="s">
        <v>350</v>
      </c>
      <c r="F220" s="196" t="s">
        <v>351</v>
      </c>
      <c r="G220" s="196">
        <f t="shared" si="15"/>
        <v>218</v>
      </c>
      <c r="H220" s="194">
        <v>37.157800000000002</v>
      </c>
      <c r="I220" s="194">
        <v>-120.392</v>
      </c>
      <c r="J220" s="45" t="s">
        <v>506</v>
      </c>
      <c r="K220" s="5" t="s">
        <v>1204</v>
      </c>
      <c r="L220" s="5" t="s">
        <v>344</v>
      </c>
      <c r="M220" s="4" t="s">
        <v>175</v>
      </c>
      <c r="N220" s="4" t="s">
        <v>507</v>
      </c>
      <c r="O220" s="4" t="s">
        <v>1057</v>
      </c>
      <c r="P220" s="4" t="s">
        <v>1148</v>
      </c>
      <c r="Q220" s="4" t="s">
        <v>392</v>
      </c>
      <c r="R220" s="193" t="s">
        <v>85</v>
      </c>
      <c r="S220" s="193" t="str">
        <f t="shared" si="13"/>
        <v>09/19/16</v>
      </c>
      <c r="T220" s="193" t="str">
        <f t="shared" si="14"/>
        <v>20:59:55</v>
      </c>
      <c r="U220" s="50">
        <v>25.7793039787</v>
      </c>
      <c r="V220" s="50">
        <v>488.20016386700001</v>
      </c>
    </row>
    <row r="221" spans="1:22" s="193" customFormat="1" x14ac:dyDescent="0.35">
      <c r="A221" s="193" t="s">
        <v>737</v>
      </c>
      <c r="B221" s="195">
        <v>37.208737999999997</v>
      </c>
      <c r="C221" s="195">
        <v>-120.46378199999999</v>
      </c>
      <c r="D221" s="196" t="str">
        <f t="shared" si="12"/>
        <v>ANG_CH4_00219</v>
      </c>
      <c r="E221" s="196" t="s">
        <v>350</v>
      </c>
      <c r="F221" s="196" t="s">
        <v>351</v>
      </c>
      <c r="G221" s="196">
        <f t="shared" si="15"/>
        <v>219</v>
      </c>
      <c r="H221" s="194">
        <v>37.2089</v>
      </c>
      <c r="I221" s="194">
        <v>-120.4637</v>
      </c>
      <c r="J221" s="45" t="s">
        <v>343</v>
      </c>
      <c r="K221" s="5" t="s">
        <v>1205</v>
      </c>
      <c r="L221" s="5" t="s">
        <v>344</v>
      </c>
      <c r="M221" s="4" t="s">
        <v>175</v>
      </c>
      <c r="N221" s="4" t="s">
        <v>508</v>
      </c>
      <c r="O221" s="4" t="s">
        <v>1057</v>
      </c>
      <c r="P221" s="4" t="s">
        <v>1226</v>
      </c>
      <c r="Q221" s="4" t="s">
        <v>392</v>
      </c>
      <c r="R221" s="193" t="s">
        <v>85</v>
      </c>
      <c r="S221" s="193" t="str">
        <f t="shared" si="13"/>
        <v>09/19/16</v>
      </c>
      <c r="T221" s="193" t="str">
        <f t="shared" si="14"/>
        <v>20:59:55</v>
      </c>
      <c r="U221" s="50">
        <v>22.1303278245</v>
      </c>
      <c r="V221" s="50">
        <v>498.26017300199999</v>
      </c>
    </row>
    <row r="222" spans="1:22" s="193" customFormat="1" x14ac:dyDescent="0.35">
      <c r="A222" s="193" t="s">
        <v>738</v>
      </c>
      <c r="B222" s="195">
        <v>37.180219000000001</v>
      </c>
      <c r="C222" s="195">
        <v>-120.435275</v>
      </c>
      <c r="D222" s="196" t="str">
        <f t="shared" si="12"/>
        <v>ANG_CH4_00220</v>
      </c>
      <c r="E222" s="196" t="s">
        <v>350</v>
      </c>
      <c r="F222" s="196" t="s">
        <v>351</v>
      </c>
      <c r="G222" s="196">
        <f t="shared" si="15"/>
        <v>220</v>
      </c>
      <c r="H222" s="194">
        <v>37.180219000000001</v>
      </c>
      <c r="I222" s="194">
        <v>-120.435275</v>
      </c>
      <c r="J222" s="45" t="s">
        <v>343</v>
      </c>
      <c r="K222" s="5" t="s">
        <v>1205</v>
      </c>
      <c r="L222" s="5" t="s">
        <v>344</v>
      </c>
      <c r="M222" s="4" t="s">
        <v>174</v>
      </c>
      <c r="N222" s="4" t="s">
        <v>509</v>
      </c>
      <c r="O222" s="4" t="s">
        <v>1057</v>
      </c>
      <c r="P222" s="4" t="s">
        <v>1226</v>
      </c>
      <c r="Q222" s="4" t="s">
        <v>392</v>
      </c>
      <c r="R222" s="193" t="s">
        <v>86</v>
      </c>
      <c r="S222" s="193" t="str">
        <f t="shared" si="13"/>
        <v>09/19/16</v>
      </c>
      <c r="T222" s="193" t="str">
        <f t="shared" si="14"/>
        <v>21:13:11</v>
      </c>
      <c r="U222" s="50">
        <v>3.1282060039199999</v>
      </c>
      <c r="V222" s="50">
        <v>273.67765710800001</v>
      </c>
    </row>
    <row r="223" spans="1:22" s="193" customFormat="1" x14ac:dyDescent="0.35">
      <c r="A223" s="193" t="s">
        <v>739</v>
      </c>
      <c r="B223" s="195">
        <v>37.179617</v>
      </c>
      <c r="C223" s="195">
        <v>-120.435439</v>
      </c>
      <c r="D223" s="196" t="str">
        <f t="shared" si="12"/>
        <v>ANG_CH4_00221</v>
      </c>
      <c r="E223" s="196" t="s">
        <v>350</v>
      </c>
      <c r="F223" s="196" t="s">
        <v>351</v>
      </c>
      <c r="G223" s="196">
        <f t="shared" si="15"/>
        <v>221</v>
      </c>
      <c r="H223" s="194">
        <v>37.179617</v>
      </c>
      <c r="I223" s="194">
        <v>-120.435439</v>
      </c>
      <c r="J223" s="45" t="s">
        <v>343</v>
      </c>
      <c r="K223" s="5" t="s">
        <v>1205</v>
      </c>
      <c r="L223" s="5" t="s">
        <v>344</v>
      </c>
      <c r="M223" s="4" t="s">
        <v>174</v>
      </c>
      <c r="N223" s="4" t="s">
        <v>510</v>
      </c>
      <c r="O223" s="4" t="s">
        <v>1057</v>
      </c>
      <c r="P223" s="4" t="s">
        <v>1226</v>
      </c>
      <c r="Q223" s="4" t="s">
        <v>392</v>
      </c>
      <c r="R223" s="193" t="s">
        <v>86</v>
      </c>
      <c r="S223" s="193" t="str">
        <f t="shared" si="13"/>
        <v>09/19/16</v>
      </c>
      <c r="T223" s="193" t="str">
        <f t="shared" si="14"/>
        <v>21:13:11</v>
      </c>
      <c r="U223" s="50">
        <v>3.1282059913500002</v>
      </c>
      <c r="V223" s="50">
        <v>273.67765710800001</v>
      </c>
    </row>
    <row r="224" spans="1:22" s="193" customFormat="1" x14ac:dyDescent="0.35">
      <c r="A224" s="193" t="s">
        <v>740</v>
      </c>
      <c r="B224" s="195">
        <v>36.033299999999997</v>
      </c>
      <c r="C224" s="195">
        <v>-119.40478899999999</v>
      </c>
      <c r="D224" s="196" t="str">
        <f t="shared" si="12"/>
        <v>ANG_CH4_00222</v>
      </c>
      <c r="E224" s="196" t="s">
        <v>350</v>
      </c>
      <c r="F224" s="196" t="s">
        <v>351</v>
      </c>
      <c r="G224" s="196">
        <f t="shared" si="15"/>
        <v>222</v>
      </c>
      <c r="H224" s="194">
        <v>36.033299999999997</v>
      </c>
      <c r="I224" s="194">
        <v>-119.40478899999999</v>
      </c>
      <c r="J224" s="45" t="s">
        <v>343</v>
      </c>
      <c r="K224" s="5" t="s">
        <v>1206</v>
      </c>
      <c r="L224" s="5" t="s">
        <v>344</v>
      </c>
      <c r="M224" s="4" t="s">
        <v>174</v>
      </c>
      <c r="N224" s="4" t="s">
        <v>511</v>
      </c>
      <c r="O224" s="4" t="s">
        <v>1057</v>
      </c>
      <c r="P224" s="4" t="s">
        <v>1149</v>
      </c>
      <c r="Q224" s="4" t="s">
        <v>392</v>
      </c>
      <c r="R224" s="193" t="s">
        <v>87</v>
      </c>
      <c r="S224" s="193" t="str">
        <f t="shared" si="13"/>
        <v>09/22/16</v>
      </c>
      <c r="T224" s="193" t="str">
        <f t="shared" si="14"/>
        <v>18:31:43</v>
      </c>
      <c r="U224" s="50">
        <v>3.7407182999900002</v>
      </c>
      <c r="V224" s="50">
        <v>335.014775794</v>
      </c>
    </row>
    <row r="225" spans="1:22" s="193" customFormat="1" x14ac:dyDescent="0.35">
      <c r="A225" s="193" t="s">
        <v>742</v>
      </c>
      <c r="B225" s="195">
        <v>36.038800000000002</v>
      </c>
      <c r="C225" s="195">
        <v>-119.39793299999999</v>
      </c>
      <c r="D225" s="196" t="str">
        <f t="shared" si="12"/>
        <v>ANG_CH4_00223</v>
      </c>
      <c r="E225" s="196" t="s">
        <v>350</v>
      </c>
      <c r="F225" s="196" t="s">
        <v>351</v>
      </c>
      <c r="G225" s="196">
        <f t="shared" si="15"/>
        <v>223</v>
      </c>
      <c r="H225" s="194">
        <v>36.038800000000002</v>
      </c>
      <c r="I225" s="194">
        <v>-119.39793299999999</v>
      </c>
      <c r="J225" s="45" t="s">
        <v>343</v>
      </c>
      <c r="K225" s="5" t="s">
        <v>1206</v>
      </c>
      <c r="L225" s="5" t="s">
        <v>344</v>
      </c>
      <c r="M225" s="4" t="s">
        <v>174</v>
      </c>
      <c r="N225" s="4" t="s">
        <v>512</v>
      </c>
      <c r="O225" s="4" t="s">
        <v>1057</v>
      </c>
      <c r="P225" s="4" t="s">
        <v>1133</v>
      </c>
      <c r="Q225" s="4" t="s">
        <v>392</v>
      </c>
      <c r="R225" s="193" t="s">
        <v>87</v>
      </c>
      <c r="S225" s="193" t="str">
        <f t="shared" si="13"/>
        <v>09/22/16</v>
      </c>
      <c r="T225" s="193" t="str">
        <f t="shared" si="14"/>
        <v>18:31:43</v>
      </c>
      <c r="U225" s="50">
        <v>1.11954863905</v>
      </c>
      <c r="V225" s="50">
        <v>182.59780940600001</v>
      </c>
    </row>
    <row r="226" spans="1:22" s="193" customFormat="1" x14ac:dyDescent="0.35">
      <c r="A226" s="193" t="s">
        <v>741</v>
      </c>
      <c r="B226" s="195">
        <v>36.053206000000003</v>
      </c>
      <c r="C226" s="195">
        <v>-119.397717</v>
      </c>
      <c r="D226" s="196" t="str">
        <f t="shared" si="12"/>
        <v>ANG_CH4_00224</v>
      </c>
      <c r="E226" s="196" t="s">
        <v>350</v>
      </c>
      <c r="F226" s="196" t="s">
        <v>351</v>
      </c>
      <c r="G226" s="196">
        <f t="shared" si="15"/>
        <v>224</v>
      </c>
      <c r="H226" s="194">
        <v>36.053206000000003</v>
      </c>
      <c r="I226" s="194">
        <v>-119.397717</v>
      </c>
      <c r="J226" s="45" t="s">
        <v>514</v>
      </c>
      <c r="K226" s="5" t="s">
        <v>1195</v>
      </c>
      <c r="L226" s="5" t="s">
        <v>344</v>
      </c>
      <c r="M226" s="4" t="s">
        <v>175</v>
      </c>
      <c r="N226" s="4" t="s">
        <v>520</v>
      </c>
      <c r="O226" s="4" t="s">
        <v>1057</v>
      </c>
      <c r="P226" s="4" t="s">
        <v>1150</v>
      </c>
      <c r="Q226" s="4" t="s">
        <v>392</v>
      </c>
      <c r="R226" s="193" t="s">
        <v>91</v>
      </c>
      <c r="S226" s="193" t="str">
        <f t="shared" si="13"/>
        <v>09/22/16</v>
      </c>
      <c r="T226" s="193" t="str">
        <f t="shared" si="14"/>
        <v>19:23:59</v>
      </c>
      <c r="U226" s="50">
        <v>2.9409265008299998</v>
      </c>
      <c r="V226" s="50">
        <v>489.282249831</v>
      </c>
    </row>
    <row r="227" spans="1:22" s="193" customFormat="1" x14ac:dyDescent="0.35">
      <c r="A227" s="193" t="s">
        <v>741</v>
      </c>
      <c r="B227" s="195">
        <v>36.053206000000003</v>
      </c>
      <c r="C227" s="195">
        <v>-119.397717</v>
      </c>
      <c r="D227" s="196" t="str">
        <f t="shared" si="12"/>
        <v>ANG_CH4_00225</v>
      </c>
      <c r="E227" s="196" t="s">
        <v>350</v>
      </c>
      <c r="F227" s="196" t="s">
        <v>351</v>
      </c>
      <c r="G227" s="196">
        <f t="shared" si="15"/>
        <v>225</v>
      </c>
      <c r="H227" s="194">
        <v>36.053206000000003</v>
      </c>
      <c r="I227" s="194">
        <v>-119.397717</v>
      </c>
      <c r="J227" s="45" t="s">
        <v>514</v>
      </c>
      <c r="K227" s="5" t="s">
        <v>1195</v>
      </c>
      <c r="L227" s="5" t="s">
        <v>344</v>
      </c>
      <c r="M227" s="4" t="s">
        <v>174</v>
      </c>
      <c r="N227" s="4" t="s">
        <v>513</v>
      </c>
      <c r="O227" s="4" t="s">
        <v>1057</v>
      </c>
      <c r="P227" s="4" t="s">
        <v>1150</v>
      </c>
      <c r="Q227" s="4" t="s">
        <v>392</v>
      </c>
      <c r="R227" s="193" t="s">
        <v>88</v>
      </c>
      <c r="S227" s="193" t="str">
        <f t="shared" si="13"/>
        <v>09/22/16</v>
      </c>
      <c r="T227" s="193" t="str">
        <f t="shared" si="14"/>
        <v>18:42:15</v>
      </c>
      <c r="U227" s="50">
        <v>2.8092190958600001</v>
      </c>
      <c r="V227" s="50">
        <v>491.63401021499999</v>
      </c>
    </row>
    <row r="228" spans="1:22" s="193" customFormat="1" x14ac:dyDescent="0.35">
      <c r="A228" s="193" t="s">
        <v>743</v>
      </c>
      <c r="B228" s="195">
        <v>36.227193999999997</v>
      </c>
      <c r="C228" s="195">
        <v>-119.163803</v>
      </c>
      <c r="D228" s="196" t="str">
        <f t="shared" si="12"/>
        <v>ANG_CH4_00226</v>
      </c>
      <c r="E228" s="196" t="s">
        <v>350</v>
      </c>
      <c r="F228" s="196" t="s">
        <v>351</v>
      </c>
      <c r="G228" s="196">
        <f t="shared" si="15"/>
        <v>226</v>
      </c>
      <c r="H228" s="194">
        <v>36.227193999999997</v>
      </c>
      <c r="I228" s="194">
        <v>-119.163803</v>
      </c>
      <c r="J228" s="45" t="s">
        <v>514</v>
      </c>
      <c r="K228" s="5" t="s">
        <v>1207</v>
      </c>
      <c r="L228" s="5" t="s">
        <v>344</v>
      </c>
      <c r="M228" s="4" t="s">
        <v>174</v>
      </c>
      <c r="N228" s="4" t="s">
        <v>515</v>
      </c>
      <c r="O228" s="4" t="s">
        <v>1057</v>
      </c>
      <c r="P228" s="4" t="s">
        <v>1151</v>
      </c>
      <c r="Q228" s="4" t="s">
        <v>392</v>
      </c>
      <c r="R228" s="193" t="s">
        <v>88</v>
      </c>
      <c r="S228" s="193" t="str">
        <f t="shared" si="13"/>
        <v>09/22/16</v>
      </c>
      <c r="T228" s="193" t="str">
        <f t="shared" si="14"/>
        <v>18:42:15</v>
      </c>
      <c r="U228" s="50">
        <v>7.1142276278700001</v>
      </c>
      <c r="V228" s="50">
        <v>496.72825568899998</v>
      </c>
    </row>
    <row r="229" spans="1:22" s="193" customFormat="1" x14ac:dyDescent="0.35">
      <c r="A229" s="193" t="s">
        <v>744</v>
      </c>
      <c r="B229" s="195">
        <v>36.156683000000001</v>
      </c>
      <c r="C229" s="195">
        <v>-119.283083</v>
      </c>
      <c r="D229" s="196" t="str">
        <f t="shared" si="12"/>
        <v>ANG_CH4_00227</v>
      </c>
      <c r="E229" s="196" t="s">
        <v>350</v>
      </c>
      <c r="F229" s="196" t="s">
        <v>351</v>
      </c>
      <c r="G229" s="196">
        <f t="shared" si="15"/>
        <v>227</v>
      </c>
      <c r="H229" s="194">
        <v>36.156683000000001</v>
      </c>
      <c r="I229" s="194">
        <v>-119.283083</v>
      </c>
      <c r="J229" s="45" t="s">
        <v>514</v>
      </c>
      <c r="K229" s="5" t="s">
        <v>1197</v>
      </c>
      <c r="L229" s="5" t="s">
        <v>344</v>
      </c>
      <c r="M229" s="4" t="s">
        <v>174</v>
      </c>
      <c r="N229" s="4" t="s">
        <v>523</v>
      </c>
      <c r="O229" s="4" t="s">
        <v>1057</v>
      </c>
      <c r="P229" s="4" t="s">
        <v>1152</v>
      </c>
      <c r="Q229" s="4" t="s">
        <v>392</v>
      </c>
      <c r="R229" s="193" t="s">
        <v>92</v>
      </c>
      <c r="S229" s="193" t="str">
        <f t="shared" si="13"/>
        <v>09/22/16</v>
      </c>
      <c r="T229" s="193" t="str">
        <f t="shared" si="14"/>
        <v>19:33:50</v>
      </c>
      <c r="U229" s="50">
        <v>1.93786878162</v>
      </c>
      <c r="V229" s="50">
        <v>140.14995540499999</v>
      </c>
    </row>
    <row r="230" spans="1:22" s="193" customFormat="1" x14ac:dyDescent="0.35">
      <c r="A230" s="193" t="s">
        <v>744</v>
      </c>
      <c r="B230" s="195">
        <v>36.156683000000001</v>
      </c>
      <c r="C230" s="195">
        <v>-119.283083</v>
      </c>
      <c r="D230" s="196" t="str">
        <f t="shared" si="12"/>
        <v>ANG_CH4_00228</v>
      </c>
      <c r="E230" s="196" t="s">
        <v>350</v>
      </c>
      <c r="F230" s="196" t="s">
        <v>351</v>
      </c>
      <c r="G230" s="196">
        <f t="shared" si="15"/>
        <v>228</v>
      </c>
      <c r="H230" s="194">
        <v>36.156683000000001</v>
      </c>
      <c r="I230" s="194">
        <v>-119.283083</v>
      </c>
      <c r="J230" s="45" t="s">
        <v>514</v>
      </c>
      <c r="K230" s="5" t="s">
        <v>1197</v>
      </c>
      <c r="L230" s="5" t="s">
        <v>344</v>
      </c>
      <c r="M230" s="4" t="s">
        <v>174</v>
      </c>
      <c r="N230" s="4" t="s">
        <v>516</v>
      </c>
      <c r="O230" s="4" t="s">
        <v>1057</v>
      </c>
      <c r="P230" s="4" t="s">
        <v>1152</v>
      </c>
      <c r="Q230" s="4" t="s">
        <v>392</v>
      </c>
      <c r="R230" s="193" t="s">
        <v>89</v>
      </c>
      <c r="S230" s="193" t="str">
        <f t="shared" si="13"/>
        <v>09/22/16</v>
      </c>
      <c r="T230" s="193" t="str">
        <f t="shared" si="14"/>
        <v>18:52:37</v>
      </c>
      <c r="U230" s="50">
        <v>2.6780596014600002</v>
      </c>
      <c r="V230" s="50">
        <v>219.10221358999999</v>
      </c>
    </row>
    <row r="231" spans="1:22" s="193" customFormat="1" x14ac:dyDescent="0.35">
      <c r="A231" s="193" t="s">
        <v>745</v>
      </c>
      <c r="B231" s="195">
        <v>36.212730999999998</v>
      </c>
      <c r="C231" s="195">
        <v>-119.199039</v>
      </c>
      <c r="D231" s="196" t="str">
        <f t="shared" si="12"/>
        <v>ANG_CH4_00229</v>
      </c>
      <c r="E231" s="196" t="s">
        <v>350</v>
      </c>
      <c r="F231" s="196" t="s">
        <v>351</v>
      </c>
      <c r="G231" s="196">
        <f t="shared" si="15"/>
        <v>229</v>
      </c>
      <c r="H231" s="194">
        <v>36.212730999999998</v>
      </c>
      <c r="I231" s="194">
        <v>-119.199039</v>
      </c>
      <c r="J231" s="45" t="s">
        <v>514</v>
      </c>
      <c r="K231" s="5" t="s">
        <v>1197</v>
      </c>
      <c r="L231" s="5" t="s">
        <v>344</v>
      </c>
      <c r="M231" s="4" t="s">
        <v>175</v>
      </c>
      <c r="N231" s="4" t="s">
        <v>517</v>
      </c>
      <c r="O231" s="4" t="s">
        <v>1057</v>
      </c>
      <c r="P231" s="4" t="s">
        <v>1153</v>
      </c>
      <c r="Q231" s="4" t="s">
        <v>392</v>
      </c>
      <c r="R231" s="193" t="s">
        <v>89</v>
      </c>
      <c r="S231" s="193" t="str">
        <f t="shared" si="13"/>
        <v>09/22/16</v>
      </c>
      <c r="T231" s="193" t="str">
        <f t="shared" si="14"/>
        <v>18:52:37</v>
      </c>
      <c r="U231" s="50">
        <v>28.2608602647</v>
      </c>
      <c r="V231" s="50">
        <v>499.09640351299998</v>
      </c>
    </row>
    <row r="232" spans="1:22" s="193" customFormat="1" x14ac:dyDescent="0.35">
      <c r="A232" s="193" t="s">
        <v>745</v>
      </c>
      <c r="B232" s="195">
        <v>36.212730999999998</v>
      </c>
      <c r="C232" s="195">
        <v>-119.199039</v>
      </c>
      <c r="D232" s="196" t="str">
        <f t="shared" si="12"/>
        <v>ANG_CH4_00230</v>
      </c>
      <c r="E232" s="196" t="s">
        <v>350</v>
      </c>
      <c r="F232" s="196" t="s">
        <v>351</v>
      </c>
      <c r="G232" s="196">
        <f t="shared" si="15"/>
        <v>230</v>
      </c>
      <c r="H232" s="194">
        <v>36.212730999999998</v>
      </c>
      <c r="I232" s="194">
        <v>-119.199039</v>
      </c>
      <c r="J232" s="45" t="s">
        <v>514</v>
      </c>
      <c r="K232" s="5" t="s">
        <v>1197</v>
      </c>
      <c r="L232" s="5" t="s">
        <v>344</v>
      </c>
      <c r="M232" s="4" t="s">
        <v>175</v>
      </c>
      <c r="N232" s="4" t="s">
        <v>534</v>
      </c>
      <c r="O232" s="4" t="s">
        <v>1057</v>
      </c>
      <c r="P232" s="4" t="s">
        <v>1153</v>
      </c>
      <c r="Q232" s="4" t="s">
        <v>392</v>
      </c>
      <c r="R232" s="193" t="s">
        <v>96</v>
      </c>
      <c r="S232" s="193" t="str">
        <f t="shared" si="13"/>
        <v>09/22/16</v>
      </c>
      <c r="T232" s="193" t="str">
        <f t="shared" si="14"/>
        <v>20:13:14</v>
      </c>
      <c r="U232" s="50">
        <v>4.0369625298800003</v>
      </c>
      <c r="V232" s="50">
        <v>498.31099726999997</v>
      </c>
    </row>
    <row r="233" spans="1:22" s="193" customFormat="1" x14ac:dyDescent="0.35">
      <c r="A233" s="193" t="s">
        <v>745</v>
      </c>
      <c r="B233" s="195">
        <v>36.212730999999998</v>
      </c>
      <c r="C233" s="195">
        <v>-119.199039</v>
      </c>
      <c r="D233" s="196" t="str">
        <f t="shared" si="12"/>
        <v>ANG_CH4_00231</v>
      </c>
      <c r="E233" s="196" t="s">
        <v>350</v>
      </c>
      <c r="F233" s="196" t="s">
        <v>351</v>
      </c>
      <c r="G233" s="196">
        <f t="shared" si="15"/>
        <v>231</v>
      </c>
      <c r="H233" s="194">
        <v>36.212730999999998</v>
      </c>
      <c r="I233" s="194">
        <v>-119.199039</v>
      </c>
      <c r="J233" s="45" t="s">
        <v>514</v>
      </c>
      <c r="K233" s="5" t="s">
        <v>1197</v>
      </c>
      <c r="L233" s="5" t="s">
        <v>344</v>
      </c>
      <c r="M233" s="4" t="s">
        <v>175</v>
      </c>
      <c r="N233" s="4" t="s">
        <v>554</v>
      </c>
      <c r="O233" s="4" t="s">
        <v>1057</v>
      </c>
      <c r="P233" s="4" t="s">
        <v>1153</v>
      </c>
      <c r="Q233" s="4" t="s">
        <v>392</v>
      </c>
      <c r="R233" s="193" t="s">
        <v>103</v>
      </c>
      <c r="S233" s="193" t="str">
        <f t="shared" si="13"/>
        <v>09/22/16</v>
      </c>
      <c r="T233" s="193" t="str">
        <f t="shared" si="14"/>
        <v>21:31:41</v>
      </c>
      <c r="U233" s="50">
        <v>3.6087350924499999</v>
      </c>
      <c r="V233" s="50">
        <v>498.45701921</v>
      </c>
    </row>
    <row r="234" spans="1:22" s="193" customFormat="1" x14ac:dyDescent="0.35">
      <c r="A234" s="193" t="s">
        <v>746</v>
      </c>
      <c r="B234" s="195">
        <v>36.086742000000001</v>
      </c>
      <c r="C234" s="195">
        <v>-119.33555800000001</v>
      </c>
      <c r="D234" s="196" t="str">
        <f t="shared" si="12"/>
        <v>ANG_CH4_00232</v>
      </c>
      <c r="E234" s="196" t="s">
        <v>350</v>
      </c>
      <c r="F234" s="196" t="s">
        <v>351</v>
      </c>
      <c r="G234" s="196">
        <f t="shared" si="15"/>
        <v>232</v>
      </c>
      <c r="H234" s="194">
        <v>36.086742000000001</v>
      </c>
      <c r="I234" s="194">
        <v>-119.33555800000001</v>
      </c>
      <c r="J234" s="45" t="s">
        <v>514</v>
      </c>
      <c r="K234" s="5" t="s">
        <v>1195</v>
      </c>
      <c r="L234" s="5" t="s">
        <v>344</v>
      </c>
      <c r="M234" s="4" t="s">
        <v>175</v>
      </c>
      <c r="N234" s="4" t="s">
        <v>544</v>
      </c>
      <c r="O234" s="4" t="s">
        <v>1057</v>
      </c>
      <c r="P234" s="4" t="s">
        <v>1154</v>
      </c>
      <c r="Q234" s="4" t="s">
        <v>392</v>
      </c>
      <c r="R234" s="193" t="s">
        <v>101</v>
      </c>
      <c r="S234" s="193" t="str">
        <f t="shared" si="13"/>
        <v>09/22/16</v>
      </c>
      <c r="T234" s="193" t="str">
        <f t="shared" si="14"/>
        <v>21:12:09</v>
      </c>
      <c r="U234" s="50">
        <v>13.2246816824</v>
      </c>
      <c r="V234" s="50">
        <v>499.26996705200003</v>
      </c>
    </row>
    <row r="235" spans="1:22" s="193" customFormat="1" x14ac:dyDescent="0.35">
      <c r="A235" s="193" t="s">
        <v>746</v>
      </c>
      <c r="B235" s="195">
        <v>36.086742000000001</v>
      </c>
      <c r="C235" s="195">
        <v>-119.33555800000001</v>
      </c>
      <c r="D235" s="196" t="str">
        <f t="shared" si="12"/>
        <v>ANG_CH4_00233</v>
      </c>
      <c r="E235" s="196" t="s">
        <v>350</v>
      </c>
      <c r="F235" s="196" t="s">
        <v>351</v>
      </c>
      <c r="G235" s="196">
        <f t="shared" si="15"/>
        <v>233</v>
      </c>
      <c r="H235" s="194">
        <v>36.086742000000001</v>
      </c>
      <c r="I235" s="194">
        <v>-119.33555800000001</v>
      </c>
      <c r="J235" s="45" t="s">
        <v>514</v>
      </c>
      <c r="K235" s="5" t="s">
        <v>1195</v>
      </c>
      <c r="L235" s="5" t="s">
        <v>344</v>
      </c>
      <c r="M235" s="4" t="s">
        <v>175</v>
      </c>
      <c r="N235" s="4" t="s">
        <v>518</v>
      </c>
      <c r="O235" s="4" t="s">
        <v>1057</v>
      </c>
      <c r="P235" s="4" t="s">
        <v>1154</v>
      </c>
      <c r="Q235" s="4" t="s">
        <v>392</v>
      </c>
      <c r="R235" s="193" t="s">
        <v>90</v>
      </c>
      <c r="S235" s="193" t="str">
        <f t="shared" si="13"/>
        <v>09/22/16</v>
      </c>
      <c r="T235" s="193" t="str">
        <f t="shared" si="14"/>
        <v>19:13:33</v>
      </c>
      <c r="U235" s="50">
        <v>5.23928253364</v>
      </c>
      <c r="V235" s="50">
        <v>497.092436072</v>
      </c>
    </row>
    <row r="236" spans="1:22" s="193" customFormat="1" x14ac:dyDescent="0.35">
      <c r="A236" s="193" t="s">
        <v>747</v>
      </c>
      <c r="B236" s="195">
        <v>36.115411000000002</v>
      </c>
      <c r="C236" s="195">
        <v>-119.29073099999999</v>
      </c>
      <c r="D236" s="196" t="str">
        <f t="shared" si="12"/>
        <v>ANG_CH4_00234</v>
      </c>
      <c r="E236" s="196" t="s">
        <v>350</v>
      </c>
      <c r="F236" s="196" t="s">
        <v>351</v>
      </c>
      <c r="G236" s="196">
        <f t="shared" si="15"/>
        <v>234</v>
      </c>
      <c r="H236" s="194">
        <v>36.115411000000002</v>
      </c>
      <c r="I236" s="194">
        <v>-119.29073099999999</v>
      </c>
      <c r="J236" s="45" t="s">
        <v>514</v>
      </c>
      <c r="K236" s="5" t="s">
        <v>1194</v>
      </c>
      <c r="L236" s="5" t="s">
        <v>344</v>
      </c>
      <c r="M236" s="4" t="s">
        <v>174</v>
      </c>
      <c r="N236" s="4" t="s">
        <v>519</v>
      </c>
      <c r="O236" s="4" t="s">
        <v>1057</v>
      </c>
      <c r="P236" s="4" t="s">
        <v>1155</v>
      </c>
      <c r="Q236" s="4" t="s">
        <v>392</v>
      </c>
      <c r="R236" s="193" t="s">
        <v>90</v>
      </c>
      <c r="S236" s="193" t="str">
        <f t="shared" si="13"/>
        <v>09/22/16</v>
      </c>
      <c r="T236" s="193" t="str">
        <f t="shared" si="14"/>
        <v>19:13:33</v>
      </c>
      <c r="U236" s="50">
        <v>1.10956834443</v>
      </c>
      <c r="V236" s="50">
        <v>146.23829867699999</v>
      </c>
    </row>
    <row r="237" spans="1:22" s="193" customFormat="1" x14ac:dyDescent="0.35">
      <c r="A237" s="193" t="s">
        <v>747</v>
      </c>
      <c r="B237" s="195">
        <v>36.115411000000002</v>
      </c>
      <c r="C237" s="195">
        <v>-119.29073099999999</v>
      </c>
      <c r="D237" s="196" t="str">
        <f t="shared" si="12"/>
        <v>ANG_CH4_00235</v>
      </c>
      <c r="E237" s="196" t="s">
        <v>350</v>
      </c>
      <c r="F237" s="196" t="s">
        <v>351</v>
      </c>
      <c r="G237" s="196">
        <f t="shared" si="15"/>
        <v>235</v>
      </c>
      <c r="H237" s="194">
        <v>36.115411000000002</v>
      </c>
      <c r="I237" s="194">
        <v>-119.29073099999999</v>
      </c>
      <c r="J237" s="45" t="s">
        <v>514</v>
      </c>
      <c r="K237" s="5" t="s">
        <v>1194</v>
      </c>
      <c r="L237" s="5" t="s">
        <v>344</v>
      </c>
      <c r="M237" s="4" t="s">
        <v>175</v>
      </c>
      <c r="N237" s="4" t="s">
        <v>537</v>
      </c>
      <c r="O237" s="4" t="s">
        <v>1057</v>
      </c>
      <c r="P237" s="4" t="s">
        <v>1155</v>
      </c>
      <c r="Q237" s="4" t="s">
        <v>392</v>
      </c>
      <c r="R237" s="193" t="s">
        <v>98</v>
      </c>
      <c r="S237" s="193" t="str">
        <f t="shared" si="13"/>
        <v>09/22/16</v>
      </c>
      <c r="T237" s="193" t="str">
        <f t="shared" si="14"/>
        <v>20:32:45</v>
      </c>
      <c r="U237" s="50">
        <v>1.1189633165499999</v>
      </c>
      <c r="V237" s="50">
        <v>472.88629711599998</v>
      </c>
    </row>
    <row r="238" spans="1:22" s="193" customFormat="1" x14ac:dyDescent="0.35">
      <c r="A238" s="193" t="s">
        <v>747</v>
      </c>
      <c r="B238" s="195">
        <v>36.115411000000002</v>
      </c>
      <c r="C238" s="195">
        <v>-119.29073099999999</v>
      </c>
      <c r="D238" s="196" t="str">
        <f t="shared" si="12"/>
        <v>ANG_CH4_00236</v>
      </c>
      <c r="E238" s="196" t="s">
        <v>350</v>
      </c>
      <c r="F238" s="196" t="s">
        <v>351</v>
      </c>
      <c r="G238" s="196">
        <f t="shared" si="15"/>
        <v>236</v>
      </c>
      <c r="H238" s="194">
        <v>36.115411000000002</v>
      </c>
      <c r="I238" s="194">
        <v>-119.29073099999999</v>
      </c>
      <c r="J238" s="45" t="s">
        <v>514</v>
      </c>
      <c r="K238" s="5" t="s">
        <v>1194</v>
      </c>
      <c r="L238" s="5" t="s">
        <v>344</v>
      </c>
      <c r="M238" s="4" t="s">
        <v>175</v>
      </c>
      <c r="N238" s="4" t="s">
        <v>545</v>
      </c>
      <c r="O238" s="4" t="s">
        <v>1057</v>
      </c>
      <c r="P238" s="4" t="s">
        <v>1155</v>
      </c>
      <c r="Q238" s="4" t="s">
        <v>392</v>
      </c>
      <c r="R238" s="193" t="s">
        <v>101</v>
      </c>
      <c r="S238" s="193" t="str">
        <f t="shared" si="13"/>
        <v>09/22/16</v>
      </c>
      <c r="T238" s="193" t="str">
        <f t="shared" si="14"/>
        <v>21:12:09</v>
      </c>
      <c r="U238" s="50">
        <v>0.15062990924299999</v>
      </c>
      <c r="V238" s="50">
        <v>190.39858192700001</v>
      </c>
    </row>
    <row r="239" spans="1:22" s="193" customFormat="1" x14ac:dyDescent="0.35">
      <c r="A239" s="193" t="s">
        <v>748</v>
      </c>
      <c r="B239" s="195">
        <v>36.15645</v>
      </c>
      <c r="C239" s="195">
        <v>-119.265519</v>
      </c>
      <c r="D239" s="196" t="str">
        <f t="shared" si="12"/>
        <v>ANG_CH4_00237</v>
      </c>
      <c r="E239" s="196" t="s">
        <v>350</v>
      </c>
      <c r="F239" s="196" t="s">
        <v>351</v>
      </c>
      <c r="G239" s="196">
        <f t="shared" si="15"/>
        <v>237</v>
      </c>
      <c r="H239" s="194">
        <v>36.15645</v>
      </c>
      <c r="I239" s="194">
        <v>-119.265519</v>
      </c>
      <c r="J239" s="45" t="s">
        <v>514</v>
      </c>
      <c r="K239" s="5" t="s">
        <v>1197</v>
      </c>
      <c r="L239" s="5" t="s">
        <v>344</v>
      </c>
      <c r="M239" s="4" t="s">
        <v>174</v>
      </c>
      <c r="N239" s="4" t="s">
        <v>521</v>
      </c>
      <c r="O239" s="4" t="s">
        <v>1057</v>
      </c>
      <c r="P239" s="4" t="s">
        <v>1156</v>
      </c>
      <c r="Q239" s="4" t="s">
        <v>392</v>
      </c>
      <c r="R239" s="193" t="s">
        <v>91</v>
      </c>
      <c r="S239" s="193" t="str">
        <f t="shared" si="13"/>
        <v>09/22/16</v>
      </c>
      <c r="T239" s="193" t="str">
        <f t="shared" si="14"/>
        <v>19:23:59</v>
      </c>
      <c r="U239" s="50">
        <v>7.8441253509399997</v>
      </c>
      <c r="V239" s="50">
        <v>492.08523651899998</v>
      </c>
    </row>
    <row r="240" spans="1:22" s="193" customFormat="1" x14ac:dyDescent="0.35">
      <c r="A240" s="193" t="s">
        <v>748</v>
      </c>
      <c r="B240" s="195">
        <v>36.15645</v>
      </c>
      <c r="C240" s="195">
        <v>-119.265519</v>
      </c>
      <c r="D240" s="196" t="str">
        <f t="shared" si="12"/>
        <v>ANG_CH4_00238</v>
      </c>
      <c r="E240" s="196" t="s">
        <v>350</v>
      </c>
      <c r="F240" s="196" t="s">
        <v>351</v>
      </c>
      <c r="G240" s="196">
        <f t="shared" si="15"/>
        <v>238</v>
      </c>
      <c r="H240" s="194">
        <v>36.15645</v>
      </c>
      <c r="I240" s="194">
        <v>-119.265519</v>
      </c>
      <c r="J240" s="45" t="s">
        <v>514</v>
      </c>
      <c r="K240" s="5" t="s">
        <v>1197</v>
      </c>
      <c r="L240" s="5" t="s">
        <v>344</v>
      </c>
      <c r="M240" s="4" t="s">
        <v>174</v>
      </c>
      <c r="N240" s="4" t="s">
        <v>524</v>
      </c>
      <c r="O240" s="4" t="s">
        <v>1057</v>
      </c>
      <c r="P240" s="4" t="s">
        <v>1156</v>
      </c>
      <c r="Q240" s="4" t="s">
        <v>392</v>
      </c>
      <c r="R240" s="193" t="s">
        <v>92</v>
      </c>
      <c r="S240" s="193" t="str">
        <f t="shared" si="13"/>
        <v>09/22/16</v>
      </c>
      <c r="T240" s="193" t="str">
        <f t="shared" si="14"/>
        <v>19:33:50</v>
      </c>
      <c r="U240" s="50">
        <v>2.3154183107000001</v>
      </c>
      <c r="V240" s="50">
        <v>445.77174652500003</v>
      </c>
    </row>
    <row r="241" spans="1:22" s="193" customFormat="1" x14ac:dyDescent="0.35">
      <c r="A241" s="193" t="s">
        <v>749</v>
      </c>
      <c r="B241" s="195">
        <v>36.228897000000003</v>
      </c>
      <c r="C241" s="195">
        <v>-119.16333899999999</v>
      </c>
      <c r="D241" s="196" t="str">
        <f t="shared" si="12"/>
        <v>ANG_CH4_00239</v>
      </c>
      <c r="E241" s="196" t="s">
        <v>350</v>
      </c>
      <c r="F241" s="196" t="s">
        <v>351</v>
      </c>
      <c r="G241" s="196">
        <f t="shared" si="15"/>
        <v>239</v>
      </c>
      <c r="H241" s="194">
        <v>36.228897000000003</v>
      </c>
      <c r="I241" s="194">
        <v>-119.16333899999999</v>
      </c>
      <c r="J241" s="45" t="s">
        <v>514</v>
      </c>
      <c r="K241" s="5" t="s">
        <v>1207</v>
      </c>
      <c r="L241" s="5" t="s">
        <v>344</v>
      </c>
      <c r="M241" s="4" t="s">
        <v>174</v>
      </c>
      <c r="N241" s="4" t="s">
        <v>530</v>
      </c>
      <c r="O241" s="4" t="s">
        <v>1057</v>
      </c>
      <c r="P241" s="4" t="s">
        <v>1151</v>
      </c>
      <c r="Q241" s="4" t="s">
        <v>392</v>
      </c>
      <c r="R241" s="193" t="s">
        <v>95</v>
      </c>
      <c r="S241" s="193" t="str">
        <f t="shared" si="13"/>
        <v>09/22/16</v>
      </c>
      <c r="T241" s="193" t="str">
        <f t="shared" si="14"/>
        <v>20:03:30</v>
      </c>
      <c r="U241" s="50">
        <v>6.8127700730700003</v>
      </c>
      <c r="V241" s="50">
        <v>499.71968142100002</v>
      </c>
    </row>
    <row r="242" spans="1:22" s="193" customFormat="1" x14ac:dyDescent="0.35">
      <c r="A242" s="193" t="s">
        <v>749</v>
      </c>
      <c r="B242" s="195">
        <v>36.228897000000003</v>
      </c>
      <c r="C242" s="195">
        <v>-119.16333899999999</v>
      </c>
      <c r="D242" s="196" t="str">
        <f t="shared" si="12"/>
        <v>ANG_CH4_00240</v>
      </c>
      <c r="E242" s="196" t="s">
        <v>350</v>
      </c>
      <c r="F242" s="196" t="s">
        <v>351</v>
      </c>
      <c r="G242" s="196">
        <f t="shared" si="15"/>
        <v>240</v>
      </c>
      <c r="H242" s="194">
        <v>36.228897000000003</v>
      </c>
      <c r="I242" s="194">
        <v>-119.16333899999999</v>
      </c>
      <c r="J242" s="45" t="s">
        <v>514</v>
      </c>
      <c r="K242" s="5" t="s">
        <v>1207</v>
      </c>
      <c r="L242" s="5" t="s">
        <v>344</v>
      </c>
      <c r="M242" s="4" t="s">
        <v>174</v>
      </c>
      <c r="N242" s="4" t="s">
        <v>522</v>
      </c>
      <c r="O242" s="4" t="s">
        <v>1057</v>
      </c>
      <c r="P242" s="4" t="s">
        <v>1151</v>
      </c>
      <c r="Q242" s="4" t="s">
        <v>392</v>
      </c>
      <c r="R242" s="193" t="s">
        <v>91</v>
      </c>
      <c r="S242" s="193" t="str">
        <f t="shared" si="13"/>
        <v>09/22/16</v>
      </c>
      <c r="T242" s="193" t="str">
        <f t="shared" si="14"/>
        <v>19:23:59</v>
      </c>
      <c r="U242" s="50">
        <v>3.4522527977799999</v>
      </c>
      <c r="V242" s="50">
        <v>482.144708568</v>
      </c>
    </row>
    <row r="243" spans="1:22" s="193" customFormat="1" x14ac:dyDescent="0.35">
      <c r="A243" s="193" t="s">
        <v>750</v>
      </c>
      <c r="B243" s="195">
        <v>36.231988999999999</v>
      </c>
      <c r="C243" s="195">
        <v>-119.165994</v>
      </c>
      <c r="D243" s="196" t="str">
        <f t="shared" si="12"/>
        <v>ANG_CH4_00241</v>
      </c>
      <c r="E243" s="196" t="s">
        <v>350</v>
      </c>
      <c r="F243" s="196" t="s">
        <v>351</v>
      </c>
      <c r="G243" s="196">
        <f t="shared" si="15"/>
        <v>241</v>
      </c>
      <c r="H243" s="194">
        <v>36.231988999999999</v>
      </c>
      <c r="I243" s="194">
        <v>-119.165994</v>
      </c>
      <c r="J243" s="45" t="s">
        <v>514</v>
      </c>
      <c r="K243" s="5" t="s">
        <v>1207</v>
      </c>
      <c r="L243" s="5" t="s">
        <v>344</v>
      </c>
      <c r="M243" s="4" t="s">
        <v>175</v>
      </c>
      <c r="N243" s="4" t="s">
        <v>531</v>
      </c>
      <c r="O243" s="4" t="s">
        <v>1057</v>
      </c>
      <c r="P243" s="4" t="s">
        <v>1151</v>
      </c>
      <c r="Q243" s="4" t="s">
        <v>392</v>
      </c>
      <c r="R243" s="193" t="s">
        <v>95</v>
      </c>
      <c r="S243" s="193" t="str">
        <f t="shared" si="13"/>
        <v>09/22/16</v>
      </c>
      <c r="T243" s="193" t="str">
        <f t="shared" si="14"/>
        <v>20:03:30</v>
      </c>
      <c r="U243" s="50">
        <v>9.5645283786600004</v>
      </c>
      <c r="V243" s="50">
        <v>500.39352513799997</v>
      </c>
    </row>
    <row r="244" spans="1:22" s="193" customFormat="1" x14ac:dyDescent="0.35">
      <c r="A244" s="193" t="s">
        <v>750</v>
      </c>
      <c r="B244" s="195">
        <v>36.231988999999999</v>
      </c>
      <c r="C244" s="195">
        <v>-119.165994</v>
      </c>
      <c r="D244" s="196" t="str">
        <f t="shared" si="12"/>
        <v>ANG_CH4_00242</v>
      </c>
      <c r="E244" s="196" t="s">
        <v>350</v>
      </c>
      <c r="F244" s="196" t="s">
        <v>351</v>
      </c>
      <c r="G244" s="196">
        <f t="shared" si="15"/>
        <v>242</v>
      </c>
      <c r="H244" s="194">
        <v>36.231988999999999</v>
      </c>
      <c r="I244" s="194">
        <v>-119.165994</v>
      </c>
      <c r="J244" s="45" t="s">
        <v>514</v>
      </c>
      <c r="K244" s="5" t="s">
        <v>1207</v>
      </c>
      <c r="L244" s="5" t="s">
        <v>344</v>
      </c>
      <c r="M244" s="4" t="s">
        <v>175</v>
      </c>
      <c r="N244" s="4" t="s">
        <v>525</v>
      </c>
      <c r="O244" s="4" t="s">
        <v>1057</v>
      </c>
      <c r="P244" s="4" t="s">
        <v>1151</v>
      </c>
      <c r="Q244" s="4" t="s">
        <v>392</v>
      </c>
      <c r="R244" s="193" t="s">
        <v>92</v>
      </c>
      <c r="S244" s="193" t="str">
        <f t="shared" si="13"/>
        <v>09/22/16</v>
      </c>
      <c r="T244" s="193" t="str">
        <f t="shared" si="14"/>
        <v>19:33:50</v>
      </c>
      <c r="U244" s="50">
        <v>0.50915115559500002</v>
      </c>
      <c r="V244" s="50">
        <v>333.362025432</v>
      </c>
    </row>
    <row r="245" spans="1:22" s="193" customFormat="1" x14ac:dyDescent="0.35">
      <c r="A245" s="193" t="s">
        <v>751</v>
      </c>
      <c r="B245" s="195">
        <v>36.213717000000003</v>
      </c>
      <c r="C245" s="195">
        <v>-119.166192</v>
      </c>
      <c r="D245" s="196" t="str">
        <f t="shared" si="12"/>
        <v>ANG_CH4_00243</v>
      </c>
      <c r="E245" s="196" t="s">
        <v>350</v>
      </c>
      <c r="F245" s="196" t="s">
        <v>351</v>
      </c>
      <c r="G245" s="196">
        <f t="shared" si="15"/>
        <v>243</v>
      </c>
      <c r="H245" s="194">
        <v>36.213717000000003</v>
      </c>
      <c r="I245" s="194">
        <v>-119.166192</v>
      </c>
      <c r="J245" s="45" t="s">
        <v>343</v>
      </c>
      <c r="K245" s="5" t="s">
        <v>1207</v>
      </c>
      <c r="L245" s="5" t="s">
        <v>344</v>
      </c>
      <c r="M245" s="4" t="s">
        <v>175</v>
      </c>
      <c r="N245" s="4" t="s">
        <v>526</v>
      </c>
      <c r="O245" s="4" t="s">
        <v>1057</v>
      </c>
      <c r="P245" s="4" t="s">
        <v>1098</v>
      </c>
      <c r="Q245" s="4" t="s">
        <v>392</v>
      </c>
      <c r="R245" s="193" t="s">
        <v>94</v>
      </c>
      <c r="S245" s="193" t="str">
        <f t="shared" si="13"/>
        <v>09/22/16</v>
      </c>
      <c r="T245" s="193" t="str">
        <f t="shared" si="14"/>
        <v>19:53:33</v>
      </c>
      <c r="U245" s="50">
        <v>3.52377211675E-2</v>
      </c>
      <c r="V245" s="50">
        <v>8.0610173055299992</v>
      </c>
    </row>
    <row r="246" spans="1:22" s="193" customFormat="1" x14ac:dyDescent="0.35">
      <c r="A246" s="193" t="s">
        <v>752</v>
      </c>
      <c r="B246" s="195">
        <v>36.093291999999998</v>
      </c>
      <c r="C246" s="195">
        <v>-119.340036</v>
      </c>
      <c r="D246" s="196" t="str">
        <f t="shared" si="12"/>
        <v>ANG_CH4_00244</v>
      </c>
      <c r="E246" s="196" t="s">
        <v>350</v>
      </c>
      <c r="F246" s="196" t="s">
        <v>351</v>
      </c>
      <c r="G246" s="196">
        <f t="shared" si="15"/>
        <v>244</v>
      </c>
      <c r="H246" s="194">
        <v>36.093294</v>
      </c>
      <c r="I246" s="194">
        <v>-119.339822</v>
      </c>
      <c r="J246" s="45" t="s">
        <v>343</v>
      </c>
      <c r="K246" s="5" t="s">
        <v>1197</v>
      </c>
      <c r="L246" s="5" t="s">
        <v>344</v>
      </c>
      <c r="M246" s="4" t="s">
        <v>174</v>
      </c>
      <c r="N246" s="4" t="s">
        <v>527</v>
      </c>
      <c r="O246" s="4" t="s">
        <v>1057</v>
      </c>
      <c r="P246" s="4" t="s">
        <v>1091</v>
      </c>
      <c r="Q246" s="4" t="s">
        <v>392</v>
      </c>
      <c r="R246" s="193" t="s">
        <v>95</v>
      </c>
      <c r="S246" s="193" t="str">
        <f t="shared" si="13"/>
        <v>09/22/16</v>
      </c>
      <c r="T246" s="193" t="str">
        <f t="shared" si="14"/>
        <v>20:03:30</v>
      </c>
      <c r="U246" s="50">
        <v>2.3013677272200002</v>
      </c>
      <c r="V246" s="50">
        <v>495.24539371899999</v>
      </c>
    </row>
    <row r="247" spans="1:22" s="193" customFormat="1" x14ac:dyDescent="0.35">
      <c r="A247" s="193" t="s">
        <v>753</v>
      </c>
      <c r="B247" s="195">
        <v>36.225906000000002</v>
      </c>
      <c r="C247" s="195">
        <v>-119.163628</v>
      </c>
      <c r="D247" s="196" t="str">
        <f t="shared" si="12"/>
        <v>ANG_CH4_00245</v>
      </c>
      <c r="E247" s="196" t="s">
        <v>350</v>
      </c>
      <c r="F247" s="196" t="s">
        <v>351</v>
      </c>
      <c r="G247" s="196">
        <f t="shared" si="15"/>
        <v>245</v>
      </c>
      <c r="H247" s="194">
        <v>36.225906000000002</v>
      </c>
      <c r="I247" s="194">
        <v>-119.163628</v>
      </c>
      <c r="J247" s="45" t="s">
        <v>343</v>
      </c>
      <c r="K247" s="5" t="s">
        <v>1207</v>
      </c>
      <c r="L247" s="5" t="s">
        <v>344</v>
      </c>
      <c r="M247" s="4" t="s">
        <v>174</v>
      </c>
      <c r="N247" s="4" t="s">
        <v>528</v>
      </c>
      <c r="O247" s="4" t="s">
        <v>1057</v>
      </c>
      <c r="P247" s="4" t="s">
        <v>1151</v>
      </c>
      <c r="Q247" s="4" t="s">
        <v>392</v>
      </c>
      <c r="R247" s="193" t="s">
        <v>95</v>
      </c>
      <c r="S247" s="193" t="str">
        <f t="shared" si="13"/>
        <v>09/22/16</v>
      </c>
      <c r="T247" s="193" t="str">
        <f t="shared" si="14"/>
        <v>20:03:30</v>
      </c>
      <c r="U247" s="50">
        <v>5.8996099861099998</v>
      </c>
      <c r="V247" s="50">
        <v>499.71968142100002</v>
      </c>
    </row>
    <row r="248" spans="1:22" s="193" customFormat="1" x14ac:dyDescent="0.35">
      <c r="A248" s="193" t="s">
        <v>754</v>
      </c>
      <c r="B248" s="195">
        <v>36.226481</v>
      </c>
      <c r="C248" s="195">
        <v>-119.163614</v>
      </c>
      <c r="D248" s="196" t="str">
        <f t="shared" si="12"/>
        <v>ANG_CH4_00246</v>
      </c>
      <c r="E248" s="196" t="s">
        <v>350</v>
      </c>
      <c r="F248" s="196" t="s">
        <v>351</v>
      </c>
      <c r="G248" s="196">
        <f t="shared" si="15"/>
        <v>246</v>
      </c>
      <c r="H248" s="194">
        <v>36.226481</v>
      </c>
      <c r="I248" s="194">
        <v>-119.163614</v>
      </c>
      <c r="J248" s="45" t="s">
        <v>343</v>
      </c>
      <c r="K248" s="5" t="s">
        <v>1207</v>
      </c>
      <c r="L248" s="5" t="s">
        <v>344</v>
      </c>
      <c r="M248" s="4" t="s">
        <v>174</v>
      </c>
      <c r="N248" s="4" t="s">
        <v>529</v>
      </c>
      <c r="O248" s="4" t="s">
        <v>1057</v>
      </c>
      <c r="P248" s="4" t="s">
        <v>1151</v>
      </c>
      <c r="Q248" s="4" t="s">
        <v>392</v>
      </c>
      <c r="R248" s="193" t="s">
        <v>95</v>
      </c>
      <c r="S248" s="193" t="str">
        <f t="shared" si="13"/>
        <v>09/22/16</v>
      </c>
      <c r="T248" s="193" t="str">
        <f t="shared" si="14"/>
        <v>20:03:30</v>
      </c>
      <c r="U248" s="50">
        <v>6.5674399352900004</v>
      </c>
      <c r="V248" s="50">
        <v>499.71968142100002</v>
      </c>
    </row>
    <row r="249" spans="1:22" s="193" customFormat="1" x14ac:dyDescent="0.35">
      <c r="A249" s="193" t="s">
        <v>755</v>
      </c>
      <c r="B249" s="195">
        <v>36.120294000000001</v>
      </c>
      <c r="C249" s="195">
        <v>-119.314661</v>
      </c>
      <c r="D249" s="196" t="str">
        <f t="shared" si="12"/>
        <v>ANG_CH4_00247</v>
      </c>
      <c r="E249" s="196" t="s">
        <v>350</v>
      </c>
      <c r="F249" s="196" t="s">
        <v>351</v>
      </c>
      <c r="G249" s="196">
        <f t="shared" si="15"/>
        <v>247</v>
      </c>
      <c r="H249" s="194">
        <v>36.120294000000001</v>
      </c>
      <c r="I249" s="194">
        <v>-119.314661</v>
      </c>
      <c r="J249" s="45" t="s">
        <v>343</v>
      </c>
      <c r="K249" s="5" t="s">
        <v>1197</v>
      </c>
      <c r="L249" s="5" t="s">
        <v>344</v>
      </c>
      <c r="M249" s="4" t="s">
        <v>175</v>
      </c>
      <c r="N249" s="4" t="s">
        <v>532</v>
      </c>
      <c r="O249" s="4" t="s">
        <v>1057</v>
      </c>
      <c r="P249" s="4"/>
      <c r="Q249" s="4" t="s">
        <v>392</v>
      </c>
      <c r="R249" s="193" t="s">
        <v>96</v>
      </c>
      <c r="S249" s="193" t="str">
        <f t="shared" si="13"/>
        <v>09/22/16</v>
      </c>
      <c r="T249" s="193" t="str">
        <f t="shared" si="14"/>
        <v>20:13:14</v>
      </c>
      <c r="U249" s="50">
        <v>32.4523070487</v>
      </c>
      <c r="V249" s="50">
        <v>428.05275375799999</v>
      </c>
    </row>
    <row r="250" spans="1:22" s="193" customFormat="1" x14ac:dyDescent="0.35">
      <c r="A250" s="193" t="s">
        <v>756</v>
      </c>
      <c r="B250" s="195">
        <v>36.156683000000001</v>
      </c>
      <c r="C250" s="195">
        <v>-119.28225</v>
      </c>
      <c r="D250" s="196" t="str">
        <f t="shared" si="12"/>
        <v>ANG_CH4_00248</v>
      </c>
      <c r="E250" s="196" t="s">
        <v>350</v>
      </c>
      <c r="F250" s="196" t="s">
        <v>351</v>
      </c>
      <c r="G250" s="196">
        <f t="shared" si="15"/>
        <v>248</v>
      </c>
      <c r="H250" s="194">
        <v>36.156683000000001</v>
      </c>
      <c r="I250" s="194">
        <v>-119.28225</v>
      </c>
      <c r="J250" s="45" t="s">
        <v>514</v>
      </c>
      <c r="K250" s="5" t="s">
        <v>1197</v>
      </c>
      <c r="L250" s="5" t="s">
        <v>344</v>
      </c>
      <c r="M250" s="4" t="s">
        <v>175</v>
      </c>
      <c r="N250" s="4" t="s">
        <v>543</v>
      </c>
      <c r="O250" s="4" t="s">
        <v>1057</v>
      </c>
      <c r="P250" s="4" t="s">
        <v>1152</v>
      </c>
      <c r="Q250" s="4" t="s">
        <v>392</v>
      </c>
      <c r="R250" s="193" t="s">
        <v>100</v>
      </c>
      <c r="S250" s="193" t="str">
        <f t="shared" si="13"/>
        <v>09/22/16</v>
      </c>
      <c r="T250" s="193" t="str">
        <f t="shared" si="14"/>
        <v>20:52:34</v>
      </c>
      <c r="U250" s="50" t="s">
        <v>1217</v>
      </c>
      <c r="V250" s="50" t="s">
        <v>1217</v>
      </c>
    </row>
    <row r="251" spans="1:22" s="193" customFormat="1" x14ac:dyDescent="0.35">
      <c r="A251" s="193" t="s">
        <v>756</v>
      </c>
      <c r="B251" s="195">
        <v>36.156683000000001</v>
      </c>
      <c r="C251" s="195">
        <v>-119.28225</v>
      </c>
      <c r="D251" s="196" t="str">
        <f t="shared" si="12"/>
        <v>ANG_CH4_00249</v>
      </c>
      <c r="E251" s="196" t="s">
        <v>350</v>
      </c>
      <c r="F251" s="196" t="s">
        <v>351</v>
      </c>
      <c r="G251" s="196">
        <f t="shared" si="15"/>
        <v>249</v>
      </c>
      <c r="H251" s="194">
        <v>36.156683000000001</v>
      </c>
      <c r="I251" s="194">
        <v>-119.28225</v>
      </c>
      <c r="J251" s="45" t="s">
        <v>514</v>
      </c>
      <c r="K251" s="5" t="s">
        <v>1197</v>
      </c>
      <c r="L251" s="5" t="s">
        <v>344</v>
      </c>
      <c r="M251" s="4" t="s">
        <v>174</v>
      </c>
      <c r="N251" s="4" t="s">
        <v>533</v>
      </c>
      <c r="O251" s="4" t="s">
        <v>1057</v>
      </c>
      <c r="P251" s="4" t="s">
        <v>1152</v>
      </c>
      <c r="Q251" s="4" t="s">
        <v>392</v>
      </c>
      <c r="R251" s="193" t="s">
        <v>96</v>
      </c>
      <c r="S251" s="193" t="str">
        <f t="shared" si="13"/>
        <v>09/22/16</v>
      </c>
      <c r="T251" s="193" t="str">
        <f t="shared" si="14"/>
        <v>20:13:14</v>
      </c>
      <c r="U251" s="50">
        <v>4.7291355037600002</v>
      </c>
      <c r="V251" s="50">
        <v>368.93773187400001</v>
      </c>
    </row>
    <row r="252" spans="1:22" s="193" customFormat="1" x14ac:dyDescent="0.35">
      <c r="A252" s="193" t="s">
        <v>756</v>
      </c>
      <c r="B252" s="195">
        <v>36.156683000000001</v>
      </c>
      <c r="C252" s="195">
        <v>-119.28225</v>
      </c>
      <c r="D252" s="196" t="str">
        <f t="shared" si="12"/>
        <v>ANG_CH4_00250</v>
      </c>
      <c r="E252" s="196" t="s">
        <v>350</v>
      </c>
      <c r="F252" s="196" t="s">
        <v>351</v>
      </c>
      <c r="G252" s="196">
        <f t="shared" si="15"/>
        <v>250</v>
      </c>
      <c r="H252" s="194">
        <v>36.156683000000001</v>
      </c>
      <c r="I252" s="194">
        <v>-119.28225</v>
      </c>
      <c r="J252" s="45" t="s">
        <v>514</v>
      </c>
      <c r="K252" s="5" t="s">
        <v>1197</v>
      </c>
      <c r="L252" s="5" t="s">
        <v>344</v>
      </c>
      <c r="M252" s="4" t="s">
        <v>175</v>
      </c>
      <c r="N252" s="4" t="s">
        <v>536</v>
      </c>
      <c r="O252" s="4" t="s">
        <v>1057</v>
      </c>
      <c r="P252" s="4" t="s">
        <v>1152</v>
      </c>
      <c r="Q252" s="4" t="s">
        <v>392</v>
      </c>
      <c r="R252" s="193" t="s">
        <v>97</v>
      </c>
      <c r="S252" s="193" t="str">
        <f t="shared" si="13"/>
        <v>09/22/16</v>
      </c>
      <c r="T252" s="193" t="str">
        <f t="shared" si="14"/>
        <v>20:23:16</v>
      </c>
      <c r="U252" s="50">
        <v>0.81523607042599999</v>
      </c>
      <c r="V252" s="50">
        <v>138.646745364</v>
      </c>
    </row>
    <row r="253" spans="1:22" s="193" customFormat="1" x14ac:dyDescent="0.35">
      <c r="A253" s="193" t="s">
        <v>756</v>
      </c>
      <c r="B253" s="195">
        <v>36.156683000000001</v>
      </c>
      <c r="C253" s="195">
        <v>-119.28225</v>
      </c>
      <c r="D253" s="196" t="str">
        <f t="shared" si="12"/>
        <v>ANG_CH4_00251</v>
      </c>
      <c r="E253" s="196" t="s">
        <v>350</v>
      </c>
      <c r="F253" s="196" t="s">
        <v>351</v>
      </c>
      <c r="G253" s="196">
        <f t="shared" si="15"/>
        <v>251</v>
      </c>
      <c r="H253" s="194">
        <v>36.156683000000001</v>
      </c>
      <c r="I253" s="194">
        <v>-119.28225</v>
      </c>
      <c r="J253" s="45" t="s">
        <v>514</v>
      </c>
      <c r="K253" s="5" t="s">
        <v>1197</v>
      </c>
      <c r="L253" s="5" t="s">
        <v>344</v>
      </c>
      <c r="M253" s="4" t="s">
        <v>175</v>
      </c>
      <c r="N253" s="4" t="s">
        <v>553</v>
      </c>
      <c r="O253" s="4" t="s">
        <v>1057</v>
      </c>
      <c r="P253" s="4" t="s">
        <v>1152</v>
      </c>
      <c r="Q253" s="4" t="s">
        <v>392</v>
      </c>
      <c r="R253" s="193" t="s">
        <v>103</v>
      </c>
      <c r="S253" s="193" t="str">
        <f t="shared" si="13"/>
        <v>09/22/16</v>
      </c>
      <c r="T253" s="193" t="str">
        <f t="shared" si="14"/>
        <v>21:31:41</v>
      </c>
      <c r="U253" s="50">
        <v>0.334429944865</v>
      </c>
      <c r="V253" s="50">
        <v>66.380720092499999</v>
      </c>
    </row>
    <row r="254" spans="1:22" s="193" customFormat="1" x14ac:dyDescent="0.35">
      <c r="A254" s="193" t="s">
        <v>757</v>
      </c>
      <c r="B254" s="195">
        <v>36.102449999999997</v>
      </c>
      <c r="C254" s="195">
        <v>-119.373447</v>
      </c>
      <c r="D254" s="196" t="str">
        <f t="shared" si="12"/>
        <v>ANG_CH4_00252</v>
      </c>
      <c r="E254" s="196" t="s">
        <v>350</v>
      </c>
      <c r="F254" s="196" t="s">
        <v>351</v>
      </c>
      <c r="G254" s="196">
        <f t="shared" si="15"/>
        <v>252</v>
      </c>
      <c r="H254" s="194">
        <v>36.102449999999997</v>
      </c>
      <c r="I254" s="194">
        <v>-119.373447</v>
      </c>
      <c r="J254" s="45" t="s">
        <v>343</v>
      </c>
      <c r="K254" s="5" t="s">
        <v>1194</v>
      </c>
      <c r="L254" s="5" t="s">
        <v>344</v>
      </c>
      <c r="M254" s="4" t="s">
        <v>174</v>
      </c>
      <c r="N254" s="4" t="s">
        <v>535</v>
      </c>
      <c r="O254" s="4" t="s">
        <v>1057</v>
      </c>
      <c r="P254" s="4" t="s">
        <v>1094</v>
      </c>
      <c r="Q254" s="4" t="s">
        <v>392</v>
      </c>
      <c r="R254" s="193" t="s">
        <v>97</v>
      </c>
      <c r="S254" s="193" t="str">
        <f t="shared" si="13"/>
        <v>09/22/16</v>
      </c>
      <c r="T254" s="193" t="str">
        <f t="shared" si="14"/>
        <v>20:23:16</v>
      </c>
      <c r="U254" s="50">
        <v>12.5433850173</v>
      </c>
      <c r="V254" s="50">
        <v>499.17151360999998</v>
      </c>
    </row>
    <row r="255" spans="1:22" s="193" customFormat="1" x14ac:dyDescent="0.35">
      <c r="A255" s="193" t="s">
        <v>758</v>
      </c>
      <c r="B255" s="195">
        <v>36.144925999999998</v>
      </c>
      <c r="C255" s="195">
        <v>-119.265033</v>
      </c>
      <c r="D255" s="196" t="str">
        <f t="shared" si="12"/>
        <v>ANG_CH4_00253</v>
      </c>
      <c r="E255" s="196" t="s">
        <v>350</v>
      </c>
      <c r="F255" s="196" t="s">
        <v>351</v>
      </c>
      <c r="G255" s="196">
        <f t="shared" si="15"/>
        <v>253</v>
      </c>
      <c r="H255" s="194">
        <v>36.144917</v>
      </c>
      <c r="I255" s="194">
        <v>-119.264869</v>
      </c>
      <c r="J255" s="45" t="s">
        <v>343</v>
      </c>
      <c r="K255" s="5" t="s">
        <v>1197</v>
      </c>
      <c r="L255" s="5" t="s">
        <v>344</v>
      </c>
      <c r="M255" s="4" t="s">
        <v>175</v>
      </c>
      <c r="N255" s="4" t="s">
        <v>538</v>
      </c>
      <c r="O255" s="4" t="s">
        <v>1057</v>
      </c>
      <c r="P255" s="4" t="s">
        <v>1157</v>
      </c>
      <c r="Q255" s="4" t="s">
        <v>392</v>
      </c>
      <c r="R255" s="193" t="s">
        <v>98</v>
      </c>
      <c r="S255" s="193" t="str">
        <f t="shared" si="13"/>
        <v>09/22/16</v>
      </c>
      <c r="T255" s="193" t="str">
        <f t="shared" si="14"/>
        <v>20:32:45</v>
      </c>
      <c r="U255" s="50">
        <v>0.112284467788</v>
      </c>
      <c r="V255" s="50">
        <v>79.369074581999996</v>
      </c>
    </row>
    <row r="256" spans="1:22" s="193" customFormat="1" x14ac:dyDescent="0.35">
      <c r="A256" s="193" t="s">
        <v>759</v>
      </c>
      <c r="B256" s="195">
        <v>36.155990000000003</v>
      </c>
      <c r="C256" s="195">
        <v>-119.23987700000001</v>
      </c>
      <c r="D256" s="196" t="str">
        <f t="shared" si="12"/>
        <v>ANG_CH4_00254</v>
      </c>
      <c r="E256" s="196" t="s">
        <v>350</v>
      </c>
      <c r="F256" s="196" t="s">
        <v>351</v>
      </c>
      <c r="G256" s="196">
        <f t="shared" si="15"/>
        <v>254</v>
      </c>
      <c r="H256" s="194">
        <v>36.155853</v>
      </c>
      <c r="I256" s="194">
        <v>-119.23948300000001</v>
      </c>
      <c r="J256" s="45" t="s">
        <v>514</v>
      </c>
      <c r="K256" s="5" t="s">
        <v>1197</v>
      </c>
      <c r="L256" s="5" t="s">
        <v>344</v>
      </c>
      <c r="M256" s="4" t="s">
        <v>174</v>
      </c>
      <c r="N256" s="4" t="s">
        <v>539</v>
      </c>
      <c r="O256" s="4" t="s">
        <v>1057</v>
      </c>
      <c r="P256" s="4" t="s">
        <v>1146</v>
      </c>
      <c r="Q256" s="4" t="s">
        <v>392</v>
      </c>
      <c r="R256" s="193" t="s">
        <v>98</v>
      </c>
      <c r="S256" s="193" t="str">
        <f t="shared" si="13"/>
        <v>09/22/16</v>
      </c>
      <c r="T256" s="193" t="str">
        <f t="shared" si="14"/>
        <v>20:32:45</v>
      </c>
      <c r="U256" s="50">
        <v>7.5248487917700002</v>
      </c>
      <c r="V256" s="50">
        <v>492.891641236</v>
      </c>
    </row>
    <row r="257" spans="1:22" s="193" customFormat="1" x14ac:dyDescent="0.35">
      <c r="A257" s="193" t="s">
        <v>759</v>
      </c>
      <c r="B257" s="195">
        <v>36.155990000000003</v>
      </c>
      <c r="C257" s="195">
        <v>-119.23987700000001</v>
      </c>
      <c r="D257" s="196" t="str">
        <f t="shared" ref="D257:D320" si="16">CONCATENATE(E257,"_",F257,"_",TEXT(G257,"00000"))</f>
        <v>ANG_CH4_00255</v>
      </c>
      <c r="E257" s="196" t="s">
        <v>350</v>
      </c>
      <c r="F257" s="196" t="s">
        <v>351</v>
      </c>
      <c r="G257" s="196">
        <f t="shared" si="15"/>
        <v>255</v>
      </c>
      <c r="H257" s="194">
        <v>36.155853</v>
      </c>
      <c r="I257" s="194">
        <v>-119.23948300000001</v>
      </c>
      <c r="J257" s="45" t="s">
        <v>514</v>
      </c>
      <c r="K257" s="5" t="s">
        <v>1197</v>
      </c>
      <c r="L257" s="5" t="s">
        <v>344</v>
      </c>
      <c r="M257" s="4" t="s">
        <v>175</v>
      </c>
      <c r="N257" s="4" t="s">
        <v>546</v>
      </c>
      <c r="O257" s="4" t="s">
        <v>1057</v>
      </c>
      <c r="P257" s="4" t="s">
        <v>1146</v>
      </c>
      <c r="Q257" s="4" t="s">
        <v>392</v>
      </c>
      <c r="R257" s="193" t="s">
        <v>87</v>
      </c>
      <c r="S257" s="193" t="str">
        <f t="shared" ref="S257:S320" si="17">CONCATENATE(MID(R257,8,2),"/",MID(R257,10,2),"/",MID(R257,6,2))</f>
        <v>09/22/16</v>
      </c>
      <c r="T257" s="193" t="str">
        <f t="shared" ref="T257:T320" si="18">CONCATENATE(MID(R257,13,2),":",MID(R257,15,2),":",MID(R257,17,2))</f>
        <v>18:31:43</v>
      </c>
      <c r="U257" s="50">
        <v>0.41083876555799997</v>
      </c>
      <c r="V257" s="50">
        <v>231.02781217899999</v>
      </c>
    </row>
    <row r="258" spans="1:22" s="193" customFormat="1" x14ac:dyDescent="0.35">
      <c r="A258" s="193" t="s">
        <v>760</v>
      </c>
      <c r="B258" s="195">
        <v>36.227544000000002</v>
      </c>
      <c r="C258" s="195">
        <v>-119.16379999999999</v>
      </c>
      <c r="D258" s="196" t="str">
        <f t="shared" si="16"/>
        <v>ANG_CH4_00256</v>
      </c>
      <c r="E258" s="196" t="s">
        <v>350</v>
      </c>
      <c r="F258" s="196" t="s">
        <v>351</v>
      </c>
      <c r="G258" s="196">
        <f t="shared" si="15"/>
        <v>256</v>
      </c>
      <c r="H258" s="194">
        <v>36.227544000000002</v>
      </c>
      <c r="I258" s="194">
        <v>-119.16379999999999</v>
      </c>
      <c r="J258" s="45" t="s">
        <v>514</v>
      </c>
      <c r="K258" s="5" t="s">
        <v>1207</v>
      </c>
      <c r="L258" s="5" t="s">
        <v>344</v>
      </c>
      <c r="M258" s="4" t="s">
        <v>174</v>
      </c>
      <c r="N258" s="4" t="s">
        <v>540</v>
      </c>
      <c r="O258" s="4" t="s">
        <v>1057</v>
      </c>
      <c r="P258" s="4" t="s">
        <v>1151</v>
      </c>
      <c r="Q258" s="4" t="s">
        <v>392</v>
      </c>
      <c r="R258" s="193" t="s">
        <v>99</v>
      </c>
      <c r="S258" s="193" t="str">
        <f t="shared" si="17"/>
        <v>09/22/16</v>
      </c>
      <c r="T258" s="193" t="str">
        <f t="shared" si="18"/>
        <v>20:42:44</v>
      </c>
      <c r="U258" s="50">
        <v>0.67431659088499996</v>
      </c>
      <c r="V258" s="50">
        <v>70.107631538899994</v>
      </c>
    </row>
    <row r="259" spans="1:22" s="193" customFormat="1" x14ac:dyDescent="0.35">
      <c r="A259" s="193" t="s">
        <v>760</v>
      </c>
      <c r="B259" s="195">
        <v>36.227544000000002</v>
      </c>
      <c r="C259" s="195">
        <v>-119.16379999999999</v>
      </c>
      <c r="D259" s="196" t="str">
        <f t="shared" si="16"/>
        <v>ANG_CH4_00257</v>
      </c>
      <c r="E259" s="196" t="s">
        <v>350</v>
      </c>
      <c r="F259" s="196" t="s">
        <v>351</v>
      </c>
      <c r="G259" s="196">
        <f t="shared" si="15"/>
        <v>257</v>
      </c>
      <c r="H259" s="194">
        <v>36.227544000000002</v>
      </c>
      <c r="I259" s="194">
        <v>-119.16379999999999</v>
      </c>
      <c r="J259" s="45" t="s">
        <v>514</v>
      </c>
      <c r="K259" s="5" t="s">
        <v>1207</v>
      </c>
      <c r="L259" s="5" t="s">
        <v>344</v>
      </c>
      <c r="M259" s="4" t="s">
        <v>174</v>
      </c>
      <c r="N259" s="4" t="s">
        <v>549</v>
      </c>
      <c r="O259" s="4" t="s">
        <v>1057</v>
      </c>
      <c r="P259" s="4" t="s">
        <v>1151</v>
      </c>
      <c r="Q259" s="4" t="s">
        <v>392</v>
      </c>
      <c r="R259" s="193" t="s">
        <v>102</v>
      </c>
      <c r="S259" s="193" t="str">
        <f t="shared" si="17"/>
        <v>09/22/16</v>
      </c>
      <c r="T259" s="193" t="str">
        <f t="shared" si="18"/>
        <v>21:22:08</v>
      </c>
      <c r="U259" s="50">
        <v>0.31432701414500003</v>
      </c>
      <c r="V259" s="50">
        <v>37.857231805799998</v>
      </c>
    </row>
    <row r="260" spans="1:22" s="193" customFormat="1" x14ac:dyDescent="0.35">
      <c r="A260" s="193" t="s">
        <v>761</v>
      </c>
      <c r="B260" s="195">
        <v>36.100821000000003</v>
      </c>
      <c r="C260" s="195">
        <v>-119.37048900000001</v>
      </c>
      <c r="D260" s="196" t="str">
        <f t="shared" si="16"/>
        <v>ANG_CH4_00258</v>
      </c>
      <c r="E260" s="196" t="s">
        <v>350</v>
      </c>
      <c r="F260" s="196" t="s">
        <v>351</v>
      </c>
      <c r="G260" s="196">
        <f t="shared" ref="G260:G323" si="19">G259+1</f>
        <v>258</v>
      </c>
      <c r="H260" s="194">
        <v>36.100532999999999</v>
      </c>
      <c r="I260" s="194">
        <v>-119.370158</v>
      </c>
      <c r="J260" s="45" t="s">
        <v>343</v>
      </c>
      <c r="K260" s="5" t="s">
        <v>1194</v>
      </c>
      <c r="L260" s="5" t="s">
        <v>344</v>
      </c>
      <c r="M260" s="4" t="s">
        <v>175</v>
      </c>
      <c r="N260" s="4" t="s">
        <v>342</v>
      </c>
      <c r="O260" s="4" t="s">
        <v>1057</v>
      </c>
      <c r="P260" s="4" t="s">
        <v>1094</v>
      </c>
      <c r="Q260" s="4" t="s">
        <v>392</v>
      </c>
      <c r="R260" s="193" t="s">
        <v>93</v>
      </c>
      <c r="S260" s="193" t="str">
        <f t="shared" si="17"/>
        <v>09/22/16</v>
      </c>
      <c r="T260" s="193" t="str">
        <f t="shared" si="18"/>
        <v>19:43:40</v>
      </c>
      <c r="U260" s="50">
        <v>14.789923869900001</v>
      </c>
      <c r="V260" s="50">
        <v>473.403422041</v>
      </c>
    </row>
    <row r="261" spans="1:22" s="193" customFormat="1" x14ac:dyDescent="0.35">
      <c r="A261" s="193" t="s">
        <v>762</v>
      </c>
      <c r="B261" s="195">
        <v>36.169632999999997</v>
      </c>
      <c r="C261" s="195">
        <v>-119.275167</v>
      </c>
      <c r="D261" s="196" t="str">
        <f t="shared" si="16"/>
        <v>ANG_CH4_00259</v>
      </c>
      <c r="E261" s="196" t="s">
        <v>350</v>
      </c>
      <c r="F261" s="196" t="s">
        <v>351</v>
      </c>
      <c r="G261" s="196">
        <f t="shared" si="19"/>
        <v>259</v>
      </c>
      <c r="H261" s="194">
        <v>36.169632999999997</v>
      </c>
      <c r="I261" s="194">
        <v>-119.275167</v>
      </c>
      <c r="J261" s="45" t="s">
        <v>343</v>
      </c>
      <c r="K261" s="5" t="s">
        <v>1197</v>
      </c>
      <c r="L261" s="5" t="s">
        <v>344</v>
      </c>
      <c r="M261" s="4" t="s">
        <v>174</v>
      </c>
      <c r="N261" s="4" t="s">
        <v>542</v>
      </c>
      <c r="O261" s="4" t="s">
        <v>1057</v>
      </c>
      <c r="P261" s="4" t="s">
        <v>1116</v>
      </c>
      <c r="Q261" s="4" t="s">
        <v>392</v>
      </c>
      <c r="R261" s="193" t="s">
        <v>93</v>
      </c>
      <c r="S261" s="193" t="str">
        <f t="shared" si="17"/>
        <v>09/22/16</v>
      </c>
      <c r="T261" s="193" t="str">
        <f t="shared" si="18"/>
        <v>19:43:40</v>
      </c>
      <c r="U261" s="50">
        <v>2.7457981648600001</v>
      </c>
      <c r="V261" s="50">
        <v>493.43972276300002</v>
      </c>
    </row>
    <row r="262" spans="1:22" s="193" customFormat="1" x14ac:dyDescent="0.35">
      <c r="A262" s="193" t="s">
        <v>763</v>
      </c>
      <c r="B262" s="195">
        <v>36.159199999999998</v>
      </c>
      <c r="C262" s="195">
        <v>-119.264719</v>
      </c>
      <c r="D262" s="196" t="str">
        <f t="shared" si="16"/>
        <v>ANG_CH4_00260</v>
      </c>
      <c r="E262" s="196" t="s">
        <v>350</v>
      </c>
      <c r="F262" s="196" t="s">
        <v>351</v>
      </c>
      <c r="G262" s="196">
        <f t="shared" si="19"/>
        <v>260</v>
      </c>
      <c r="H262" s="194">
        <v>36.159199999999998</v>
      </c>
      <c r="I262" s="194">
        <v>-119.264719</v>
      </c>
      <c r="J262" s="45" t="s">
        <v>343</v>
      </c>
      <c r="K262" s="5" t="s">
        <v>1197</v>
      </c>
      <c r="L262" s="5" t="s">
        <v>344</v>
      </c>
      <c r="M262" s="4" t="s">
        <v>175</v>
      </c>
      <c r="N262" s="4" t="s">
        <v>547</v>
      </c>
      <c r="O262" s="4" t="s">
        <v>1057</v>
      </c>
      <c r="P262" s="4" t="s">
        <v>1156</v>
      </c>
      <c r="Q262" s="4" t="s">
        <v>392</v>
      </c>
      <c r="R262" s="193" t="s">
        <v>102</v>
      </c>
      <c r="S262" s="193" t="str">
        <f t="shared" si="17"/>
        <v>09/22/16</v>
      </c>
      <c r="T262" s="193" t="str">
        <f t="shared" si="18"/>
        <v>21:22:08</v>
      </c>
      <c r="U262" s="50">
        <v>2.0271423289100001</v>
      </c>
      <c r="V262" s="50">
        <v>420.17072720499999</v>
      </c>
    </row>
    <row r="263" spans="1:22" s="193" customFormat="1" x14ac:dyDescent="0.35">
      <c r="A263" s="193" t="s">
        <v>764</v>
      </c>
      <c r="B263" s="195">
        <v>36.182636000000002</v>
      </c>
      <c r="C263" s="195">
        <v>-119.218148</v>
      </c>
      <c r="D263" s="196" t="str">
        <f t="shared" si="16"/>
        <v>ANG_CH4_00261</v>
      </c>
      <c r="E263" s="196" t="s">
        <v>350</v>
      </c>
      <c r="F263" s="196" t="s">
        <v>351</v>
      </c>
      <c r="G263" s="196">
        <f t="shared" si="19"/>
        <v>261</v>
      </c>
      <c r="H263" s="194">
        <v>36.182561</v>
      </c>
      <c r="I263" s="194">
        <v>-119.217797</v>
      </c>
      <c r="J263" s="45" t="s">
        <v>343</v>
      </c>
      <c r="K263" s="5" t="s">
        <v>1197</v>
      </c>
      <c r="L263" s="5" t="s">
        <v>344</v>
      </c>
      <c r="M263" s="4" t="s">
        <v>175</v>
      </c>
      <c r="N263" s="4" t="s">
        <v>548</v>
      </c>
      <c r="O263" s="4" t="s">
        <v>1057</v>
      </c>
      <c r="P263" s="4" t="s">
        <v>1158</v>
      </c>
      <c r="Q263" s="4" t="s">
        <v>392</v>
      </c>
      <c r="R263" s="193" t="s">
        <v>102</v>
      </c>
      <c r="S263" s="193" t="str">
        <f t="shared" si="17"/>
        <v>09/22/16</v>
      </c>
      <c r="T263" s="193" t="str">
        <f t="shared" si="18"/>
        <v>21:22:08</v>
      </c>
      <c r="U263" s="50">
        <v>2.1929444822000002</v>
      </c>
      <c r="V263" s="50">
        <v>453.73018414000001</v>
      </c>
    </row>
    <row r="264" spans="1:22" s="193" customFormat="1" x14ac:dyDescent="0.35">
      <c r="A264" s="193" t="s">
        <v>765</v>
      </c>
      <c r="B264" s="195">
        <v>36.227544000000002</v>
      </c>
      <c r="C264" s="195">
        <v>-119.16379999999999</v>
      </c>
      <c r="D264" s="196" t="str">
        <f t="shared" si="16"/>
        <v>ANG_CH4_00262</v>
      </c>
      <c r="E264" s="196" t="s">
        <v>350</v>
      </c>
      <c r="F264" s="196" t="s">
        <v>351</v>
      </c>
      <c r="G264" s="196">
        <f t="shared" si="19"/>
        <v>262</v>
      </c>
      <c r="H264" s="194">
        <v>36.229216999999998</v>
      </c>
      <c r="I264" s="194">
        <v>-119.164231</v>
      </c>
      <c r="J264" s="45" t="s">
        <v>343</v>
      </c>
      <c r="K264" s="5" t="s">
        <v>1207</v>
      </c>
      <c r="L264" s="5" t="s">
        <v>344</v>
      </c>
      <c r="M264" s="4" t="s">
        <v>174</v>
      </c>
      <c r="N264" s="4" t="s">
        <v>541</v>
      </c>
      <c r="O264" s="4" t="s">
        <v>1057</v>
      </c>
      <c r="P264" s="4" t="s">
        <v>1151</v>
      </c>
      <c r="Q264" s="4" t="s">
        <v>392</v>
      </c>
      <c r="R264" s="193" t="s">
        <v>99</v>
      </c>
      <c r="S264" s="193" t="str">
        <f t="shared" si="17"/>
        <v>09/22/16</v>
      </c>
      <c r="T264" s="193" t="str">
        <f t="shared" si="18"/>
        <v>20:42:44</v>
      </c>
      <c r="U264" s="50">
        <v>0.67431659088499996</v>
      </c>
      <c r="V264" s="50">
        <v>70.107631538899994</v>
      </c>
    </row>
    <row r="265" spans="1:22" s="193" customFormat="1" x14ac:dyDescent="0.35">
      <c r="A265" s="193" t="s">
        <v>766</v>
      </c>
      <c r="B265" s="195">
        <v>36.070231</v>
      </c>
      <c r="C265" s="195">
        <v>-119.389494</v>
      </c>
      <c r="D265" s="196" t="str">
        <f t="shared" si="16"/>
        <v>ANG_CH4_00263</v>
      </c>
      <c r="E265" s="196" t="s">
        <v>350</v>
      </c>
      <c r="F265" s="196" t="s">
        <v>351</v>
      </c>
      <c r="G265" s="196">
        <f t="shared" si="19"/>
        <v>263</v>
      </c>
      <c r="H265" s="194">
        <v>36.070231</v>
      </c>
      <c r="I265" s="194">
        <v>-119.389494</v>
      </c>
      <c r="J265" s="45" t="s">
        <v>343</v>
      </c>
      <c r="K265" s="5" t="s">
        <v>1197</v>
      </c>
      <c r="L265" s="5" t="s">
        <v>344</v>
      </c>
      <c r="M265" s="4" t="s">
        <v>175</v>
      </c>
      <c r="N265" s="4" t="s">
        <v>550</v>
      </c>
      <c r="O265" s="4" t="s">
        <v>1057</v>
      </c>
      <c r="P265" s="4" t="s">
        <v>1159</v>
      </c>
      <c r="Q265" s="4" t="s">
        <v>392</v>
      </c>
      <c r="R265" s="193" t="s">
        <v>103</v>
      </c>
      <c r="S265" s="193" t="str">
        <f t="shared" si="17"/>
        <v>09/22/16</v>
      </c>
      <c r="T265" s="193" t="str">
        <f t="shared" si="18"/>
        <v>21:31:41</v>
      </c>
      <c r="U265" s="50">
        <v>5.9739325543600001</v>
      </c>
      <c r="V265" s="50">
        <v>485.66988788700002</v>
      </c>
    </row>
    <row r="266" spans="1:22" s="193" customFormat="1" x14ac:dyDescent="0.35">
      <c r="A266" s="193" t="s">
        <v>767</v>
      </c>
      <c r="B266" s="195">
        <v>36.076922000000003</v>
      </c>
      <c r="C266" s="195">
        <v>-119.384253</v>
      </c>
      <c r="D266" s="196" t="str">
        <f t="shared" si="16"/>
        <v>ANG_CH4_00264</v>
      </c>
      <c r="E266" s="196" t="s">
        <v>350</v>
      </c>
      <c r="F266" s="196" t="s">
        <v>351</v>
      </c>
      <c r="G266" s="196">
        <f t="shared" si="19"/>
        <v>264</v>
      </c>
      <c r="H266" s="194">
        <v>36.076922000000003</v>
      </c>
      <c r="I266" s="194">
        <v>-119.384253</v>
      </c>
      <c r="J266" s="45" t="s">
        <v>343</v>
      </c>
      <c r="K266" s="5" t="s">
        <v>1197</v>
      </c>
      <c r="L266" s="5" t="s">
        <v>344</v>
      </c>
      <c r="M266" s="4" t="s">
        <v>174</v>
      </c>
      <c r="N266" s="4" t="s">
        <v>551</v>
      </c>
      <c r="O266" s="4" t="s">
        <v>1057</v>
      </c>
      <c r="P266" s="4" t="s">
        <v>1160</v>
      </c>
      <c r="Q266" s="4" t="s">
        <v>392</v>
      </c>
      <c r="R266" s="193" t="s">
        <v>103</v>
      </c>
      <c r="S266" s="193" t="str">
        <f t="shared" si="17"/>
        <v>09/22/16</v>
      </c>
      <c r="T266" s="193" t="str">
        <f t="shared" si="18"/>
        <v>21:31:41</v>
      </c>
      <c r="U266" s="50">
        <v>5.75453687157</v>
      </c>
      <c r="V266" s="50">
        <v>444.61457466000002</v>
      </c>
    </row>
    <row r="267" spans="1:22" s="193" customFormat="1" x14ac:dyDescent="0.35">
      <c r="A267" s="193" t="s">
        <v>768</v>
      </c>
      <c r="B267" s="195">
        <v>36.077041999999999</v>
      </c>
      <c r="C267" s="195">
        <v>-119.385425</v>
      </c>
      <c r="D267" s="196" t="str">
        <f t="shared" si="16"/>
        <v>ANG_CH4_00265</v>
      </c>
      <c r="E267" s="196" t="s">
        <v>350</v>
      </c>
      <c r="F267" s="196" t="s">
        <v>351</v>
      </c>
      <c r="G267" s="196">
        <f t="shared" si="19"/>
        <v>265</v>
      </c>
      <c r="H267" s="194">
        <v>36.077041999999999</v>
      </c>
      <c r="I267" s="194">
        <v>-119.385425</v>
      </c>
      <c r="J267" s="45" t="s">
        <v>343</v>
      </c>
      <c r="K267" s="5" t="s">
        <v>1197</v>
      </c>
      <c r="L267" s="5" t="s">
        <v>344</v>
      </c>
      <c r="M267" s="4" t="s">
        <v>174</v>
      </c>
      <c r="N267" s="4" t="s">
        <v>552</v>
      </c>
      <c r="O267" s="4" t="s">
        <v>1057</v>
      </c>
      <c r="P267" s="4" t="s">
        <v>1160</v>
      </c>
      <c r="Q267" s="4" t="s">
        <v>392</v>
      </c>
      <c r="R267" s="193" t="s">
        <v>103</v>
      </c>
      <c r="S267" s="193" t="str">
        <f t="shared" si="17"/>
        <v>09/22/16</v>
      </c>
      <c r="T267" s="193" t="str">
        <f t="shared" si="18"/>
        <v>21:31:41</v>
      </c>
      <c r="U267" s="50">
        <v>3.8446014901900001</v>
      </c>
      <c r="V267" s="50">
        <v>444.61457466000002</v>
      </c>
    </row>
    <row r="268" spans="1:22" s="193" customFormat="1" x14ac:dyDescent="0.35">
      <c r="A268" s="193" t="s">
        <v>769</v>
      </c>
      <c r="B268" s="195">
        <v>36.224978</v>
      </c>
      <c r="C268" s="195">
        <v>-119.179433</v>
      </c>
      <c r="D268" s="196" t="str">
        <f t="shared" si="16"/>
        <v>ANG_CH4_00266</v>
      </c>
      <c r="E268" s="196" t="s">
        <v>350</v>
      </c>
      <c r="F268" s="196" t="s">
        <v>351</v>
      </c>
      <c r="G268" s="196">
        <f t="shared" si="19"/>
        <v>266</v>
      </c>
      <c r="H268" s="194">
        <v>36.224978</v>
      </c>
      <c r="I268" s="194">
        <v>-119.179433</v>
      </c>
      <c r="J268" s="45" t="s">
        <v>343</v>
      </c>
      <c r="K268" s="5" t="s">
        <v>1207</v>
      </c>
      <c r="L268" s="5" t="s">
        <v>344</v>
      </c>
      <c r="M268" s="4" t="s">
        <v>175</v>
      </c>
      <c r="N268" s="4" t="s">
        <v>555</v>
      </c>
      <c r="O268" s="4" t="s">
        <v>1057</v>
      </c>
      <c r="P268" s="4"/>
      <c r="Q268" s="4" t="s">
        <v>392</v>
      </c>
      <c r="R268" s="193" t="s">
        <v>96</v>
      </c>
      <c r="S268" s="193" t="str">
        <f t="shared" si="17"/>
        <v>09/22/16</v>
      </c>
      <c r="T268" s="193" t="str">
        <f t="shared" si="18"/>
        <v>20:13:14</v>
      </c>
      <c r="U268" s="50">
        <v>1.5785988632100001</v>
      </c>
      <c r="V268" s="50">
        <v>299.60415551199998</v>
      </c>
    </row>
    <row r="269" spans="1:22" s="193" customFormat="1" x14ac:dyDescent="0.35">
      <c r="A269" s="193" t="s">
        <v>771</v>
      </c>
      <c r="B269" s="195">
        <v>36.226486000000001</v>
      </c>
      <c r="C269" s="195">
        <v>-119.180164</v>
      </c>
      <c r="D269" s="196" t="str">
        <f t="shared" si="16"/>
        <v>ANG_CH4_00267</v>
      </c>
      <c r="E269" s="196" t="s">
        <v>350</v>
      </c>
      <c r="F269" s="196" t="s">
        <v>351</v>
      </c>
      <c r="G269" s="196">
        <f t="shared" si="19"/>
        <v>267</v>
      </c>
      <c r="H269" s="194">
        <v>36.226486000000001</v>
      </c>
      <c r="I269" s="194">
        <v>-119.180164</v>
      </c>
      <c r="J269" s="45" t="s">
        <v>343</v>
      </c>
      <c r="K269" s="5" t="s">
        <v>1207</v>
      </c>
      <c r="L269" s="5" t="s">
        <v>344</v>
      </c>
      <c r="M269" s="4" t="s">
        <v>175</v>
      </c>
      <c r="N269" s="4" t="s">
        <v>556</v>
      </c>
      <c r="O269" s="4" t="s">
        <v>1057</v>
      </c>
      <c r="P269" s="4"/>
      <c r="Q269" s="4" t="s">
        <v>392</v>
      </c>
      <c r="R269" s="193" t="s">
        <v>103</v>
      </c>
      <c r="S269" s="193" t="str">
        <f t="shared" si="17"/>
        <v>09/22/16</v>
      </c>
      <c r="T269" s="193" t="str">
        <f t="shared" si="18"/>
        <v>21:31:41</v>
      </c>
      <c r="U269" s="50">
        <v>8.2926219124300005</v>
      </c>
      <c r="V269" s="50">
        <v>500.23486483900001</v>
      </c>
    </row>
    <row r="270" spans="1:22" s="193" customFormat="1" x14ac:dyDescent="0.35">
      <c r="A270" s="193" t="s">
        <v>770</v>
      </c>
      <c r="B270" s="195">
        <v>36.156758000000004</v>
      </c>
      <c r="C270" s="195">
        <v>-119.283103</v>
      </c>
      <c r="D270" s="196" t="str">
        <f t="shared" si="16"/>
        <v>ANG_CH4_00268</v>
      </c>
      <c r="E270" s="196" t="s">
        <v>350</v>
      </c>
      <c r="F270" s="196" t="s">
        <v>351</v>
      </c>
      <c r="G270" s="196">
        <f t="shared" si="19"/>
        <v>268</v>
      </c>
      <c r="H270" s="194">
        <v>36.156758000000004</v>
      </c>
      <c r="I270" s="194">
        <v>-119.283103</v>
      </c>
      <c r="J270" s="45" t="s">
        <v>343</v>
      </c>
      <c r="K270" s="5" t="s">
        <v>1197</v>
      </c>
      <c r="L270" s="5" t="s">
        <v>344</v>
      </c>
      <c r="M270" s="4" t="s">
        <v>174</v>
      </c>
      <c r="N270" s="4" t="s">
        <v>557</v>
      </c>
      <c r="O270" s="4" t="s">
        <v>1057</v>
      </c>
      <c r="P270" s="4" t="s">
        <v>1152</v>
      </c>
      <c r="Q270" s="4" t="s">
        <v>392</v>
      </c>
      <c r="R270" s="193" t="s">
        <v>104</v>
      </c>
      <c r="S270" s="193" t="str">
        <f t="shared" si="17"/>
        <v>09/22/16</v>
      </c>
      <c r="T270" s="193" t="str">
        <f t="shared" si="18"/>
        <v>21:41:16</v>
      </c>
      <c r="U270" s="50">
        <v>0.62056667066600002</v>
      </c>
      <c r="V270" s="50">
        <v>187.563109379</v>
      </c>
    </row>
    <row r="271" spans="1:22" s="193" customFormat="1" x14ac:dyDescent="0.35">
      <c r="A271" s="193" t="s">
        <v>772</v>
      </c>
      <c r="B271" s="195">
        <v>36.165075000000002</v>
      </c>
      <c r="C271" s="195">
        <v>-119.282658</v>
      </c>
      <c r="D271" s="196" t="str">
        <f t="shared" si="16"/>
        <v>ANG_CH4_00269</v>
      </c>
      <c r="E271" s="196" t="s">
        <v>350</v>
      </c>
      <c r="F271" s="196" t="s">
        <v>351</v>
      </c>
      <c r="G271" s="196">
        <f t="shared" si="19"/>
        <v>269</v>
      </c>
      <c r="H271" s="194">
        <v>36.165075000000002</v>
      </c>
      <c r="I271" s="194">
        <v>-119.282658</v>
      </c>
      <c r="J271" s="45" t="s">
        <v>343</v>
      </c>
      <c r="K271" s="5" t="s">
        <v>1197</v>
      </c>
      <c r="L271" s="5" t="s">
        <v>344</v>
      </c>
      <c r="M271" s="4" t="s">
        <v>175</v>
      </c>
      <c r="N271" s="4" t="s">
        <v>558</v>
      </c>
      <c r="O271" s="4" t="s">
        <v>1057</v>
      </c>
      <c r="P271" s="4" t="s">
        <v>1152</v>
      </c>
      <c r="Q271" s="4" t="s">
        <v>392</v>
      </c>
      <c r="R271" s="193" t="s">
        <v>104</v>
      </c>
      <c r="S271" s="193" t="str">
        <f t="shared" si="17"/>
        <v>09/22/16</v>
      </c>
      <c r="T271" s="193" t="str">
        <f t="shared" si="18"/>
        <v>21:41:16</v>
      </c>
      <c r="U271" s="50">
        <v>2.7284794882900001</v>
      </c>
      <c r="V271" s="50">
        <v>463.52359163300002</v>
      </c>
    </row>
    <row r="272" spans="1:22" s="193" customFormat="1" x14ac:dyDescent="0.35">
      <c r="A272" s="193" t="s">
        <v>878</v>
      </c>
      <c r="B272" s="195">
        <v>36.262882730000001</v>
      </c>
      <c r="C272" s="195">
        <v>-119.62763765</v>
      </c>
      <c r="D272" s="196" t="str">
        <f t="shared" si="16"/>
        <v>ANG_CH4_00270</v>
      </c>
      <c r="E272" s="196" t="s">
        <v>350</v>
      </c>
      <c r="F272" s="196" t="s">
        <v>351</v>
      </c>
      <c r="G272" s="196">
        <f t="shared" si="19"/>
        <v>270</v>
      </c>
      <c r="H272" s="194">
        <v>36.262882730000001</v>
      </c>
      <c r="I272" s="194">
        <v>-119.62763765</v>
      </c>
      <c r="J272" s="45" t="s">
        <v>343</v>
      </c>
      <c r="K272" s="5" t="s">
        <v>1194</v>
      </c>
      <c r="L272" s="5" t="s">
        <v>335</v>
      </c>
      <c r="M272" s="4" t="s">
        <v>174</v>
      </c>
      <c r="N272" s="4" t="s">
        <v>773</v>
      </c>
      <c r="O272" s="4" t="s">
        <v>1057</v>
      </c>
      <c r="P272" s="4" t="s">
        <v>1111</v>
      </c>
      <c r="Q272" s="4" t="s">
        <v>392</v>
      </c>
      <c r="R272" s="193" t="s">
        <v>60</v>
      </c>
      <c r="S272" s="193" t="str">
        <f t="shared" si="17"/>
        <v>09/16/16</v>
      </c>
      <c r="T272" s="193" t="str">
        <f t="shared" si="18"/>
        <v>18:50:13</v>
      </c>
      <c r="U272" s="50">
        <v>1.4007829511500001</v>
      </c>
      <c r="V272" s="50">
        <v>129.20468257799999</v>
      </c>
    </row>
    <row r="273" spans="1:22" s="193" customFormat="1" x14ac:dyDescent="0.35">
      <c r="A273" s="193" t="s">
        <v>879</v>
      </c>
      <c r="B273" s="195">
        <v>36.336306440000001</v>
      </c>
      <c r="C273" s="195">
        <v>-119.51534785</v>
      </c>
      <c r="D273" s="196" t="str">
        <f t="shared" si="16"/>
        <v>ANG_CH4_00271</v>
      </c>
      <c r="E273" s="196" t="s">
        <v>350</v>
      </c>
      <c r="F273" s="196" t="s">
        <v>351</v>
      </c>
      <c r="G273" s="196">
        <f t="shared" si="19"/>
        <v>271</v>
      </c>
      <c r="H273" s="194">
        <v>36.336306440000001</v>
      </c>
      <c r="I273" s="194">
        <v>-119.51534785</v>
      </c>
      <c r="J273" s="45" t="s">
        <v>343</v>
      </c>
      <c r="K273" s="5" t="s">
        <v>1194</v>
      </c>
      <c r="L273" s="5" t="s">
        <v>335</v>
      </c>
      <c r="M273" s="4" t="s">
        <v>174</v>
      </c>
      <c r="N273" s="4" t="s">
        <v>774</v>
      </c>
      <c r="O273" s="4" t="s">
        <v>1057</v>
      </c>
      <c r="P273" s="4" t="s">
        <v>1161</v>
      </c>
      <c r="Q273" s="4" t="s">
        <v>392</v>
      </c>
      <c r="R273" s="193" t="s">
        <v>61</v>
      </c>
      <c r="S273" s="193" t="str">
        <f t="shared" si="17"/>
        <v>09/16/16</v>
      </c>
      <c r="T273" s="193" t="str">
        <f t="shared" si="18"/>
        <v>19:35:43</v>
      </c>
      <c r="U273" s="50">
        <v>8.8862343891499993</v>
      </c>
      <c r="V273" s="50">
        <v>498.62310415799999</v>
      </c>
    </row>
    <row r="274" spans="1:22" s="193" customFormat="1" x14ac:dyDescent="0.35">
      <c r="A274" s="193" t="s">
        <v>880</v>
      </c>
      <c r="B274" s="195">
        <v>36.35255952</v>
      </c>
      <c r="C274" s="195">
        <v>-119.49566129</v>
      </c>
      <c r="D274" s="196" t="str">
        <f t="shared" si="16"/>
        <v>ANG_CH4_00272</v>
      </c>
      <c r="E274" s="196" t="s">
        <v>350</v>
      </c>
      <c r="F274" s="196" t="s">
        <v>351</v>
      </c>
      <c r="G274" s="196">
        <f t="shared" si="19"/>
        <v>272</v>
      </c>
      <c r="H274" s="194">
        <v>36.35255952</v>
      </c>
      <c r="I274" s="194">
        <v>-119.49566129</v>
      </c>
      <c r="J274" s="45" t="s">
        <v>343</v>
      </c>
      <c r="K274" s="5" t="s">
        <v>1194</v>
      </c>
      <c r="L274" s="5" t="s">
        <v>335</v>
      </c>
      <c r="M274" s="4" t="s">
        <v>175</v>
      </c>
      <c r="N274" s="4" t="s">
        <v>775</v>
      </c>
      <c r="O274" s="4" t="s">
        <v>1057</v>
      </c>
      <c r="P274" s="4" t="s">
        <v>1114</v>
      </c>
      <c r="Q274" s="4" t="s">
        <v>392</v>
      </c>
      <c r="R274" s="193" t="s">
        <v>63</v>
      </c>
      <c r="S274" s="193" t="str">
        <f t="shared" si="17"/>
        <v>09/16/16</v>
      </c>
      <c r="T274" s="193" t="str">
        <f t="shared" si="18"/>
        <v>20:08:14</v>
      </c>
      <c r="U274" s="50">
        <v>12.6357615325</v>
      </c>
      <c r="V274" s="50">
        <v>265.851462287</v>
      </c>
    </row>
    <row r="275" spans="1:22" s="193" customFormat="1" x14ac:dyDescent="0.35">
      <c r="A275" s="193" t="s">
        <v>881</v>
      </c>
      <c r="B275" s="195">
        <v>36.376805070000003</v>
      </c>
      <c r="C275" s="195">
        <v>-119.36232206</v>
      </c>
      <c r="D275" s="196" t="str">
        <f t="shared" si="16"/>
        <v>ANG_CH4_00273</v>
      </c>
      <c r="E275" s="196" t="s">
        <v>350</v>
      </c>
      <c r="F275" s="196" t="s">
        <v>351</v>
      </c>
      <c r="G275" s="196">
        <f t="shared" si="19"/>
        <v>273</v>
      </c>
      <c r="H275" s="194">
        <v>36.376805070000003</v>
      </c>
      <c r="I275" s="194">
        <v>-119.36232206</v>
      </c>
      <c r="J275" s="45" t="s">
        <v>343</v>
      </c>
      <c r="K275" s="5" t="s">
        <v>1194</v>
      </c>
      <c r="L275" s="5" t="s">
        <v>335</v>
      </c>
      <c r="M275" s="4" t="s">
        <v>175</v>
      </c>
      <c r="N275" s="4" t="s">
        <v>776</v>
      </c>
      <c r="O275" s="4" t="s">
        <v>1057</v>
      </c>
      <c r="P275" s="4" t="s">
        <v>1162</v>
      </c>
      <c r="Q275" s="4" t="s">
        <v>392</v>
      </c>
      <c r="R275" s="193" t="s">
        <v>63</v>
      </c>
      <c r="S275" s="193" t="str">
        <f t="shared" si="17"/>
        <v>09/16/16</v>
      </c>
      <c r="T275" s="193" t="str">
        <f t="shared" si="18"/>
        <v>20:08:14</v>
      </c>
      <c r="U275" s="50">
        <v>16.5839581983</v>
      </c>
      <c r="V275" s="50">
        <v>498.05421391700003</v>
      </c>
    </row>
    <row r="276" spans="1:22" s="193" customFormat="1" x14ac:dyDescent="0.35">
      <c r="A276" s="193" t="s">
        <v>882</v>
      </c>
      <c r="B276" s="195">
        <v>36.38761556</v>
      </c>
      <c r="C276" s="195">
        <v>-119.32648252</v>
      </c>
      <c r="D276" s="196" t="str">
        <f t="shared" si="16"/>
        <v>ANG_CH4_00274</v>
      </c>
      <c r="E276" s="196" t="s">
        <v>350</v>
      </c>
      <c r="F276" s="196" t="s">
        <v>351</v>
      </c>
      <c r="G276" s="196">
        <f t="shared" si="19"/>
        <v>274</v>
      </c>
      <c r="H276" s="194">
        <v>36.38761556</v>
      </c>
      <c r="I276" s="194">
        <v>-119.32648252</v>
      </c>
      <c r="J276" s="45" t="s">
        <v>343</v>
      </c>
      <c r="K276" s="5" t="s">
        <v>1194</v>
      </c>
      <c r="L276" s="5" t="s">
        <v>335</v>
      </c>
      <c r="M276" s="4" t="s">
        <v>174</v>
      </c>
      <c r="N276" s="4" t="s">
        <v>777</v>
      </c>
      <c r="O276" s="4" t="s">
        <v>1057</v>
      </c>
      <c r="P276" s="4" t="s">
        <v>1163</v>
      </c>
      <c r="Q276" s="4" t="s">
        <v>392</v>
      </c>
      <c r="R276" s="193" t="s">
        <v>63</v>
      </c>
      <c r="S276" s="193" t="str">
        <f t="shared" si="17"/>
        <v>09/16/16</v>
      </c>
      <c r="T276" s="193" t="str">
        <f t="shared" si="18"/>
        <v>20:08:14</v>
      </c>
      <c r="U276" s="50">
        <v>1.4712371504899999</v>
      </c>
      <c r="V276" s="50">
        <v>75.538069872099996</v>
      </c>
    </row>
    <row r="277" spans="1:22" s="193" customFormat="1" x14ac:dyDescent="0.35">
      <c r="A277" s="193" t="s">
        <v>883</v>
      </c>
      <c r="B277" s="195">
        <v>36.365602699999997</v>
      </c>
      <c r="C277" s="195">
        <v>-119.57450675</v>
      </c>
      <c r="D277" s="196" t="str">
        <f t="shared" si="16"/>
        <v>ANG_CH4_00275</v>
      </c>
      <c r="E277" s="196" t="s">
        <v>350</v>
      </c>
      <c r="F277" s="196" t="s">
        <v>351</v>
      </c>
      <c r="G277" s="196">
        <f t="shared" si="19"/>
        <v>275</v>
      </c>
      <c r="H277" s="194">
        <v>36.365602699999997</v>
      </c>
      <c r="I277" s="194">
        <v>-119.57450675</v>
      </c>
      <c r="J277" s="45" t="s">
        <v>343</v>
      </c>
      <c r="K277" s="5" t="s">
        <v>1194</v>
      </c>
      <c r="L277" s="5" t="s">
        <v>335</v>
      </c>
      <c r="M277" s="4" t="s">
        <v>174</v>
      </c>
      <c r="N277" s="4" t="s">
        <v>778</v>
      </c>
      <c r="O277" s="4" t="s">
        <v>1057</v>
      </c>
      <c r="P277" s="4" t="s">
        <v>1164</v>
      </c>
      <c r="Q277" s="4" t="s">
        <v>392</v>
      </c>
      <c r="R277" s="193" t="s">
        <v>64</v>
      </c>
      <c r="S277" s="193" t="str">
        <f t="shared" si="17"/>
        <v>09/16/16</v>
      </c>
      <c r="T277" s="193" t="str">
        <f t="shared" si="18"/>
        <v>20:24:33</v>
      </c>
      <c r="U277" s="50">
        <v>7.5000999495399998E-2</v>
      </c>
      <c r="V277" s="50">
        <v>10.4560986988</v>
      </c>
    </row>
    <row r="278" spans="1:22" s="193" customFormat="1" x14ac:dyDescent="0.35">
      <c r="A278" s="193" t="s">
        <v>884</v>
      </c>
      <c r="B278" s="195">
        <v>36.387782369999996</v>
      </c>
      <c r="C278" s="195">
        <v>-119.42261189</v>
      </c>
      <c r="D278" s="196" t="str">
        <f t="shared" si="16"/>
        <v>ANG_CH4_00276</v>
      </c>
      <c r="E278" s="196" t="s">
        <v>350</v>
      </c>
      <c r="F278" s="196" t="s">
        <v>351</v>
      </c>
      <c r="G278" s="196">
        <f t="shared" si="19"/>
        <v>276</v>
      </c>
      <c r="H278" s="194">
        <v>36.387782369999996</v>
      </c>
      <c r="I278" s="194">
        <v>-119.42261189</v>
      </c>
      <c r="J278" s="45" t="s">
        <v>343</v>
      </c>
      <c r="K278" s="5" t="s">
        <v>1194</v>
      </c>
      <c r="L278" s="5" t="s">
        <v>335</v>
      </c>
      <c r="M278" s="4" t="s">
        <v>174</v>
      </c>
      <c r="N278" s="4" t="s">
        <v>779</v>
      </c>
      <c r="O278" s="4" t="s">
        <v>1057</v>
      </c>
      <c r="P278" s="4" t="s">
        <v>1165</v>
      </c>
      <c r="Q278" s="4" t="s">
        <v>392</v>
      </c>
      <c r="R278" s="193" t="s">
        <v>64</v>
      </c>
      <c r="S278" s="193" t="str">
        <f t="shared" si="17"/>
        <v>09/16/16</v>
      </c>
      <c r="T278" s="193" t="str">
        <f t="shared" si="18"/>
        <v>20:24:33</v>
      </c>
      <c r="U278" s="50">
        <v>76.612577798800004</v>
      </c>
      <c r="V278" s="50">
        <v>487.89860627000002</v>
      </c>
    </row>
    <row r="279" spans="1:22" s="193" customFormat="1" x14ac:dyDescent="0.35">
      <c r="A279" s="193" t="s">
        <v>885</v>
      </c>
      <c r="B279" s="195">
        <v>36.392696340000001</v>
      </c>
      <c r="C279" s="195">
        <v>-119.40222776</v>
      </c>
      <c r="D279" s="196" t="str">
        <f t="shared" si="16"/>
        <v>ANG_CH4_00277</v>
      </c>
      <c r="E279" s="196" t="s">
        <v>350</v>
      </c>
      <c r="F279" s="196" t="s">
        <v>351</v>
      </c>
      <c r="G279" s="196">
        <f t="shared" si="19"/>
        <v>277</v>
      </c>
      <c r="H279" s="194">
        <v>36.392696340000001</v>
      </c>
      <c r="I279" s="194">
        <v>-119.40222776</v>
      </c>
      <c r="J279" s="45" t="s">
        <v>343</v>
      </c>
      <c r="K279" s="5" t="s">
        <v>1194</v>
      </c>
      <c r="L279" s="5" t="s">
        <v>335</v>
      </c>
      <c r="M279" s="4" t="s">
        <v>175</v>
      </c>
      <c r="N279" s="4" t="s">
        <v>780</v>
      </c>
      <c r="O279" s="4" t="s">
        <v>1057</v>
      </c>
      <c r="P279" s="4" t="s">
        <v>1166</v>
      </c>
      <c r="Q279" s="4" t="s">
        <v>392</v>
      </c>
      <c r="R279" s="193" t="s">
        <v>64</v>
      </c>
      <c r="S279" s="193" t="str">
        <f t="shared" si="17"/>
        <v>09/16/16</v>
      </c>
      <c r="T279" s="193" t="str">
        <f t="shared" si="18"/>
        <v>20:24:33</v>
      </c>
      <c r="U279" s="50">
        <v>1.05974724935</v>
      </c>
      <c r="V279" s="50">
        <v>245.33725766800001</v>
      </c>
    </row>
    <row r="280" spans="1:22" s="193" customFormat="1" x14ac:dyDescent="0.35">
      <c r="A280" s="193" t="s">
        <v>886</v>
      </c>
      <c r="B280" s="195">
        <v>36.39248783</v>
      </c>
      <c r="C280" s="195">
        <v>-119.40079023</v>
      </c>
      <c r="D280" s="196" t="str">
        <f t="shared" si="16"/>
        <v>ANG_CH4_00278</v>
      </c>
      <c r="E280" s="196" t="s">
        <v>350</v>
      </c>
      <c r="F280" s="196" t="s">
        <v>351</v>
      </c>
      <c r="G280" s="196">
        <f t="shared" si="19"/>
        <v>278</v>
      </c>
      <c r="H280" s="194">
        <v>36.39248783</v>
      </c>
      <c r="I280" s="194">
        <v>-119.40079023</v>
      </c>
      <c r="J280" s="45" t="s">
        <v>343</v>
      </c>
      <c r="K280" s="5" t="s">
        <v>1194</v>
      </c>
      <c r="L280" s="5" t="s">
        <v>335</v>
      </c>
      <c r="M280" s="4" t="s">
        <v>175</v>
      </c>
      <c r="N280" s="4" t="s">
        <v>781</v>
      </c>
      <c r="O280" s="4" t="s">
        <v>1057</v>
      </c>
      <c r="P280" s="4" t="s">
        <v>1166</v>
      </c>
      <c r="Q280" s="4" t="s">
        <v>392</v>
      </c>
      <c r="R280" s="193" t="s">
        <v>64</v>
      </c>
      <c r="S280" s="193" t="str">
        <f t="shared" si="17"/>
        <v>09/16/16</v>
      </c>
      <c r="T280" s="193" t="str">
        <f t="shared" si="18"/>
        <v>20:24:33</v>
      </c>
      <c r="U280" s="50">
        <v>1.05974726891</v>
      </c>
      <c r="V280" s="50">
        <v>245.33725766800001</v>
      </c>
    </row>
    <row r="281" spans="1:22" s="193" customFormat="1" x14ac:dyDescent="0.35">
      <c r="A281" s="193" t="s">
        <v>887</v>
      </c>
      <c r="B281" s="195">
        <v>36.393183530000002</v>
      </c>
      <c r="C281" s="195">
        <v>-119.37919604</v>
      </c>
      <c r="D281" s="196" t="str">
        <f t="shared" si="16"/>
        <v>ANG_CH4_00279</v>
      </c>
      <c r="E281" s="196" t="s">
        <v>350</v>
      </c>
      <c r="F281" s="196" t="s">
        <v>351</v>
      </c>
      <c r="G281" s="196">
        <f t="shared" si="19"/>
        <v>279</v>
      </c>
      <c r="H281" s="194">
        <v>36.393183530000002</v>
      </c>
      <c r="I281" s="194">
        <v>-119.37919604</v>
      </c>
      <c r="J281" s="45" t="s">
        <v>343</v>
      </c>
      <c r="K281" s="5" t="s">
        <v>217</v>
      </c>
      <c r="L281" s="5" t="s">
        <v>335</v>
      </c>
      <c r="M281" s="4" t="s">
        <v>174</v>
      </c>
      <c r="N281" s="4" t="s">
        <v>782</v>
      </c>
      <c r="O281" s="4" t="s">
        <v>197</v>
      </c>
      <c r="P281" s="4" t="s">
        <v>1236</v>
      </c>
      <c r="Q281" s="4" t="s">
        <v>404</v>
      </c>
      <c r="R281" s="193" t="s">
        <v>64</v>
      </c>
      <c r="S281" s="193" t="str">
        <f t="shared" si="17"/>
        <v>09/16/16</v>
      </c>
      <c r="T281" s="193" t="str">
        <f t="shared" si="18"/>
        <v>20:24:33</v>
      </c>
      <c r="U281" s="50">
        <v>80.816155581700002</v>
      </c>
      <c r="V281" s="50">
        <v>455.58621577000002</v>
      </c>
    </row>
    <row r="282" spans="1:22" s="193" customFormat="1" x14ac:dyDescent="0.35">
      <c r="A282" s="193" t="s">
        <v>888</v>
      </c>
      <c r="B282" s="195">
        <v>36.413778270000002</v>
      </c>
      <c r="C282" s="195">
        <v>-119.29248516</v>
      </c>
      <c r="D282" s="196" t="str">
        <f t="shared" si="16"/>
        <v>ANG_CH4_00280</v>
      </c>
      <c r="E282" s="196" t="s">
        <v>350</v>
      </c>
      <c r="F282" s="196" t="s">
        <v>351</v>
      </c>
      <c r="G282" s="196">
        <f t="shared" si="19"/>
        <v>280</v>
      </c>
      <c r="H282" s="194">
        <v>36.413778270000002</v>
      </c>
      <c r="I282" s="194">
        <v>-119.29248516</v>
      </c>
      <c r="J282" s="45" t="s">
        <v>343</v>
      </c>
      <c r="K282" s="5" t="s">
        <v>1194</v>
      </c>
      <c r="L282" s="5" t="s">
        <v>335</v>
      </c>
      <c r="M282" s="4" t="s">
        <v>175</v>
      </c>
      <c r="N282" s="4" t="s">
        <v>783</v>
      </c>
      <c r="O282" s="4" t="s">
        <v>1057</v>
      </c>
      <c r="P282" s="4" t="s">
        <v>1167</v>
      </c>
      <c r="Q282" s="4" t="s">
        <v>392</v>
      </c>
      <c r="R282" s="193" t="s">
        <v>64</v>
      </c>
      <c r="S282" s="193" t="str">
        <f t="shared" si="17"/>
        <v>09/16/16</v>
      </c>
      <c r="T282" s="193" t="str">
        <f t="shared" si="18"/>
        <v>20:24:33</v>
      </c>
      <c r="U282" s="50">
        <v>0.52410423103699999</v>
      </c>
      <c r="V282" s="50">
        <v>103.51009612599999</v>
      </c>
    </row>
    <row r="283" spans="1:22" s="193" customFormat="1" x14ac:dyDescent="0.35">
      <c r="A283" s="193" t="s">
        <v>889</v>
      </c>
      <c r="B283" s="195">
        <v>36.412360309999997</v>
      </c>
      <c r="C283" s="195">
        <v>-119.36734289</v>
      </c>
      <c r="D283" s="196" t="str">
        <f t="shared" si="16"/>
        <v>ANG_CH4_00281</v>
      </c>
      <c r="E283" s="196" t="s">
        <v>350</v>
      </c>
      <c r="F283" s="196" t="s">
        <v>351</v>
      </c>
      <c r="G283" s="196">
        <f t="shared" si="19"/>
        <v>281</v>
      </c>
      <c r="H283" s="194">
        <v>36.412360309999997</v>
      </c>
      <c r="I283" s="194">
        <v>-119.36734289</v>
      </c>
      <c r="J283" s="45" t="s">
        <v>343</v>
      </c>
      <c r="K283" s="5" t="s">
        <v>1194</v>
      </c>
      <c r="L283" s="5" t="s">
        <v>335</v>
      </c>
      <c r="M283" s="4" t="s">
        <v>174</v>
      </c>
      <c r="N283" s="4" t="s">
        <v>784</v>
      </c>
      <c r="O283" s="4" t="s">
        <v>1057</v>
      </c>
      <c r="P283" s="4" t="s">
        <v>1168</v>
      </c>
      <c r="Q283" s="4" t="s">
        <v>392</v>
      </c>
      <c r="R283" s="193" t="s">
        <v>65</v>
      </c>
      <c r="S283" s="193" t="str">
        <f t="shared" si="17"/>
        <v>09/16/16</v>
      </c>
      <c r="T283" s="193" t="str">
        <f t="shared" si="18"/>
        <v>20:43:45</v>
      </c>
      <c r="U283" s="50">
        <v>23.582157564799999</v>
      </c>
      <c r="V283" s="50">
        <v>416.481692275</v>
      </c>
    </row>
    <row r="284" spans="1:22" s="193" customFormat="1" x14ac:dyDescent="0.35">
      <c r="A284" s="193" t="s">
        <v>890</v>
      </c>
      <c r="B284" s="195">
        <v>36.396225999999999</v>
      </c>
      <c r="C284" s="195">
        <v>-119.52260800000001</v>
      </c>
      <c r="D284" s="196" t="str">
        <f t="shared" si="16"/>
        <v>ANG_CH4_00282</v>
      </c>
      <c r="E284" s="196" t="s">
        <v>350</v>
      </c>
      <c r="F284" s="196" t="s">
        <v>351</v>
      </c>
      <c r="G284" s="196">
        <f t="shared" si="19"/>
        <v>282</v>
      </c>
      <c r="H284" s="194">
        <v>36.396225999999999</v>
      </c>
      <c r="I284" s="194">
        <v>-119.52260800000001</v>
      </c>
      <c r="J284" s="45" t="s">
        <v>343</v>
      </c>
      <c r="K284" s="5" t="s">
        <v>1194</v>
      </c>
      <c r="L284" s="5" t="s">
        <v>335</v>
      </c>
      <c r="M284" s="4" t="s">
        <v>174</v>
      </c>
      <c r="N284" s="4" t="s">
        <v>785</v>
      </c>
      <c r="O284" s="4" t="s">
        <v>1057</v>
      </c>
      <c r="P284" s="4" t="s">
        <v>1169</v>
      </c>
      <c r="Q284" s="4" t="s">
        <v>392</v>
      </c>
      <c r="R284" s="193" t="s">
        <v>66</v>
      </c>
      <c r="S284" s="193" t="str">
        <f t="shared" si="17"/>
        <v>09/16/16</v>
      </c>
      <c r="T284" s="193" t="str">
        <f t="shared" si="18"/>
        <v>20:58:10</v>
      </c>
      <c r="U284" s="50">
        <v>19.662738510899999</v>
      </c>
      <c r="V284" s="50">
        <v>481.59213033399999</v>
      </c>
    </row>
    <row r="285" spans="1:22" s="193" customFormat="1" x14ac:dyDescent="0.35">
      <c r="A285" s="193" t="s">
        <v>891</v>
      </c>
      <c r="B285" s="195">
        <v>36.39623014</v>
      </c>
      <c r="C285" s="195">
        <v>-119.6206991</v>
      </c>
      <c r="D285" s="196" t="str">
        <f t="shared" si="16"/>
        <v>ANG_CH4_00283</v>
      </c>
      <c r="E285" s="196" t="s">
        <v>350</v>
      </c>
      <c r="F285" s="196" t="s">
        <v>351</v>
      </c>
      <c r="G285" s="196">
        <f t="shared" si="19"/>
        <v>283</v>
      </c>
      <c r="H285" s="194">
        <v>36.39623014</v>
      </c>
      <c r="I285" s="194">
        <v>-119.6206991</v>
      </c>
      <c r="J285" s="45" t="s">
        <v>343</v>
      </c>
      <c r="K285" s="5" t="s">
        <v>1194</v>
      </c>
      <c r="L285" s="5" t="s">
        <v>335</v>
      </c>
      <c r="M285" s="4" t="s">
        <v>175</v>
      </c>
      <c r="N285" s="4" t="s">
        <v>786</v>
      </c>
      <c r="O285" s="4" t="s">
        <v>1057</v>
      </c>
      <c r="P285" s="4" t="s">
        <v>1170</v>
      </c>
      <c r="Q285" s="4" t="s">
        <v>392</v>
      </c>
      <c r="R285" s="193" t="s">
        <v>67</v>
      </c>
      <c r="S285" s="193" t="str">
        <f t="shared" si="17"/>
        <v>09/16/16</v>
      </c>
      <c r="T285" s="193" t="str">
        <f t="shared" si="18"/>
        <v>21:11:57</v>
      </c>
      <c r="U285" s="50">
        <v>0.73421884980100005</v>
      </c>
      <c r="V285" s="50">
        <v>70.292247083199996</v>
      </c>
    </row>
    <row r="286" spans="1:22" s="193" customFormat="1" x14ac:dyDescent="0.35">
      <c r="A286" s="193" t="s">
        <v>892</v>
      </c>
      <c r="B286" s="195">
        <v>36.409747860000003</v>
      </c>
      <c r="C286" s="195">
        <v>-119.53542235</v>
      </c>
      <c r="D286" s="196" t="str">
        <f t="shared" si="16"/>
        <v>ANG_CH4_00284</v>
      </c>
      <c r="E286" s="196" t="s">
        <v>350</v>
      </c>
      <c r="F286" s="196" t="s">
        <v>351</v>
      </c>
      <c r="G286" s="196">
        <f t="shared" si="19"/>
        <v>284</v>
      </c>
      <c r="H286" s="194">
        <v>36.409747860000003</v>
      </c>
      <c r="I286" s="194">
        <v>-119.53542235</v>
      </c>
      <c r="J286" s="45" t="s">
        <v>343</v>
      </c>
      <c r="K286" s="5" t="s">
        <v>1194</v>
      </c>
      <c r="L286" s="5" t="s">
        <v>335</v>
      </c>
      <c r="M286" s="4" t="s">
        <v>175</v>
      </c>
      <c r="N286" s="4" t="s">
        <v>787</v>
      </c>
      <c r="O286" s="4" t="s">
        <v>1057</v>
      </c>
      <c r="P286" s="4" t="s">
        <v>1171</v>
      </c>
      <c r="Q286" s="4" t="s">
        <v>392</v>
      </c>
      <c r="R286" s="193" t="s">
        <v>67</v>
      </c>
      <c r="S286" s="193" t="str">
        <f t="shared" si="17"/>
        <v>09/16/16</v>
      </c>
      <c r="T286" s="193" t="str">
        <f t="shared" si="18"/>
        <v>21:11:57</v>
      </c>
      <c r="U286" s="50">
        <v>18.874000153000001</v>
      </c>
      <c r="V286" s="50">
        <v>497.21323393500001</v>
      </c>
    </row>
    <row r="287" spans="1:22" s="193" customFormat="1" x14ac:dyDescent="0.35">
      <c r="A287" s="193" t="s">
        <v>893</v>
      </c>
      <c r="B287" s="195">
        <v>36.437634699999997</v>
      </c>
      <c r="C287" s="195">
        <v>-119.37945397</v>
      </c>
      <c r="D287" s="196" t="str">
        <f t="shared" si="16"/>
        <v>ANG_CH4_00285</v>
      </c>
      <c r="E287" s="196" t="s">
        <v>350</v>
      </c>
      <c r="F287" s="196" t="s">
        <v>351</v>
      </c>
      <c r="G287" s="196">
        <f t="shared" si="19"/>
        <v>285</v>
      </c>
      <c r="H287" s="194">
        <v>36.437634699999997</v>
      </c>
      <c r="I287" s="194">
        <v>-119.37945397</v>
      </c>
      <c r="J287" s="45" t="s">
        <v>343</v>
      </c>
      <c r="K287" s="5" t="s">
        <v>1194</v>
      </c>
      <c r="L287" s="5" t="s">
        <v>335</v>
      </c>
      <c r="M287" s="4" t="s">
        <v>175</v>
      </c>
      <c r="N287" s="4" t="s">
        <v>788</v>
      </c>
      <c r="O287" s="4" t="s">
        <v>1057</v>
      </c>
      <c r="P287" s="4" t="s">
        <v>1172</v>
      </c>
      <c r="Q287" s="4" t="s">
        <v>392</v>
      </c>
      <c r="R287" s="193" t="s">
        <v>67</v>
      </c>
      <c r="S287" s="193" t="str">
        <f t="shared" si="17"/>
        <v>09/16/16</v>
      </c>
      <c r="T287" s="193" t="str">
        <f t="shared" si="18"/>
        <v>21:11:57</v>
      </c>
      <c r="U287" s="50">
        <v>8.8731837924600002E-2</v>
      </c>
      <c r="V287" s="50">
        <v>21.213203435600001</v>
      </c>
    </row>
    <row r="288" spans="1:22" s="193" customFormat="1" x14ac:dyDescent="0.35">
      <c r="A288" s="193" t="s">
        <v>894</v>
      </c>
      <c r="B288" s="195">
        <v>36.437686630000002</v>
      </c>
      <c r="C288" s="195">
        <v>-119.34532053</v>
      </c>
      <c r="D288" s="196" t="str">
        <f t="shared" si="16"/>
        <v>ANG_CH4_00286</v>
      </c>
      <c r="E288" s="196" t="s">
        <v>350</v>
      </c>
      <c r="F288" s="196" t="s">
        <v>351</v>
      </c>
      <c r="G288" s="196">
        <f t="shared" si="19"/>
        <v>286</v>
      </c>
      <c r="H288" s="194">
        <v>36.437686630000002</v>
      </c>
      <c r="I288" s="194">
        <v>-119.34532053</v>
      </c>
      <c r="J288" s="45" t="s">
        <v>343</v>
      </c>
      <c r="K288" s="5" t="s">
        <v>1194</v>
      </c>
      <c r="L288" s="5" t="s">
        <v>335</v>
      </c>
      <c r="M288" s="4" t="s">
        <v>175</v>
      </c>
      <c r="N288" s="4" t="s">
        <v>789</v>
      </c>
      <c r="O288" s="4" t="s">
        <v>1057</v>
      </c>
      <c r="P288" s="4" t="s">
        <v>1173</v>
      </c>
      <c r="Q288" s="4" t="s">
        <v>392</v>
      </c>
      <c r="R288" s="193" t="s">
        <v>67</v>
      </c>
      <c r="S288" s="193" t="str">
        <f t="shared" si="17"/>
        <v>09/16/16</v>
      </c>
      <c r="T288" s="193" t="str">
        <f t="shared" si="18"/>
        <v>21:11:57</v>
      </c>
      <c r="U288" s="50">
        <v>0.215073459316</v>
      </c>
      <c r="V288" s="50">
        <v>55.317266743799998</v>
      </c>
    </row>
    <row r="289" spans="1:22" s="193" customFormat="1" x14ac:dyDescent="0.35">
      <c r="A289" s="193" t="s">
        <v>895</v>
      </c>
      <c r="B289" s="195">
        <v>36.438175020000003</v>
      </c>
      <c r="C289" s="195">
        <v>-119.34552672</v>
      </c>
      <c r="D289" s="196" t="str">
        <f t="shared" si="16"/>
        <v>ANG_CH4_00287</v>
      </c>
      <c r="E289" s="196" t="s">
        <v>350</v>
      </c>
      <c r="F289" s="196" t="s">
        <v>351</v>
      </c>
      <c r="G289" s="196">
        <f t="shared" si="19"/>
        <v>287</v>
      </c>
      <c r="H289" s="194">
        <v>36.438175020000003</v>
      </c>
      <c r="I289" s="194">
        <v>-119.34552672</v>
      </c>
      <c r="J289" s="45" t="s">
        <v>343</v>
      </c>
      <c r="K289" s="5" t="s">
        <v>1194</v>
      </c>
      <c r="L289" s="5" t="s">
        <v>335</v>
      </c>
      <c r="M289" s="4" t="s">
        <v>175</v>
      </c>
      <c r="N289" s="4" t="s">
        <v>790</v>
      </c>
      <c r="O289" s="4" t="s">
        <v>1057</v>
      </c>
      <c r="P289" s="4" t="s">
        <v>1173</v>
      </c>
      <c r="Q289" s="4" t="s">
        <v>392</v>
      </c>
      <c r="R289" s="193" t="s">
        <v>67</v>
      </c>
      <c r="S289" s="193" t="str">
        <f t="shared" si="17"/>
        <v>09/16/16</v>
      </c>
      <c r="T289" s="193" t="str">
        <f t="shared" si="18"/>
        <v>21:11:57</v>
      </c>
      <c r="U289" s="50">
        <v>0.21507346164400001</v>
      </c>
      <c r="V289" s="50">
        <v>55.317266743799998</v>
      </c>
    </row>
    <row r="290" spans="1:22" s="193" customFormat="1" x14ac:dyDescent="0.35">
      <c r="A290" s="193" t="s">
        <v>896</v>
      </c>
      <c r="B290" s="195">
        <v>36.45454256</v>
      </c>
      <c r="C290" s="195">
        <v>-119.28159900999999</v>
      </c>
      <c r="D290" s="196" t="str">
        <f t="shared" si="16"/>
        <v>ANG_CH4_00288</v>
      </c>
      <c r="E290" s="196" t="s">
        <v>350</v>
      </c>
      <c r="F290" s="196" t="s">
        <v>351</v>
      </c>
      <c r="G290" s="196">
        <f t="shared" si="19"/>
        <v>288</v>
      </c>
      <c r="H290" s="194">
        <v>36.45454256</v>
      </c>
      <c r="I290" s="194">
        <v>-119.28159900999999</v>
      </c>
      <c r="J290" s="45" t="s">
        <v>343</v>
      </c>
      <c r="K290" s="5" t="s">
        <v>1194</v>
      </c>
      <c r="L290" s="5" t="s">
        <v>335</v>
      </c>
      <c r="M290" s="4" t="s">
        <v>174</v>
      </c>
      <c r="N290" s="4" t="s">
        <v>791</v>
      </c>
      <c r="O290" s="4" t="s">
        <v>1057</v>
      </c>
      <c r="P290" s="4" t="s">
        <v>1174</v>
      </c>
      <c r="Q290" s="4" t="s">
        <v>392</v>
      </c>
      <c r="R290" s="193" t="s">
        <v>67</v>
      </c>
      <c r="S290" s="193" t="str">
        <f t="shared" si="17"/>
        <v>09/16/16</v>
      </c>
      <c r="T290" s="193" t="str">
        <f t="shared" si="18"/>
        <v>21:11:57</v>
      </c>
      <c r="U290" s="50">
        <v>1.55102082342</v>
      </c>
      <c r="V290" s="50">
        <v>293.21834867600001</v>
      </c>
    </row>
    <row r="291" spans="1:22" s="193" customFormat="1" x14ac:dyDescent="0.35">
      <c r="A291" s="193" t="s">
        <v>897</v>
      </c>
      <c r="B291" s="195">
        <v>36.453059090000004</v>
      </c>
      <c r="C291" s="195">
        <v>-119.39896967999999</v>
      </c>
      <c r="D291" s="196" t="str">
        <f t="shared" si="16"/>
        <v>ANG_CH4_00289</v>
      </c>
      <c r="E291" s="196" t="s">
        <v>350</v>
      </c>
      <c r="F291" s="196" t="s">
        <v>351</v>
      </c>
      <c r="G291" s="196">
        <f t="shared" si="19"/>
        <v>289</v>
      </c>
      <c r="H291" s="194">
        <v>36.453059090000004</v>
      </c>
      <c r="I291" s="194">
        <v>-119.39896967999999</v>
      </c>
      <c r="J291" s="45" t="s">
        <v>343</v>
      </c>
      <c r="K291" s="5" t="s">
        <v>1194</v>
      </c>
      <c r="L291" s="5" t="s">
        <v>335</v>
      </c>
      <c r="M291" s="4" t="s">
        <v>175</v>
      </c>
      <c r="N291" s="4" t="s">
        <v>792</v>
      </c>
      <c r="O291" s="4" t="s">
        <v>1057</v>
      </c>
      <c r="P291" s="4" t="s">
        <v>1175</v>
      </c>
      <c r="Q291" s="4" t="s">
        <v>392</v>
      </c>
      <c r="R291" s="193" t="s">
        <v>68</v>
      </c>
      <c r="S291" s="193" t="str">
        <f t="shared" si="17"/>
        <v>09/16/16</v>
      </c>
      <c r="T291" s="193" t="str">
        <f t="shared" si="18"/>
        <v>21:26:45</v>
      </c>
      <c r="U291" s="50">
        <v>0.145605525933</v>
      </c>
      <c r="V291" s="50">
        <v>13.416407865</v>
      </c>
    </row>
    <row r="292" spans="1:22" s="193" customFormat="1" x14ac:dyDescent="0.35">
      <c r="A292" s="193" t="s">
        <v>898</v>
      </c>
      <c r="B292" s="195">
        <v>36.471854450000002</v>
      </c>
      <c r="C292" s="195">
        <v>-119.27057188000001</v>
      </c>
      <c r="D292" s="196" t="str">
        <f t="shared" si="16"/>
        <v>ANG_CH4_00290</v>
      </c>
      <c r="E292" s="196" t="s">
        <v>350</v>
      </c>
      <c r="F292" s="196" t="s">
        <v>351</v>
      </c>
      <c r="G292" s="196">
        <f t="shared" si="19"/>
        <v>290</v>
      </c>
      <c r="H292" s="194">
        <v>36.471854450000002</v>
      </c>
      <c r="I292" s="194">
        <v>-119.27057188000001</v>
      </c>
      <c r="J292" s="45" t="s">
        <v>343</v>
      </c>
      <c r="K292" s="5" t="s">
        <v>1194</v>
      </c>
      <c r="L292" s="5" t="s">
        <v>335</v>
      </c>
      <c r="M292" s="4" t="s">
        <v>175</v>
      </c>
      <c r="N292" s="4" t="s">
        <v>793</v>
      </c>
      <c r="O292" s="4" t="s">
        <v>1057</v>
      </c>
      <c r="P292" s="4" t="s">
        <v>1176</v>
      </c>
      <c r="Q292" s="4" t="s">
        <v>392</v>
      </c>
      <c r="R292" s="193" t="s">
        <v>68</v>
      </c>
      <c r="S292" s="193" t="str">
        <f t="shared" si="17"/>
        <v>09/16/16</v>
      </c>
      <c r="T292" s="193" t="str">
        <f t="shared" si="18"/>
        <v>21:26:45</v>
      </c>
      <c r="U292" s="50">
        <v>0.375214356463</v>
      </c>
      <c r="V292" s="50">
        <v>118.68024266899999</v>
      </c>
    </row>
    <row r="293" spans="1:22" s="193" customFormat="1" x14ac:dyDescent="0.35">
      <c r="A293" s="193" t="s">
        <v>899</v>
      </c>
      <c r="B293" s="195">
        <v>36.471904000000002</v>
      </c>
      <c r="C293" s="195">
        <v>-119.34311602</v>
      </c>
      <c r="D293" s="196" t="str">
        <f t="shared" si="16"/>
        <v>ANG_CH4_00291</v>
      </c>
      <c r="E293" s="196" t="s">
        <v>350</v>
      </c>
      <c r="F293" s="196" t="s">
        <v>351</v>
      </c>
      <c r="G293" s="196">
        <f t="shared" si="19"/>
        <v>291</v>
      </c>
      <c r="H293" s="194">
        <v>36.471904000000002</v>
      </c>
      <c r="I293" s="194">
        <v>-119.34311602</v>
      </c>
      <c r="J293" s="45" t="s">
        <v>343</v>
      </c>
      <c r="K293" s="5" t="s">
        <v>1198</v>
      </c>
      <c r="L293" s="5" t="s">
        <v>335</v>
      </c>
      <c r="M293" s="4" t="s">
        <v>174</v>
      </c>
      <c r="N293" s="4" t="s">
        <v>796</v>
      </c>
      <c r="O293" s="4" t="s">
        <v>1057</v>
      </c>
      <c r="P293" s="4" t="s">
        <v>1177</v>
      </c>
      <c r="Q293" s="4" t="s">
        <v>392</v>
      </c>
      <c r="R293" s="193" t="s">
        <v>71</v>
      </c>
      <c r="S293" s="193" t="str">
        <f t="shared" si="17"/>
        <v>09/17/16</v>
      </c>
      <c r="T293" s="193" t="str">
        <f t="shared" si="18"/>
        <v>18:57:14</v>
      </c>
      <c r="U293" s="50">
        <v>0.60236800834500004</v>
      </c>
      <c r="V293" s="50">
        <v>217.680959204</v>
      </c>
    </row>
    <row r="294" spans="1:22" s="193" customFormat="1" x14ac:dyDescent="0.35">
      <c r="A294" s="193" t="s">
        <v>900</v>
      </c>
      <c r="B294" s="195">
        <v>36.426103759999997</v>
      </c>
      <c r="C294" s="195">
        <v>-119.73341867000001</v>
      </c>
      <c r="D294" s="196" t="str">
        <f t="shared" si="16"/>
        <v>ANG_CH4_00292</v>
      </c>
      <c r="E294" s="196" t="s">
        <v>350</v>
      </c>
      <c r="F294" s="196" t="s">
        <v>351</v>
      </c>
      <c r="G294" s="196">
        <f t="shared" si="19"/>
        <v>292</v>
      </c>
      <c r="H294" s="194">
        <v>36.426103759999997</v>
      </c>
      <c r="I294" s="194">
        <v>-119.73341867000001</v>
      </c>
      <c r="J294" s="45" t="s">
        <v>343</v>
      </c>
      <c r="K294" s="5" t="s">
        <v>1198</v>
      </c>
      <c r="L294" s="5" t="s">
        <v>335</v>
      </c>
      <c r="M294" s="4" t="s">
        <v>174</v>
      </c>
      <c r="N294" s="4" t="s">
        <v>797</v>
      </c>
      <c r="O294" s="4" t="s">
        <v>1057</v>
      </c>
      <c r="P294" s="4" t="s">
        <v>1178</v>
      </c>
      <c r="Q294" s="4" t="s">
        <v>392</v>
      </c>
      <c r="R294" s="193" t="s">
        <v>72</v>
      </c>
      <c r="S294" s="193" t="str">
        <f t="shared" si="17"/>
        <v>09/17/16</v>
      </c>
      <c r="T294" s="193" t="str">
        <f t="shared" si="18"/>
        <v>19:10:47</v>
      </c>
      <c r="U294" s="50">
        <v>89.850744036500004</v>
      </c>
      <c r="V294" s="50">
        <v>499.52477415999999</v>
      </c>
    </row>
    <row r="295" spans="1:22" s="193" customFormat="1" x14ac:dyDescent="0.35">
      <c r="A295" s="193" t="s">
        <v>901</v>
      </c>
      <c r="B295" s="195">
        <v>36.414107649999998</v>
      </c>
      <c r="C295" s="195">
        <v>-119.86437202</v>
      </c>
      <c r="D295" s="196" t="str">
        <f t="shared" si="16"/>
        <v>ANG_CH4_00293</v>
      </c>
      <c r="E295" s="196" t="s">
        <v>350</v>
      </c>
      <c r="F295" s="196" t="s">
        <v>351</v>
      </c>
      <c r="G295" s="196">
        <f t="shared" si="19"/>
        <v>293</v>
      </c>
      <c r="H295" s="194">
        <v>36.414107649999998</v>
      </c>
      <c r="I295" s="194">
        <v>-119.86437202</v>
      </c>
      <c r="J295" s="45" t="s">
        <v>343</v>
      </c>
      <c r="K295" s="5" t="s">
        <v>1198</v>
      </c>
      <c r="L295" s="5" t="s">
        <v>335</v>
      </c>
      <c r="M295" s="4" t="s">
        <v>174</v>
      </c>
      <c r="N295" s="4" t="s">
        <v>798</v>
      </c>
      <c r="O295" s="4" t="s">
        <v>1057</v>
      </c>
      <c r="P295" s="4" t="s">
        <v>1115</v>
      </c>
      <c r="Q295" s="4" t="s">
        <v>392</v>
      </c>
      <c r="R295" s="193" t="s">
        <v>73</v>
      </c>
      <c r="S295" s="193" t="str">
        <f t="shared" si="17"/>
        <v>09/17/16</v>
      </c>
      <c r="T295" s="193" t="str">
        <f t="shared" si="18"/>
        <v>19:25:24</v>
      </c>
      <c r="U295" s="50">
        <v>0.75559094129100002</v>
      </c>
      <c r="V295" s="50">
        <v>123.888054307</v>
      </c>
    </row>
    <row r="296" spans="1:22" s="193" customFormat="1" x14ac:dyDescent="0.35">
      <c r="A296" s="193" t="s">
        <v>902</v>
      </c>
      <c r="B296" s="195">
        <v>36.448622479999997</v>
      </c>
      <c r="C296" s="195">
        <v>-119.75399641999999</v>
      </c>
      <c r="D296" s="196" t="str">
        <f t="shared" si="16"/>
        <v>ANG_CH4_00294</v>
      </c>
      <c r="E296" s="196" t="s">
        <v>350</v>
      </c>
      <c r="F296" s="196" t="s">
        <v>351</v>
      </c>
      <c r="G296" s="196">
        <f t="shared" si="19"/>
        <v>294</v>
      </c>
      <c r="H296" s="194">
        <v>36.448622479999997</v>
      </c>
      <c r="I296" s="194">
        <v>-119.75399641999999</v>
      </c>
      <c r="J296" s="45" t="s">
        <v>343</v>
      </c>
      <c r="K296" s="5" t="s">
        <v>1198</v>
      </c>
      <c r="L296" s="5" t="s">
        <v>335</v>
      </c>
      <c r="M296" s="4" t="s">
        <v>174</v>
      </c>
      <c r="N296" s="4" t="s">
        <v>799</v>
      </c>
      <c r="O296" s="4" t="s">
        <v>1057</v>
      </c>
      <c r="P296" s="4" t="s">
        <v>1179</v>
      </c>
      <c r="Q296" s="4" t="s">
        <v>392</v>
      </c>
      <c r="R296" s="193" t="s">
        <v>74</v>
      </c>
      <c r="S296" s="193" t="str">
        <f t="shared" si="17"/>
        <v>09/17/16</v>
      </c>
      <c r="T296" s="193" t="str">
        <f t="shared" si="18"/>
        <v>19:38:41</v>
      </c>
      <c r="U296" s="50">
        <v>60.225837182299998</v>
      </c>
      <c r="V296" s="50">
        <v>469.45926340800003</v>
      </c>
    </row>
    <row r="297" spans="1:22" s="193" customFormat="1" x14ac:dyDescent="0.35">
      <c r="A297" s="193" t="s">
        <v>903</v>
      </c>
      <c r="B297" s="195">
        <v>36.456027800000001</v>
      </c>
      <c r="C297" s="195">
        <v>-119.77040816</v>
      </c>
      <c r="D297" s="196" t="str">
        <f t="shared" si="16"/>
        <v>ANG_CH4_00295</v>
      </c>
      <c r="E297" s="196" t="s">
        <v>350</v>
      </c>
      <c r="F297" s="196" t="s">
        <v>351</v>
      </c>
      <c r="G297" s="196">
        <f t="shared" si="19"/>
        <v>295</v>
      </c>
      <c r="H297" s="194">
        <v>36.456027800000001</v>
      </c>
      <c r="I297" s="194">
        <v>-119.77040816</v>
      </c>
      <c r="J297" s="45" t="s">
        <v>343</v>
      </c>
      <c r="K297" s="5" t="s">
        <v>1198</v>
      </c>
      <c r="L297" s="5" t="s">
        <v>335</v>
      </c>
      <c r="M297" s="4" t="s">
        <v>174</v>
      </c>
      <c r="N297" s="4" t="s">
        <v>800</v>
      </c>
      <c r="O297" s="4" t="s">
        <v>1057</v>
      </c>
      <c r="P297" s="4" t="s">
        <v>1180</v>
      </c>
      <c r="Q297" s="4" t="s">
        <v>392</v>
      </c>
      <c r="R297" s="193" t="s">
        <v>74</v>
      </c>
      <c r="S297" s="193" t="str">
        <f t="shared" si="17"/>
        <v>09/17/16</v>
      </c>
      <c r="T297" s="193" t="str">
        <f t="shared" si="18"/>
        <v>19:38:41</v>
      </c>
      <c r="U297" s="50">
        <v>2.0495006078900002</v>
      </c>
      <c r="V297" s="50">
        <v>120.074976577</v>
      </c>
    </row>
    <row r="298" spans="1:22" s="193" customFormat="1" x14ac:dyDescent="0.35">
      <c r="A298" s="193" t="s">
        <v>904</v>
      </c>
      <c r="B298" s="195">
        <v>36.436062560000003</v>
      </c>
      <c r="C298" s="195">
        <v>-120.01020222</v>
      </c>
      <c r="D298" s="196" t="str">
        <f t="shared" si="16"/>
        <v>ANG_CH4_00296</v>
      </c>
      <c r="E298" s="196" t="s">
        <v>350</v>
      </c>
      <c r="F298" s="196" t="s">
        <v>351</v>
      </c>
      <c r="G298" s="196">
        <f t="shared" si="19"/>
        <v>296</v>
      </c>
      <c r="H298" s="194">
        <v>36.436062560000003</v>
      </c>
      <c r="I298" s="194">
        <v>-120.01020222</v>
      </c>
      <c r="J298" s="45" t="s">
        <v>343</v>
      </c>
      <c r="K298" s="5" t="s">
        <v>1198</v>
      </c>
      <c r="L298" s="5" t="s">
        <v>335</v>
      </c>
      <c r="M298" s="4" t="s">
        <v>175</v>
      </c>
      <c r="N298" s="4" t="s">
        <v>801</v>
      </c>
      <c r="O298" s="4" t="s">
        <v>1057</v>
      </c>
      <c r="P298" s="4" t="s">
        <v>1181</v>
      </c>
      <c r="Q298" s="4" t="s">
        <v>392</v>
      </c>
      <c r="R298" s="193" t="s">
        <v>76</v>
      </c>
      <c r="S298" s="193" t="str">
        <f t="shared" si="17"/>
        <v>09/17/16</v>
      </c>
      <c r="T298" s="193" t="str">
        <f t="shared" si="18"/>
        <v>21:01:25</v>
      </c>
      <c r="U298" s="50">
        <v>0.13591657485799999</v>
      </c>
      <c r="V298" s="50">
        <v>24.186773244899999</v>
      </c>
    </row>
    <row r="299" spans="1:22" s="193" customFormat="1" x14ac:dyDescent="0.35">
      <c r="A299" s="193" t="s">
        <v>905</v>
      </c>
      <c r="B299" s="195">
        <v>36.481909340000001</v>
      </c>
      <c r="C299" s="195">
        <v>-120.07406193</v>
      </c>
      <c r="D299" s="196" t="str">
        <f t="shared" si="16"/>
        <v>ANG_CH4_00297</v>
      </c>
      <c r="E299" s="196" t="s">
        <v>350</v>
      </c>
      <c r="F299" s="196" t="s">
        <v>351</v>
      </c>
      <c r="G299" s="196">
        <f t="shared" si="19"/>
        <v>297</v>
      </c>
      <c r="H299" s="194">
        <v>36.481909340000001</v>
      </c>
      <c r="I299" s="194">
        <v>-120.07406193</v>
      </c>
      <c r="J299" s="45" t="s">
        <v>343</v>
      </c>
      <c r="K299" s="5" t="s">
        <v>1198</v>
      </c>
      <c r="L299" s="5" t="s">
        <v>335</v>
      </c>
      <c r="M299" s="4" t="s">
        <v>175</v>
      </c>
      <c r="N299" s="4" t="s">
        <v>802</v>
      </c>
      <c r="O299" s="4" t="s">
        <v>1057</v>
      </c>
      <c r="P299" s="4" t="s">
        <v>1182</v>
      </c>
      <c r="Q299" s="4" t="s">
        <v>392</v>
      </c>
      <c r="R299" s="193" t="s">
        <v>77</v>
      </c>
      <c r="S299" s="193" t="str">
        <f t="shared" si="17"/>
        <v>09/17/16</v>
      </c>
      <c r="T299" s="193" t="str">
        <f t="shared" si="18"/>
        <v>21:11:25</v>
      </c>
      <c r="U299" s="50">
        <v>6.2266420992100002</v>
      </c>
      <c r="V299" s="50">
        <v>486.490493227</v>
      </c>
    </row>
    <row r="300" spans="1:22" s="193" customFormat="1" x14ac:dyDescent="0.35">
      <c r="A300" s="193" t="s">
        <v>906</v>
      </c>
      <c r="B300" s="195">
        <v>36.482662050000002</v>
      </c>
      <c r="C300" s="195">
        <v>-120.07423295</v>
      </c>
      <c r="D300" s="196" t="str">
        <f t="shared" si="16"/>
        <v>ANG_CH4_00298</v>
      </c>
      <c r="E300" s="196" t="s">
        <v>350</v>
      </c>
      <c r="F300" s="196" t="s">
        <v>351</v>
      </c>
      <c r="G300" s="196">
        <f t="shared" si="19"/>
        <v>298</v>
      </c>
      <c r="H300" s="194">
        <v>36.482662050000002</v>
      </c>
      <c r="I300" s="194">
        <v>-120.07423295</v>
      </c>
      <c r="J300" s="45" t="s">
        <v>343</v>
      </c>
      <c r="K300" s="5" t="s">
        <v>1198</v>
      </c>
      <c r="L300" s="5" t="s">
        <v>335</v>
      </c>
      <c r="M300" s="4" t="s">
        <v>175</v>
      </c>
      <c r="N300" s="4" t="s">
        <v>803</v>
      </c>
      <c r="O300" s="4" t="s">
        <v>1057</v>
      </c>
      <c r="P300" s="4" t="s">
        <v>1182</v>
      </c>
      <c r="Q300" s="4" t="s">
        <v>392</v>
      </c>
      <c r="R300" s="193" t="s">
        <v>77</v>
      </c>
      <c r="S300" s="193" t="str">
        <f t="shared" si="17"/>
        <v>09/17/16</v>
      </c>
      <c r="T300" s="193" t="str">
        <f t="shared" si="18"/>
        <v>21:11:25</v>
      </c>
      <c r="U300" s="50">
        <v>6.5942988125599999</v>
      </c>
      <c r="V300" s="50">
        <v>486.490493227</v>
      </c>
    </row>
    <row r="301" spans="1:22" s="193" customFormat="1" x14ac:dyDescent="0.35">
      <c r="A301" s="193" t="s">
        <v>907</v>
      </c>
      <c r="B301" s="195">
        <v>36.436664409999999</v>
      </c>
      <c r="C301" s="195">
        <v>-119.98747994999999</v>
      </c>
      <c r="D301" s="196" t="str">
        <f t="shared" si="16"/>
        <v>ANG_CH4_00299</v>
      </c>
      <c r="E301" s="196" t="s">
        <v>350</v>
      </c>
      <c r="F301" s="196" t="s">
        <v>351</v>
      </c>
      <c r="G301" s="196">
        <f t="shared" si="19"/>
        <v>299</v>
      </c>
      <c r="H301" s="194">
        <v>36.436664409999999</v>
      </c>
      <c r="I301" s="194">
        <v>-119.98747994999999</v>
      </c>
      <c r="J301" s="45" t="s">
        <v>343</v>
      </c>
      <c r="K301" s="5" t="s">
        <v>1198</v>
      </c>
      <c r="L301" s="5" t="s">
        <v>335</v>
      </c>
      <c r="M301" s="4" t="s">
        <v>174</v>
      </c>
      <c r="N301" s="4" t="s">
        <v>804</v>
      </c>
      <c r="O301" s="4" t="s">
        <v>1057</v>
      </c>
      <c r="P301" s="4" t="s">
        <v>1183</v>
      </c>
      <c r="Q301" s="4" t="s">
        <v>392</v>
      </c>
      <c r="R301" s="193" t="s">
        <v>77</v>
      </c>
      <c r="S301" s="193" t="str">
        <f t="shared" si="17"/>
        <v>09/17/16</v>
      </c>
      <c r="T301" s="193" t="str">
        <f t="shared" si="18"/>
        <v>21:11:25</v>
      </c>
      <c r="U301" s="50">
        <v>8.7515884712300007</v>
      </c>
      <c r="V301" s="50">
        <v>490.33254022099999</v>
      </c>
    </row>
    <row r="302" spans="1:22" s="193" customFormat="1" x14ac:dyDescent="0.35">
      <c r="A302" s="193" t="s">
        <v>908</v>
      </c>
      <c r="B302" s="195">
        <v>36.58302415</v>
      </c>
      <c r="C302" s="195">
        <v>-120.05498829</v>
      </c>
      <c r="D302" s="196" t="str">
        <f t="shared" si="16"/>
        <v>ANG_CH4_00300</v>
      </c>
      <c r="E302" s="196" t="s">
        <v>350</v>
      </c>
      <c r="F302" s="196" t="s">
        <v>351</v>
      </c>
      <c r="G302" s="196">
        <f t="shared" si="19"/>
        <v>300</v>
      </c>
      <c r="H302" s="194">
        <v>36.58302415</v>
      </c>
      <c r="I302" s="194">
        <v>-120.05498829</v>
      </c>
      <c r="J302" s="45" t="s">
        <v>343</v>
      </c>
      <c r="K302" s="5" t="s">
        <v>1200</v>
      </c>
      <c r="L302" s="5" t="s">
        <v>335</v>
      </c>
      <c r="M302" s="4" t="s">
        <v>174</v>
      </c>
      <c r="N302" s="4" t="s">
        <v>805</v>
      </c>
      <c r="O302" s="4" t="s">
        <v>1057</v>
      </c>
      <c r="P302" s="4" t="s">
        <v>1184</v>
      </c>
      <c r="Q302" s="4" t="s">
        <v>392</v>
      </c>
      <c r="R302" s="193" t="s">
        <v>81</v>
      </c>
      <c r="S302" s="193" t="str">
        <f t="shared" si="17"/>
        <v>09/19/16</v>
      </c>
      <c r="T302" s="193" t="str">
        <f t="shared" si="18"/>
        <v>18:28:30</v>
      </c>
      <c r="U302" s="50">
        <v>3.8968373439300001</v>
      </c>
      <c r="V302" s="50">
        <v>490.64880515499999</v>
      </c>
    </row>
    <row r="303" spans="1:22" s="193" customFormat="1" x14ac:dyDescent="0.35">
      <c r="A303" s="193" t="s">
        <v>909</v>
      </c>
      <c r="B303" s="195">
        <v>36.530374969999997</v>
      </c>
      <c r="C303" s="195">
        <v>-119.97510054999999</v>
      </c>
      <c r="D303" s="196" t="str">
        <f t="shared" si="16"/>
        <v>ANG_CH4_00301</v>
      </c>
      <c r="E303" s="196" t="s">
        <v>350</v>
      </c>
      <c r="F303" s="196" t="s">
        <v>351</v>
      </c>
      <c r="G303" s="196">
        <f t="shared" si="19"/>
        <v>301</v>
      </c>
      <c r="H303" s="194">
        <v>36.530374969999997</v>
      </c>
      <c r="I303" s="194">
        <v>-119.97510054999999</v>
      </c>
      <c r="J303" s="45" t="s">
        <v>343</v>
      </c>
      <c r="K303" s="5" t="s">
        <v>1200</v>
      </c>
      <c r="L303" s="5" t="s">
        <v>335</v>
      </c>
      <c r="M303" s="4" t="s">
        <v>174</v>
      </c>
      <c r="N303" s="4" t="s">
        <v>806</v>
      </c>
      <c r="O303" s="4" t="s">
        <v>1057</v>
      </c>
      <c r="P303" s="4" t="s">
        <v>1185</v>
      </c>
      <c r="Q303" s="4" t="s">
        <v>392</v>
      </c>
      <c r="R303" s="193" t="s">
        <v>81</v>
      </c>
      <c r="S303" s="193" t="str">
        <f t="shared" si="17"/>
        <v>09/19/16</v>
      </c>
      <c r="T303" s="193" t="str">
        <f t="shared" si="18"/>
        <v>18:28:30</v>
      </c>
      <c r="U303" s="50">
        <v>4.5509431655499997</v>
      </c>
      <c r="V303" s="50">
        <v>371.607588728</v>
      </c>
    </row>
    <row r="304" spans="1:22" s="193" customFormat="1" x14ac:dyDescent="0.35">
      <c r="A304" s="193" t="s">
        <v>910</v>
      </c>
      <c r="B304" s="195">
        <v>37.269638800000003</v>
      </c>
      <c r="C304" s="195">
        <v>-120.36940122999999</v>
      </c>
      <c r="D304" s="196" t="str">
        <f t="shared" si="16"/>
        <v>ANG_CH4_00302</v>
      </c>
      <c r="E304" s="196" t="s">
        <v>350</v>
      </c>
      <c r="F304" s="196" t="s">
        <v>351</v>
      </c>
      <c r="G304" s="196">
        <f t="shared" si="19"/>
        <v>302</v>
      </c>
      <c r="H304" s="194">
        <v>37.269638800000003</v>
      </c>
      <c r="I304" s="194">
        <v>-120.36940122999999</v>
      </c>
      <c r="J304" s="45" t="s">
        <v>343</v>
      </c>
      <c r="K304" s="5" t="s">
        <v>1205</v>
      </c>
      <c r="L304" s="5" t="s">
        <v>335</v>
      </c>
      <c r="M304" s="4" t="s">
        <v>174</v>
      </c>
      <c r="N304" s="4" t="s">
        <v>807</v>
      </c>
      <c r="O304" s="4" t="s">
        <v>1057</v>
      </c>
      <c r="P304" s="4"/>
      <c r="Q304" s="4" t="s">
        <v>392</v>
      </c>
      <c r="R304" s="193" t="s">
        <v>82</v>
      </c>
      <c r="S304" s="193" t="str">
        <f t="shared" si="17"/>
        <v>09/19/16</v>
      </c>
      <c r="T304" s="193" t="str">
        <f t="shared" si="18"/>
        <v>19:38:00</v>
      </c>
      <c r="U304" s="50">
        <v>0.50355708925099996</v>
      </c>
      <c r="V304" s="50">
        <v>40.76861538</v>
      </c>
    </row>
    <row r="305" spans="1:22" s="193" customFormat="1" x14ac:dyDescent="0.35">
      <c r="A305" s="193" t="s">
        <v>911</v>
      </c>
      <c r="B305" s="195">
        <v>37.215352879999998</v>
      </c>
      <c r="C305" s="195">
        <v>-120.42331615000001</v>
      </c>
      <c r="D305" s="196" t="str">
        <f t="shared" si="16"/>
        <v>ANG_CH4_00303</v>
      </c>
      <c r="E305" s="196" t="s">
        <v>350</v>
      </c>
      <c r="F305" s="196" t="s">
        <v>351</v>
      </c>
      <c r="G305" s="196">
        <f t="shared" si="19"/>
        <v>303</v>
      </c>
      <c r="H305" s="194">
        <v>37.215352879999998</v>
      </c>
      <c r="I305" s="194">
        <v>-120.42331615000001</v>
      </c>
      <c r="J305" s="45" t="s">
        <v>343</v>
      </c>
      <c r="K305" s="5" t="s">
        <v>1205</v>
      </c>
      <c r="L305" s="5" t="s">
        <v>335</v>
      </c>
      <c r="M305" s="4" t="s">
        <v>174</v>
      </c>
      <c r="N305" s="4" t="s">
        <v>808</v>
      </c>
      <c r="O305" s="4" t="s">
        <v>1057</v>
      </c>
      <c r="P305" s="4" t="s">
        <v>1186</v>
      </c>
      <c r="Q305" s="4" t="s">
        <v>392</v>
      </c>
      <c r="R305" s="193" t="s">
        <v>83</v>
      </c>
      <c r="S305" s="193" t="str">
        <f t="shared" si="17"/>
        <v>09/19/16</v>
      </c>
      <c r="T305" s="193" t="str">
        <f t="shared" si="18"/>
        <v>20:32:41</v>
      </c>
      <c r="U305" s="50">
        <v>9.8470246980400002</v>
      </c>
      <c r="V305" s="50">
        <v>487.20863087599997</v>
      </c>
    </row>
    <row r="306" spans="1:22" s="193" customFormat="1" x14ac:dyDescent="0.35">
      <c r="A306" s="193" t="s">
        <v>912</v>
      </c>
      <c r="B306" s="195">
        <v>37.233183259999997</v>
      </c>
      <c r="C306" s="195">
        <v>-120.45616163</v>
      </c>
      <c r="D306" s="196" t="str">
        <f t="shared" si="16"/>
        <v>ANG_CH4_00304</v>
      </c>
      <c r="E306" s="196" t="s">
        <v>350</v>
      </c>
      <c r="F306" s="196" t="s">
        <v>351</v>
      </c>
      <c r="G306" s="196">
        <f t="shared" si="19"/>
        <v>304</v>
      </c>
      <c r="H306" s="194">
        <v>37.233183259999997</v>
      </c>
      <c r="I306" s="194">
        <v>-120.45616163</v>
      </c>
      <c r="J306" s="45" t="s">
        <v>343</v>
      </c>
      <c r="K306" s="5" t="s">
        <v>1205</v>
      </c>
      <c r="L306" s="5" t="s">
        <v>335</v>
      </c>
      <c r="M306" s="4" t="s">
        <v>174</v>
      </c>
      <c r="N306" s="4" t="s">
        <v>809</v>
      </c>
      <c r="O306" s="4" t="s">
        <v>1057</v>
      </c>
      <c r="P306" s="4" t="s">
        <v>1187</v>
      </c>
      <c r="Q306" s="4" t="s">
        <v>392</v>
      </c>
      <c r="R306" s="193" t="s">
        <v>84</v>
      </c>
      <c r="S306" s="193" t="str">
        <f t="shared" si="17"/>
        <v>09/19/16</v>
      </c>
      <c r="T306" s="193" t="str">
        <f t="shared" si="18"/>
        <v>20:46:19</v>
      </c>
      <c r="U306" s="50">
        <v>3.09747373126</v>
      </c>
      <c r="V306" s="50">
        <v>141.625739186</v>
      </c>
    </row>
    <row r="307" spans="1:22" s="193" customFormat="1" x14ac:dyDescent="0.35">
      <c r="A307" s="193" t="s">
        <v>913</v>
      </c>
      <c r="B307" s="195">
        <v>37.166640260000001</v>
      </c>
      <c r="C307" s="195">
        <v>-120.37245092000001</v>
      </c>
      <c r="D307" s="196" t="str">
        <f t="shared" si="16"/>
        <v>ANG_CH4_00305</v>
      </c>
      <c r="E307" s="196" t="s">
        <v>350</v>
      </c>
      <c r="F307" s="196" t="s">
        <v>351</v>
      </c>
      <c r="G307" s="196">
        <f t="shared" si="19"/>
        <v>305</v>
      </c>
      <c r="H307" s="194">
        <v>37.166640260000001</v>
      </c>
      <c r="I307" s="194">
        <v>-120.37245092000001</v>
      </c>
      <c r="J307" s="45" t="s">
        <v>343</v>
      </c>
      <c r="K307" s="5" t="s">
        <v>1205</v>
      </c>
      <c r="L307" s="5" t="s">
        <v>335</v>
      </c>
      <c r="M307" s="4" t="s">
        <v>174</v>
      </c>
      <c r="N307" s="4" t="s">
        <v>810</v>
      </c>
      <c r="O307" s="4" t="s">
        <v>1057</v>
      </c>
      <c r="P307" s="4" t="s">
        <v>1188</v>
      </c>
      <c r="Q307" s="4" t="s">
        <v>392</v>
      </c>
      <c r="R307" s="193" t="s">
        <v>84</v>
      </c>
      <c r="S307" s="193" t="str">
        <f t="shared" si="17"/>
        <v>09/19/16</v>
      </c>
      <c r="T307" s="193" t="str">
        <f t="shared" si="18"/>
        <v>20:46:19</v>
      </c>
      <c r="U307" s="50">
        <v>1.1887537022100001</v>
      </c>
      <c r="V307" s="50">
        <v>93.206920343899995</v>
      </c>
    </row>
    <row r="308" spans="1:22" s="193" customFormat="1" x14ac:dyDescent="0.35">
      <c r="A308" s="193" t="s">
        <v>914</v>
      </c>
      <c r="B308" s="195">
        <v>37.163922309999997</v>
      </c>
      <c r="C308" s="195">
        <v>-120.37238343999999</v>
      </c>
      <c r="D308" s="196" t="str">
        <f t="shared" si="16"/>
        <v>ANG_CH4_00306</v>
      </c>
      <c r="E308" s="196" t="s">
        <v>350</v>
      </c>
      <c r="F308" s="196" t="s">
        <v>351</v>
      </c>
      <c r="G308" s="196">
        <f t="shared" si="19"/>
        <v>306</v>
      </c>
      <c r="H308" s="194">
        <v>37.163922309999997</v>
      </c>
      <c r="I308" s="194">
        <v>-120.37238343999999</v>
      </c>
      <c r="J308" s="45" t="s">
        <v>343</v>
      </c>
      <c r="K308" s="5" t="s">
        <v>1205</v>
      </c>
      <c r="L308" s="5" t="s">
        <v>335</v>
      </c>
      <c r="M308" s="4" t="s">
        <v>174</v>
      </c>
      <c r="N308" s="4" t="s">
        <v>811</v>
      </c>
      <c r="O308" s="4" t="s">
        <v>1057</v>
      </c>
      <c r="P308" s="4" t="s">
        <v>1188</v>
      </c>
      <c r="Q308" s="4" t="s">
        <v>392</v>
      </c>
      <c r="R308" s="193" t="s">
        <v>84</v>
      </c>
      <c r="S308" s="193" t="str">
        <f t="shared" si="17"/>
        <v>09/19/16</v>
      </c>
      <c r="T308" s="193" t="str">
        <f t="shared" si="18"/>
        <v>20:46:19</v>
      </c>
      <c r="U308" s="50">
        <v>0.183179390617</v>
      </c>
      <c r="V308" s="50">
        <v>15.6169779407</v>
      </c>
    </row>
    <row r="309" spans="1:22" s="193" customFormat="1" x14ac:dyDescent="0.35">
      <c r="A309" s="193" t="s">
        <v>915</v>
      </c>
      <c r="B309" s="195">
        <v>37.166492460000001</v>
      </c>
      <c r="C309" s="195">
        <v>-120.37411856</v>
      </c>
      <c r="D309" s="196" t="str">
        <f t="shared" si="16"/>
        <v>ANG_CH4_00307</v>
      </c>
      <c r="E309" s="196" t="s">
        <v>350</v>
      </c>
      <c r="F309" s="196" t="s">
        <v>351</v>
      </c>
      <c r="G309" s="196">
        <f t="shared" si="19"/>
        <v>307</v>
      </c>
      <c r="H309" s="194">
        <v>37.166492460000001</v>
      </c>
      <c r="I309" s="194">
        <v>-120.37411856</v>
      </c>
      <c r="J309" s="45" t="s">
        <v>343</v>
      </c>
      <c r="K309" s="5" t="s">
        <v>1205</v>
      </c>
      <c r="L309" s="5" t="s">
        <v>335</v>
      </c>
      <c r="M309" s="4" t="s">
        <v>175</v>
      </c>
      <c r="N309" s="4" t="s">
        <v>812</v>
      </c>
      <c r="O309" s="4" t="s">
        <v>1057</v>
      </c>
      <c r="P309" s="4" t="s">
        <v>1188</v>
      </c>
      <c r="Q309" s="4" t="s">
        <v>392</v>
      </c>
      <c r="R309" s="193" t="s">
        <v>84</v>
      </c>
      <c r="S309" s="193" t="str">
        <f t="shared" si="17"/>
        <v>09/19/16</v>
      </c>
      <c r="T309" s="193" t="str">
        <f t="shared" si="18"/>
        <v>20:46:19</v>
      </c>
      <c r="U309" s="50">
        <v>0.36595534673000002</v>
      </c>
      <c r="V309" s="50">
        <v>58.720524520799998</v>
      </c>
    </row>
    <row r="310" spans="1:22" s="193" customFormat="1" x14ac:dyDescent="0.35">
      <c r="A310" s="193" t="s">
        <v>916</v>
      </c>
      <c r="B310" s="195">
        <v>35.474958309999998</v>
      </c>
      <c r="C310" s="195">
        <v>-119.43168199</v>
      </c>
      <c r="D310" s="196" t="str">
        <f t="shared" si="16"/>
        <v>ANG_CH4_00308</v>
      </c>
      <c r="E310" s="196" t="s">
        <v>350</v>
      </c>
      <c r="F310" s="196" t="s">
        <v>351</v>
      </c>
      <c r="G310" s="196">
        <f t="shared" si="19"/>
        <v>308</v>
      </c>
      <c r="H310" s="194">
        <v>35.474958309999998</v>
      </c>
      <c r="I310" s="194">
        <v>-119.43168199</v>
      </c>
      <c r="J310" s="45" t="s">
        <v>343</v>
      </c>
      <c r="K310" s="5" t="s">
        <v>1208</v>
      </c>
      <c r="L310" s="5" t="s">
        <v>335</v>
      </c>
      <c r="M310" s="4" t="s">
        <v>174</v>
      </c>
      <c r="N310" s="4" t="s">
        <v>813</v>
      </c>
      <c r="O310" s="4" t="s">
        <v>1057</v>
      </c>
      <c r="P310" s="4" t="s">
        <v>1189</v>
      </c>
      <c r="Q310" s="4" t="s">
        <v>392</v>
      </c>
      <c r="R310" s="193" t="s">
        <v>161</v>
      </c>
      <c r="S310" s="193" t="str">
        <f t="shared" si="17"/>
        <v>10/25/16</v>
      </c>
      <c r="T310" s="193" t="str">
        <f t="shared" si="18"/>
        <v>23:06:49</v>
      </c>
      <c r="U310" s="50">
        <v>33.317301252900002</v>
      </c>
      <c r="V310" s="50">
        <v>497.07791139800003</v>
      </c>
    </row>
    <row r="311" spans="1:22" s="193" customFormat="1" x14ac:dyDescent="0.35">
      <c r="A311" s="193" t="s">
        <v>917</v>
      </c>
      <c r="B311" s="195">
        <v>36.049089100000003</v>
      </c>
      <c r="C311" s="195">
        <v>-119.45591023999999</v>
      </c>
      <c r="D311" s="196" t="str">
        <f t="shared" si="16"/>
        <v>ANG_CH4_00309</v>
      </c>
      <c r="E311" s="196" t="s">
        <v>350</v>
      </c>
      <c r="F311" s="196" t="s">
        <v>351</v>
      </c>
      <c r="G311" s="196">
        <f t="shared" si="19"/>
        <v>309</v>
      </c>
      <c r="H311" s="194">
        <v>36.049089100000003</v>
      </c>
      <c r="I311" s="194">
        <v>-119.45591023999999</v>
      </c>
      <c r="J311" s="45" t="s">
        <v>343</v>
      </c>
      <c r="K311" s="5" t="s">
        <v>1194</v>
      </c>
      <c r="L311" s="5" t="s">
        <v>335</v>
      </c>
      <c r="M311" s="4" t="s">
        <v>174</v>
      </c>
      <c r="N311" s="4" t="s">
        <v>815</v>
      </c>
      <c r="O311" s="4" t="s">
        <v>1057</v>
      </c>
      <c r="P311" s="4" t="s">
        <v>1136</v>
      </c>
      <c r="Q311" s="4" t="s">
        <v>392</v>
      </c>
      <c r="R311" s="193" t="s">
        <v>162</v>
      </c>
      <c r="S311" s="193" t="str">
        <f t="shared" si="17"/>
        <v>10/26/16</v>
      </c>
      <c r="T311" s="193" t="str">
        <f t="shared" si="18"/>
        <v>17:32:55</v>
      </c>
      <c r="U311" s="50">
        <v>12.741251698699999</v>
      </c>
      <c r="V311" s="50">
        <v>480.23431780700002</v>
      </c>
    </row>
    <row r="312" spans="1:22" s="193" customFormat="1" x14ac:dyDescent="0.35">
      <c r="A312" s="193" t="s">
        <v>918</v>
      </c>
      <c r="B312" s="195">
        <v>36.049166</v>
      </c>
      <c r="C312" s="195">
        <v>-119.45603242999999</v>
      </c>
      <c r="D312" s="196" t="str">
        <f t="shared" si="16"/>
        <v>ANG_CH4_00310</v>
      </c>
      <c r="E312" s="196" t="s">
        <v>350</v>
      </c>
      <c r="F312" s="196" t="s">
        <v>351</v>
      </c>
      <c r="G312" s="196">
        <f t="shared" si="19"/>
        <v>310</v>
      </c>
      <c r="H312" s="194">
        <v>36.049166</v>
      </c>
      <c r="I312" s="194">
        <v>-119.45603242999999</v>
      </c>
      <c r="J312" s="45" t="s">
        <v>343</v>
      </c>
      <c r="K312" s="5" t="s">
        <v>1194</v>
      </c>
      <c r="L312" s="5" t="s">
        <v>335</v>
      </c>
      <c r="M312" s="4" t="s">
        <v>174</v>
      </c>
      <c r="N312" s="4" t="s">
        <v>817</v>
      </c>
      <c r="O312" s="4" t="s">
        <v>1057</v>
      </c>
      <c r="P312" s="4" t="s">
        <v>1136</v>
      </c>
      <c r="Q312" s="4" t="s">
        <v>392</v>
      </c>
      <c r="R312" s="193" t="s">
        <v>163</v>
      </c>
      <c r="S312" s="193" t="str">
        <f t="shared" si="17"/>
        <v>10/26/16</v>
      </c>
      <c r="T312" s="193" t="str">
        <f t="shared" si="18"/>
        <v>18:02:14</v>
      </c>
      <c r="U312" s="50">
        <v>33.439066981899998</v>
      </c>
      <c r="V312" s="50">
        <v>498.62310415799999</v>
      </c>
    </row>
    <row r="313" spans="1:22" s="193" customFormat="1" x14ac:dyDescent="0.35">
      <c r="A313" s="193" t="s">
        <v>919</v>
      </c>
      <c r="B313" s="195">
        <v>36.792666029999999</v>
      </c>
      <c r="C313" s="195">
        <v>-120.25276138</v>
      </c>
      <c r="D313" s="196" t="str">
        <f t="shared" si="16"/>
        <v>ANG_CH4_00311</v>
      </c>
      <c r="E313" s="196" t="s">
        <v>350</v>
      </c>
      <c r="F313" s="196" t="s">
        <v>351</v>
      </c>
      <c r="G313" s="196">
        <f t="shared" si="19"/>
        <v>311</v>
      </c>
      <c r="H313" s="194">
        <v>36.792666029999999</v>
      </c>
      <c r="I313" s="194">
        <v>-120.25276138</v>
      </c>
      <c r="J313" s="45" t="s">
        <v>343</v>
      </c>
      <c r="K313" s="5" t="s">
        <v>821</v>
      </c>
      <c r="L313" s="5" t="s">
        <v>335</v>
      </c>
      <c r="M313" s="4" t="s">
        <v>175</v>
      </c>
      <c r="N313" s="4" t="s">
        <v>819</v>
      </c>
      <c r="O313" s="4" t="s">
        <v>417</v>
      </c>
      <c r="P313" s="4" t="s">
        <v>820</v>
      </c>
      <c r="Q313" s="4" t="s">
        <v>376</v>
      </c>
      <c r="R313" s="193" t="s">
        <v>164</v>
      </c>
      <c r="S313" s="193" t="str">
        <f t="shared" si="17"/>
        <v>10/26/16</v>
      </c>
      <c r="T313" s="193" t="str">
        <f t="shared" si="18"/>
        <v>18:25:49</v>
      </c>
      <c r="U313" s="50">
        <v>18.028560861500001</v>
      </c>
      <c r="V313" s="50">
        <v>497.35743686000001</v>
      </c>
    </row>
    <row r="314" spans="1:22" s="193" customFormat="1" x14ac:dyDescent="0.35">
      <c r="A314" s="193" t="s">
        <v>920</v>
      </c>
      <c r="B314" s="195">
        <v>38.020691190000001</v>
      </c>
      <c r="C314" s="195">
        <v>-122.11559321999999</v>
      </c>
      <c r="D314" s="196" t="str">
        <f t="shared" si="16"/>
        <v>ANG_CH4_00312</v>
      </c>
      <c r="E314" s="196" t="s">
        <v>350</v>
      </c>
      <c r="F314" s="196" t="s">
        <v>351</v>
      </c>
      <c r="G314" s="196">
        <f t="shared" si="19"/>
        <v>312</v>
      </c>
      <c r="H314" s="194">
        <v>38.020691190000001</v>
      </c>
      <c r="I314" s="194">
        <v>-122.11559321999999</v>
      </c>
      <c r="J314" s="45" t="s">
        <v>343</v>
      </c>
      <c r="K314" s="5" t="s">
        <v>286</v>
      </c>
      <c r="L314" s="5" t="s">
        <v>335</v>
      </c>
      <c r="M314" s="4" t="s">
        <v>175</v>
      </c>
      <c r="N314" s="4" t="s">
        <v>822</v>
      </c>
      <c r="O314" s="4" t="s">
        <v>346</v>
      </c>
      <c r="P314" s="4"/>
      <c r="Q314" s="4" t="s">
        <v>376</v>
      </c>
      <c r="R314" s="193" t="s">
        <v>165</v>
      </c>
      <c r="S314" s="193" t="str">
        <f t="shared" si="17"/>
        <v>10/26/16</v>
      </c>
      <c r="T314" s="193" t="str">
        <f t="shared" si="18"/>
        <v>20:11:38</v>
      </c>
      <c r="U314" s="50">
        <v>4.4185380204599998</v>
      </c>
      <c r="V314" s="50">
        <v>477.78765157800001</v>
      </c>
    </row>
    <row r="315" spans="1:22" s="193" customFormat="1" x14ac:dyDescent="0.35">
      <c r="A315" s="193" t="s">
        <v>921</v>
      </c>
      <c r="B315" s="195">
        <v>34.023511249999999</v>
      </c>
      <c r="C315" s="195">
        <v>-118.03444979</v>
      </c>
      <c r="D315" s="196" t="str">
        <f t="shared" si="16"/>
        <v>ANG_CH4_00313</v>
      </c>
      <c r="E315" s="196" t="s">
        <v>350</v>
      </c>
      <c r="F315" s="196" t="s">
        <v>351</v>
      </c>
      <c r="G315" s="196">
        <f t="shared" si="19"/>
        <v>313</v>
      </c>
      <c r="H315" s="194">
        <v>34.023511249999999</v>
      </c>
      <c r="I315" s="194">
        <v>-118.03444979</v>
      </c>
      <c r="J315" s="45" t="s">
        <v>343</v>
      </c>
      <c r="K315" s="5" t="s">
        <v>844</v>
      </c>
      <c r="L315" s="5" t="s">
        <v>335</v>
      </c>
      <c r="M315" s="4" t="s">
        <v>175</v>
      </c>
      <c r="N315" s="4" t="s">
        <v>843</v>
      </c>
      <c r="O315" s="4" t="s">
        <v>345</v>
      </c>
      <c r="P315" s="4" t="s">
        <v>845</v>
      </c>
      <c r="Q315" s="4" t="s">
        <v>345</v>
      </c>
      <c r="R315" s="193" t="s">
        <v>1067</v>
      </c>
      <c r="S315" s="193" t="str">
        <f t="shared" si="17"/>
        <v>11/02/16</v>
      </c>
      <c r="T315" s="193" t="str">
        <f t="shared" si="18"/>
        <v>21:16:52</v>
      </c>
      <c r="U315" s="50">
        <v>17.840626715700001</v>
      </c>
      <c r="V315" s="50">
        <v>500.91915515400001</v>
      </c>
    </row>
    <row r="316" spans="1:22" s="193" customFormat="1" x14ac:dyDescent="0.35">
      <c r="A316" s="193" t="s">
        <v>922</v>
      </c>
      <c r="B316" s="195">
        <v>36.182366440000003</v>
      </c>
      <c r="C316" s="195">
        <v>-119.65928045</v>
      </c>
      <c r="D316" s="196" t="str">
        <f t="shared" si="16"/>
        <v>ANG_CH4_00314</v>
      </c>
      <c r="E316" s="196" t="s">
        <v>350</v>
      </c>
      <c r="F316" s="196" t="s">
        <v>351</v>
      </c>
      <c r="G316" s="196">
        <f t="shared" si="19"/>
        <v>314</v>
      </c>
      <c r="H316" s="194">
        <v>36.182366440000003</v>
      </c>
      <c r="I316" s="194">
        <v>-119.65928045</v>
      </c>
      <c r="J316" s="45" t="s">
        <v>343</v>
      </c>
      <c r="K316" s="5" t="s">
        <v>1194</v>
      </c>
      <c r="L316" s="5" t="s">
        <v>335</v>
      </c>
      <c r="M316" s="4" t="s">
        <v>174</v>
      </c>
      <c r="N316" s="4" t="s">
        <v>846</v>
      </c>
      <c r="O316" s="4" t="s">
        <v>1057</v>
      </c>
      <c r="P316" s="4" t="s">
        <v>1099</v>
      </c>
      <c r="Q316" s="4" t="s">
        <v>392</v>
      </c>
      <c r="R316" s="193" t="s">
        <v>1068</v>
      </c>
      <c r="S316" s="193" t="str">
        <f t="shared" si="17"/>
        <v>11/03/16</v>
      </c>
      <c r="T316" s="193" t="str">
        <f t="shared" si="18"/>
        <v>17:37:08</v>
      </c>
      <c r="U316" s="50">
        <v>15.749015287500001</v>
      </c>
      <c r="V316" s="50">
        <v>459.37976664199999</v>
      </c>
    </row>
    <row r="317" spans="1:22" s="193" customFormat="1" x14ac:dyDescent="0.35">
      <c r="A317" s="193" t="s">
        <v>923</v>
      </c>
      <c r="B317" s="195">
        <v>35.520994000000002</v>
      </c>
      <c r="C317" s="195">
        <v>-119.08318300000001</v>
      </c>
      <c r="D317" s="196" t="str">
        <f t="shared" si="16"/>
        <v>ANG_CH4_00315</v>
      </c>
      <c r="E317" s="196" t="s">
        <v>350</v>
      </c>
      <c r="F317" s="196" t="s">
        <v>351</v>
      </c>
      <c r="G317" s="196">
        <f t="shared" si="19"/>
        <v>315</v>
      </c>
      <c r="H317" s="194">
        <v>35.520994000000002</v>
      </c>
      <c r="I317" s="194">
        <v>-119.08318300000001</v>
      </c>
      <c r="J317" s="45" t="s">
        <v>343</v>
      </c>
      <c r="K317" s="4" t="s">
        <v>434</v>
      </c>
      <c r="L317" s="5" t="s">
        <v>344</v>
      </c>
      <c r="M317" s="4" t="s">
        <v>174</v>
      </c>
      <c r="N317" s="4" t="s">
        <v>967</v>
      </c>
      <c r="O317" s="4" t="s">
        <v>435</v>
      </c>
      <c r="P317" s="4" t="s">
        <v>431</v>
      </c>
      <c r="Q317" s="4" t="s">
        <v>376</v>
      </c>
      <c r="R317" s="193" t="s">
        <v>136</v>
      </c>
      <c r="S317" s="193" t="str">
        <f t="shared" si="17"/>
        <v>10/08/16</v>
      </c>
      <c r="T317" s="193" t="str">
        <f t="shared" si="18"/>
        <v>20:55:02</v>
      </c>
      <c r="U317" s="50">
        <v>6.7341992631599998E-2</v>
      </c>
      <c r="V317" s="50">
        <v>13.4350288425</v>
      </c>
    </row>
    <row r="318" spans="1:22" s="193" customFormat="1" ht="36" x14ac:dyDescent="0.35">
      <c r="A318" s="193" t="s">
        <v>924</v>
      </c>
      <c r="B318" s="195">
        <v>35.329142310000002</v>
      </c>
      <c r="C318" s="195">
        <v>-119.66857215</v>
      </c>
      <c r="D318" s="196" t="str">
        <f t="shared" si="16"/>
        <v>ANG_CH4_00316</v>
      </c>
      <c r="E318" s="196" t="s">
        <v>350</v>
      </c>
      <c r="F318" s="196" t="s">
        <v>351</v>
      </c>
      <c r="G318" s="196">
        <f t="shared" si="19"/>
        <v>316</v>
      </c>
      <c r="H318" s="194">
        <v>35.329142310000002</v>
      </c>
      <c r="I318" s="194">
        <v>-119.66857215</v>
      </c>
      <c r="J318" s="45" t="s">
        <v>343</v>
      </c>
      <c r="K318" s="5" t="s">
        <v>830</v>
      </c>
      <c r="L318" s="5" t="s">
        <v>335</v>
      </c>
      <c r="M318" s="4" t="s">
        <v>174</v>
      </c>
      <c r="N318" s="4" t="s">
        <v>827</v>
      </c>
      <c r="O318" s="4" t="s">
        <v>424</v>
      </c>
      <c r="P318" s="4" t="s">
        <v>831</v>
      </c>
      <c r="Q318" s="4" t="s">
        <v>376</v>
      </c>
      <c r="R318" s="193" t="s">
        <v>167</v>
      </c>
      <c r="S318" s="193" t="str">
        <f t="shared" si="17"/>
        <v>10/29/16</v>
      </c>
      <c r="T318" s="193" t="str">
        <f t="shared" si="18"/>
        <v>19:52:17</v>
      </c>
      <c r="U318" s="50" t="s">
        <v>1217</v>
      </c>
      <c r="V318" s="50" t="s">
        <v>1217</v>
      </c>
    </row>
    <row r="319" spans="1:22" s="193" customFormat="1" x14ac:dyDescent="0.35">
      <c r="A319" s="193" t="s">
        <v>925</v>
      </c>
      <c r="B319" s="195">
        <v>35.274845999999997</v>
      </c>
      <c r="C319" s="195">
        <v>-119.47753899999999</v>
      </c>
      <c r="D319" s="196" t="str">
        <f t="shared" si="16"/>
        <v>ANG_CH4_00317</v>
      </c>
      <c r="E319" s="196" t="s">
        <v>350</v>
      </c>
      <c r="F319" s="196" t="s">
        <v>351</v>
      </c>
      <c r="G319" s="196">
        <f t="shared" si="19"/>
        <v>317</v>
      </c>
      <c r="H319" s="194">
        <v>35.275024309999999</v>
      </c>
      <c r="I319" s="194">
        <v>-119.47768485</v>
      </c>
      <c r="J319" s="45" t="s">
        <v>514</v>
      </c>
      <c r="K319" s="5" t="s">
        <v>1069</v>
      </c>
      <c r="L319" s="5" t="s">
        <v>335</v>
      </c>
      <c r="M319" s="4" t="s">
        <v>174</v>
      </c>
      <c r="N319" s="4" t="s">
        <v>828</v>
      </c>
      <c r="O319" s="4" t="s">
        <v>829</v>
      </c>
      <c r="P319" s="4" t="s">
        <v>1070</v>
      </c>
      <c r="Q319" s="4" t="s">
        <v>376</v>
      </c>
      <c r="R319" s="193" t="s">
        <v>170</v>
      </c>
      <c r="S319" s="193" t="str">
        <f t="shared" si="17"/>
        <v>10/29/16</v>
      </c>
      <c r="T319" s="193" t="str">
        <f t="shared" si="18"/>
        <v>20:47:32</v>
      </c>
      <c r="U319" s="50">
        <v>19.075151479300001</v>
      </c>
      <c r="V319" s="50">
        <v>301.52978294000002</v>
      </c>
    </row>
    <row r="320" spans="1:22" s="193" customFormat="1" x14ac:dyDescent="0.35">
      <c r="A320" s="193" t="s">
        <v>925</v>
      </c>
      <c r="B320" s="195">
        <v>35.274845999999997</v>
      </c>
      <c r="C320" s="195">
        <v>-119.47753899999999</v>
      </c>
      <c r="D320" s="196" t="str">
        <f t="shared" si="16"/>
        <v>ANG_CH4_00318</v>
      </c>
      <c r="E320" s="196" t="s">
        <v>350</v>
      </c>
      <c r="F320" s="196" t="s">
        <v>351</v>
      </c>
      <c r="G320" s="196">
        <f t="shared" si="19"/>
        <v>318</v>
      </c>
      <c r="H320" s="194">
        <v>35.274675289999998</v>
      </c>
      <c r="I320" s="194">
        <v>-119.47755546</v>
      </c>
      <c r="J320" s="45" t="s">
        <v>514</v>
      </c>
      <c r="K320" s="5" t="s">
        <v>1069</v>
      </c>
      <c r="L320" s="5" t="s">
        <v>335</v>
      </c>
      <c r="M320" s="4" t="s">
        <v>174</v>
      </c>
      <c r="N320" s="4" t="s">
        <v>838</v>
      </c>
      <c r="O320" s="4" t="s">
        <v>829</v>
      </c>
      <c r="P320" s="4" t="s">
        <v>1070</v>
      </c>
      <c r="Q320" s="4" t="s">
        <v>376</v>
      </c>
      <c r="R320" s="193" t="s">
        <v>171</v>
      </c>
      <c r="S320" s="193" t="str">
        <f t="shared" si="17"/>
        <v>10/29/16</v>
      </c>
      <c r="T320" s="193" t="str">
        <f t="shared" si="18"/>
        <v>20:57:22</v>
      </c>
      <c r="U320" s="50">
        <v>22.5691249399</v>
      </c>
      <c r="V320" s="50">
        <v>458.254296216</v>
      </c>
    </row>
    <row r="321" spans="1:22" s="193" customFormat="1" ht="36" x14ac:dyDescent="0.35">
      <c r="A321" s="193" t="s">
        <v>926</v>
      </c>
      <c r="B321" s="195">
        <v>35.26815173</v>
      </c>
      <c r="C321" s="195">
        <v>-119.45743081000001</v>
      </c>
      <c r="D321" s="196" t="str">
        <f t="shared" ref="D321:D384" si="20">CONCATENATE(E321,"_",F321,"_",TEXT(G321,"00000"))</f>
        <v>ANG_CH4_00319</v>
      </c>
      <c r="E321" s="196" t="s">
        <v>350</v>
      </c>
      <c r="F321" s="196" t="s">
        <v>351</v>
      </c>
      <c r="G321" s="196">
        <f t="shared" si="19"/>
        <v>319</v>
      </c>
      <c r="H321" s="194">
        <v>35.26815173</v>
      </c>
      <c r="I321" s="194">
        <v>-119.45743081000001</v>
      </c>
      <c r="J321" s="45" t="s">
        <v>343</v>
      </c>
      <c r="K321" s="5" t="s">
        <v>1069</v>
      </c>
      <c r="L321" s="5" t="s">
        <v>335</v>
      </c>
      <c r="M321" s="4" t="s">
        <v>175</v>
      </c>
      <c r="N321" s="4" t="s">
        <v>832</v>
      </c>
      <c r="O321" s="4" t="s">
        <v>424</v>
      </c>
      <c r="P321" s="4" t="s">
        <v>1070</v>
      </c>
      <c r="Q321" s="4" t="s">
        <v>376</v>
      </c>
      <c r="R321" s="193" t="s">
        <v>170</v>
      </c>
      <c r="S321" s="193" t="str">
        <f t="shared" ref="S321:S384" si="21">CONCATENATE(MID(R321,8,2),"/",MID(R321,10,2),"/",MID(R321,6,2))</f>
        <v>10/29/16</v>
      </c>
      <c r="T321" s="193" t="str">
        <f t="shared" ref="T321:T384" si="22">CONCATENATE(MID(R321,13,2),":",MID(R321,15,2),":",MID(R321,17,2))</f>
        <v>20:47:32</v>
      </c>
      <c r="U321" s="50">
        <v>0.29611287079800003</v>
      </c>
      <c r="V321" s="50">
        <v>13.863621460499999</v>
      </c>
    </row>
    <row r="322" spans="1:22" s="193" customFormat="1" ht="36" x14ac:dyDescent="0.35">
      <c r="A322" s="193" t="s">
        <v>927</v>
      </c>
      <c r="B322" s="195">
        <v>35.245134849999999</v>
      </c>
      <c r="C322" s="195">
        <v>-119.38551397000001</v>
      </c>
      <c r="D322" s="196" t="str">
        <f t="shared" si="20"/>
        <v>ANG_CH4_00320</v>
      </c>
      <c r="E322" s="196" t="s">
        <v>350</v>
      </c>
      <c r="F322" s="196" t="s">
        <v>351</v>
      </c>
      <c r="G322" s="196">
        <f t="shared" si="19"/>
        <v>320</v>
      </c>
      <c r="H322" s="194">
        <v>35.245134849999999</v>
      </c>
      <c r="I322" s="194">
        <v>-119.38551397000001</v>
      </c>
      <c r="J322" s="45" t="s">
        <v>343</v>
      </c>
      <c r="K322" s="5" t="s">
        <v>1069</v>
      </c>
      <c r="L322" s="5" t="s">
        <v>335</v>
      </c>
      <c r="M322" s="4" t="s">
        <v>175</v>
      </c>
      <c r="N322" s="4" t="s">
        <v>833</v>
      </c>
      <c r="O322" s="4" t="s">
        <v>424</v>
      </c>
      <c r="P322" s="4" t="s">
        <v>1070</v>
      </c>
      <c r="Q322" s="4" t="s">
        <v>376</v>
      </c>
      <c r="R322" s="193" t="s">
        <v>170</v>
      </c>
      <c r="S322" s="193" t="str">
        <f t="shared" si="21"/>
        <v>10/29/16</v>
      </c>
      <c r="T322" s="193" t="str">
        <f t="shared" si="22"/>
        <v>20:47:32</v>
      </c>
      <c r="U322" s="50">
        <v>0.17412330675900001</v>
      </c>
      <c r="V322" s="50">
        <v>8.7681240867099994</v>
      </c>
    </row>
    <row r="323" spans="1:22" s="193" customFormat="1" ht="36" x14ac:dyDescent="0.35">
      <c r="A323" s="193" t="s">
        <v>928</v>
      </c>
      <c r="B323" s="195">
        <v>35.282796009999998</v>
      </c>
      <c r="C323" s="195">
        <v>-119.49683607</v>
      </c>
      <c r="D323" s="196" t="str">
        <f t="shared" si="20"/>
        <v>ANG_CH4_00321</v>
      </c>
      <c r="E323" s="196" t="s">
        <v>350</v>
      </c>
      <c r="F323" s="196" t="s">
        <v>351</v>
      </c>
      <c r="G323" s="196">
        <f t="shared" si="19"/>
        <v>321</v>
      </c>
      <c r="H323" s="194">
        <v>35.282796009999998</v>
      </c>
      <c r="I323" s="194">
        <v>-119.49683607</v>
      </c>
      <c r="J323" s="45" t="s">
        <v>343</v>
      </c>
      <c r="K323" s="5" t="s">
        <v>1069</v>
      </c>
      <c r="L323" s="5" t="s">
        <v>335</v>
      </c>
      <c r="M323" s="4" t="s">
        <v>174</v>
      </c>
      <c r="N323" s="4" t="s">
        <v>834</v>
      </c>
      <c r="O323" s="4" t="s">
        <v>424</v>
      </c>
      <c r="P323" s="4" t="s">
        <v>1070</v>
      </c>
      <c r="Q323" s="4" t="s">
        <v>376</v>
      </c>
      <c r="R323" s="193" t="s">
        <v>171</v>
      </c>
      <c r="S323" s="193" t="str">
        <f t="shared" si="21"/>
        <v>10/29/16</v>
      </c>
      <c r="T323" s="193" t="str">
        <f t="shared" si="22"/>
        <v>20:57:22</v>
      </c>
      <c r="U323" s="50">
        <v>0.18986854795399999</v>
      </c>
      <c r="V323" s="50">
        <v>15</v>
      </c>
    </row>
    <row r="324" spans="1:22" s="193" customFormat="1" x14ac:dyDescent="0.35">
      <c r="A324" s="193" t="s">
        <v>929</v>
      </c>
      <c r="B324" s="195">
        <v>35.455168999999998</v>
      </c>
      <c r="C324" s="195">
        <v>-119.04876899999999</v>
      </c>
      <c r="D324" s="196" t="str">
        <f t="shared" si="20"/>
        <v>ANG_CH4_00322</v>
      </c>
      <c r="E324" s="196" t="s">
        <v>350</v>
      </c>
      <c r="F324" s="196" t="s">
        <v>351</v>
      </c>
      <c r="G324" s="196">
        <f t="shared" ref="G324:G387" si="23">G323+1</f>
        <v>322</v>
      </c>
      <c r="H324" s="194">
        <v>35.455168999999998</v>
      </c>
      <c r="I324" s="194">
        <v>-119.04876899999999</v>
      </c>
      <c r="J324" s="45" t="s">
        <v>343</v>
      </c>
      <c r="K324" s="4" t="s">
        <v>434</v>
      </c>
      <c r="L324" s="5" t="s">
        <v>344</v>
      </c>
      <c r="M324" s="4" t="s">
        <v>174</v>
      </c>
      <c r="N324" s="4" t="s">
        <v>970</v>
      </c>
      <c r="O324" s="4" t="s">
        <v>345</v>
      </c>
      <c r="P324" s="4" t="s">
        <v>431</v>
      </c>
      <c r="Q324" s="4" t="s">
        <v>376</v>
      </c>
      <c r="R324" s="193" t="s">
        <v>138</v>
      </c>
      <c r="S324" s="193" t="str">
        <f t="shared" si="21"/>
        <v>10/08/16</v>
      </c>
      <c r="T324" s="193" t="str">
        <f t="shared" si="22"/>
        <v>21:06:04</v>
      </c>
      <c r="U324" s="50">
        <v>6.4399103561900004</v>
      </c>
      <c r="V324" s="50">
        <v>379.4153397</v>
      </c>
    </row>
    <row r="325" spans="1:22" s="193" customFormat="1" x14ac:dyDescent="0.35">
      <c r="A325" s="193" t="s">
        <v>930</v>
      </c>
      <c r="B325" s="195">
        <v>34.402949999999997</v>
      </c>
      <c r="C325" s="195">
        <v>-118.996028</v>
      </c>
      <c r="D325" s="196" t="str">
        <f t="shared" si="20"/>
        <v>ANG_CH4_00323</v>
      </c>
      <c r="E325" s="196" t="s">
        <v>350</v>
      </c>
      <c r="F325" s="196" t="s">
        <v>351</v>
      </c>
      <c r="G325" s="196">
        <f t="shared" si="23"/>
        <v>323</v>
      </c>
      <c r="H325" s="194">
        <v>34.402949999999997</v>
      </c>
      <c r="I325" s="194">
        <v>-118.996028</v>
      </c>
      <c r="J325" s="45" t="s">
        <v>514</v>
      </c>
      <c r="K325" s="5" t="s">
        <v>854</v>
      </c>
      <c r="L325" s="5" t="s">
        <v>344</v>
      </c>
      <c r="M325" s="4" t="s">
        <v>174</v>
      </c>
      <c r="N325" s="4" t="s">
        <v>932</v>
      </c>
      <c r="O325" s="4" t="s">
        <v>197</v>
      </c>
      <c r="P325" s="4" t="s">
        <v>272</v>
      </c>
      <c r="Q325" s="4" t="s">
        <v>404</v>
      </c>
      <c r="R325" s="193" t="s">
        <v>107</v>
      </c>
      <c r="S325" s="193" t="str">
        <f t="shared" si="21"/>
        <v>09/30/16</v>
      </c>
      <c r="T325" s="193" t="str">
        <f t="shared" si="22"/>
        <v>21:12:08</v>
      </c>
      <c r="U325" s="50">
        <v>30.8249050668</v>
      </c>
      <c r="V325" s="50">
        <v>493.70845648</v>
      </c>
    </row>
    <row r="326" spans="1:22" s="193" customFormat="1" x14ac:dyDescent="0.35">
      <c r="A326" s="193" t="s">
        <v>930</v>
      </c>
      <c r="B326" s="195">
        <v>34.402949999999997</v>
      </c>
      <c r="C326" s="195">
        <v>-118.996028</v>
      </c>
      <c r="D326" s="196" t="str">
        <f t="shared" si="20"/>
        <v>ANG_CH4_00324</v>
      </c>
      <c r="E326" s="196" t="s">
        <v>350</v>
      </c>
      <c r="F326" s="196" t="s">
        <v>351</v>
      </c>
      <c r="G326" s="196">
        <f t="shared" si="23"/>
        <v>324</v>
      </c>
      <c r="H326" s="194">
        <v>34.402949999999997</v>
      </c>
      <c r="I326" s="194">
        <v>-118.996028</v>
      </c>
      <c r="J326" s="45" t="s">
        <v>514</v>
      </c>
      <c r="K326" s="5" t="s">
        <v>854</v>
      </c>
      <c r="L326" s="5" t="s">
        <v>344</v>
      </c>
      <c r="M326" s="4" t="s">
        <v>174</v>
      </c>
      <c r="N326" s="4" t="s">
        <v>862</v>
      </c>
      <c r="O326" s="4" t="s">
        <v>197</v>
      </c>
      <c r="P326" s="4" t="s">
        <v>272</v>
      </c>
      <c r="Q326" s="4" t="s">
        <v>404</v>
      </c>
      <c r="R326" s="193" t="s">
        <v>110</v>
      </c>
      <c r="S326" s="193" t="str">
        <f t="shared" si="21"/>
        <v>09/30/16</v>
      </c>
      <c r="T326" s="193" t="str">
        <f t="shared" si="22"/>
        <v>22:39:05</v>
      </c>
      <c r="U326" s="50">
        <v>1.55624466646</v>
      </c>
      <c r="V326" s="50">
        <v>321.40208462300001</v>
      </c>
    </row>
    <row r="327" spans="1:22" s="193" customFormat="1" x14ac:dyDescent="0.35">
      <c r="A327" s="193" t="s">
        <v>931</v>
      </c>
      <c r="B327" s="195">
        <v>34.404277999999998</v>
      </c>
      <c r="C327" s="195">
        <v>-118.99849399999999</v>
      </c>
      <c r="D327" s="196" t="str">
        <f t="shared" si="20"/>
        <v>ANG_CH4_00325</v>
      </c>
      <c r="E327" s="196" t="s">
        <v>350</v>
      </c>
      <c r="F327" s="196" t="s">
        <v>351</v>
      </c>
      <c r="G327" s="196">
        <f t="shared" si="23"/>
        <v>325</v>
      </c>
      <c r="H327" s="194">
        <v>34.404277999999998</v>
      </c>
      <c r="I327" s="194">
        <v>-118.99849399999999</v>
      </c>
      <c r="J327" s="45" t="s">
        <v>514</v>
      </c>
      <c r="K327" s="5" t="s">
        <v>854</v>
      </c>
      <c r="L327" s="5" t="s">
        <v>344</v>
      </c>
      <c r="M327" s="4" t="s">
        <v>174</v>
      </c>
      <c r="N327" s="4" t="s">
        <v>933</v>
      </c>
      <c r="O327" s="4" t="s">
        <v>197</v>
      </c>
      <c r="P327" s="4" t="s">
        <v>272</v>
      </c>
      <c r="Q327" s="4" t="s">
        <v>404</v>
      </c>
      <c r="R327" s="193" t="s">
        <v>107</v>
      </c>
      <c r="S327" s="193" t="str">
        <f t="shared" si="21"/>
        <v>09/30/16</v>
      </c>
      <c r="T327" s="193" t="str">
        <f t="shared" si="22"/>
        <v>21:12:08</v>
      </c>
      <c r="U327" s="50">
        <v>56.458667772799998</v>
      </c>
      <c r="V327" s="50">
        <v>490.37530525099999</v>
      </c>
    </row>
    <row r="328" spans="1:22" s="193" customFormat="1" x14ac:dyDescent="0.35">
      <c r="A328" s="193" t="s">
        <v>931</v>
      </c>
      <c r="B328" s="195">
        <v>34.404277999999998</v>
      </c>
      <c r="C328" s="195">
        <v>-118.99849399999999</v>
      </c>
      <c r="D328" s="196" t="str">
        <f t="shared" si="20"/>
        <v>ANG_CH4_00326</v>
      </c>
      <c r="E328" s="196" t="s">
        <v>350</v>
      </c>
      <c r="F328" s="196" t="s">
        <v>351</v>
      </c>
      <c r="G328" s="196">
        <f t="shared" si="23"/>
        <v>326</v>
      </c>
      <c r="H328" s="194">
        <v>34.404277999999998</v>
      </c>
      <c r="I328" s="194">
        <v>-118.99849399999999</v>
      </c>
      <c r="J328" s="45" t="s">
        <v>514</v>
      </c>
      <c r="K328" s="5" t="s">
        <v>854</v>
      </c>
      <c r="L328" s="5" t="s">
        <v>344</v>
      </c>
      <c r="M328" s="4" t="s">
        <v>174</v>
      </c>
      <c r="N328" s="4" t="s">
        <v>861</v>
      </c>
      <c r="O328" s="4" t="s">
        <v>197</v>
      </c>
      <c r="P328" s="4" t="s">
        <v>272</v>
      </c>
      <c r="Q328" s="4" t="s">
        <v>404</v>
      </c>
      <c r="R328" s="193" t="s">
        <v>110</v>
      </c>
      <c r="S328" s="193" t="str">
        <f t="shared" si="21"/>
        <v>09/30/16</v>
      </c>
      <c r="T328" s="193" t="str">
        <f t="shared" si="22"/>
        <v>22:39:05</v>
      </c>
      <c r="U328" s="50">
        <v>52.467216772699999</v>
      </c>
      <c r="V328" s="50">
        <v>498.77875856899999</v>
      </c>
    </row>
    <row r="329" spans="1:22" s="193" customFormat="1" ht="39.75" customHeight="1" x14ac:dyDescent="0.35">
      <c r="A329" s="193" t="s">
        <v>931</v>
      </c>
      <c r="B329" s="195">
        <v>34.404277999999998</v>
      </c>
      <c r="C329" s="195">
        <v>-118.99849399999999</v>
      </c>
      <c r="D329" s="196" t="str">
        <f t="shared" si="20"/>
        <v>ANG_CH4_00327</v>
      </c>
      <c r="E329" s="196" t="s">
        <v>350</v>
      </c>
      <c r="F329" s="196" t="s">
        <v>351</v>
      </c>
      <c r="G329" s="196">
        <f t="shared" si="23"/>
        <v>327</v>
      </c>
      <c r="H329" s="194">
        <v>34.404277999999998</v>
      </c>
      <c r="I329" s="194">
        <v>-118.99849399999999</v>
      </c>
      <c r="J329" s="45" t="s">
        <v>514</v>
      </c>
      <c r="K329" s="5" t="s">
        <v>854</v>
      </c>
      <c r="L329" s="5" t="s">
        <v>344</v>
      </c>
      <c r="M329" s="4" t="s">
        <v>174</v>
      </c>
      <c r="N329" s="4" t="s">
        <v>860</v>
      </c>
      <c r="O329" s="4" t="s">
        <v>197</v>
      </c>
      <c r="P329" s="4" t="s">
        <v>272</v>
      </c>
      <c r="Q329" s="4" t="s">
        <v>404</v>
      </c>
      <c r="R329" s="193" t="s">
        <v>108</v>
      </c>
      <c r="S329" s="193" t="str">
        <f t="shared" si="21"/>
        <v>09/30/16</v>
      </c>
      <c r="T329" s="193" t="str">
        <f t="shared" si="22"/>
        <v>21:30:04</v>
      </c>
      <c r="U329" s="50">
        <v>7.2180582736599996</v>
      </c>
      <c r="V329" s="50">
        <v>450.69945640100002</v>
      </c>
    </row>
    <row r="330" spans="1:22" s="193" customFormat="1" x14ac:dyDescent="0.35">
      <c r="A330" s="193" t="s">
        <v>934</v>
      </c>
      <c r="B330" s="195">
        <v>35.280644899999999</v>
      </c>
      <c r="C330" s="195">
        <v>-119.47836141000001</v>
      </c>
      <c r="D330" s="196" t="str">
        <f t="shared" si="20"/>
        <v>ANG_CH4_00328</v>
      </c>
      <c r="E330" s="196" t="s">
        <v>350</v>
      </c>
      <c r="F330" s="196" t="s">
        <v>351</v>
      </c>
      <c r="G330" s="196">
        <f t="shared" si="23"/>
        <v>328</v>
      </c>
      <c r="H330" s="194">
        <v>35.280644899999999</v>
      </c>
      <c r="I330" s="194">
        <v>-119.47836141000001</v>
      </c>
      <c r="J330" s="45" t="s">
        <v>343</v>
      </c>
      <c r="K330" s="5" t="s">
        <v>1069</v>
      </c>
      <c r="L330" s="5" t="s">
        <v>335</v>
      </c>
      <c r="M330" s="4" t="s">
        <v>174</v>
      </c>
      <c r="N330" s="4" t="s">
        <v>837</v>
      </c>
      <c r="O330" s="4" t="s">
        <v>836</v>
      </c>
      <c r="P330" s="4" t="s">
        <v>1070</v>
      </c>
      <c r="Q330" s="4" t="s">
        <v>376</v>
      </c>
      <c r="R330" s="193" t="s">
        <v>171</v>
      </c>
      <c r="S330" s="193" t="str">
        <f t="shared" si="21"/>
        <v>10/29/16</v>
      </c>
      <c r="T330" s="193" t="str">
        <f t="shared" si="22"/>
        <v>20:57:22</v>
      </c>
      <c r="U330" s="50">
        <v>14.7268408667</v>
      </c>
      <c r="V330" s="50">
        <v>458.254296216</v>
      </c>
    </row>
    <row r="331" spans="1:22" s="193" customFormat="1" x14ac:dyDescent="0.35">
      <c r="A331" s="193" t="s">
        <v>935</v>
      </c>
      <c r="B331" s="195">
        <v>33.717128000000002</v>
      </c>
      <c r="C331" s="195">
        <v>-117.70804699999999</v>
      </c>
      <c r="D331" s="196" t="str">
        <f t="shared" si="20"/>
        <v>ANG_CH4_00329</v>
      </c>
      <c r="E331" s="196" t="s">
        <v>350</v>
      </c>
      <c r="F331" s="196" t="s">
        <v>351</v>
      </c>
      <c r="G331" s="196">
        <f t="shared" si="23"/>
        <v>329</v>
      </c>
      <c r="H331" s="194">
        <v>33.717292</v>
      </c>
      <c r="I331" s="194">
        <v>-117.70826700000001</v>
      </c>
      <c r="J331" s="45" t="s">
        <v>514</v>
      </c>
      <c r="K331" s="5" t="s">
        <v>855</v>
      </c>
      <c r="L331" s="5" t="s">
        <v>344</v>
      </c>
      <c r="M331" s="4" t="s">
        <v>174</v>
      </c>
      <c r="N331" s="4" t="s">
        <v>866</v>
      </c>
      <c r="O331" s="4" t="s">
        <v>197</v>
      </c>
      <c r="P331" s="4" t="s">
        <v>855</v>
      </c>
      <c r="Q331" s="4" t="s">
        <v>404</v>
      </c>
      <c r="R331" s="193" t="s">
        <v>113</v>
      </c>
      <c r="S331" s="193" t="str">
        <f t="shared" si="21"/>
        <v>10/01/16</v>
      </c>
      <c r="T331" s="193" t="str">
        <f t="shared" si="22"/>
        <v>18:50:35</v>
      </c>
      <c r="U331" s="50">
        <v>16.770295661399999</v>
      </c>
      <c r="V331" s="50">
        <v>495.132113683</v>
      </c>
    </row>
    <row r="332" spans="1:22" s="193" customFormat="1" x14ac:dyDescent="0.35">
      <c r="A332" s="193" t="s">
        <v>935</v>
      </c>
      <c r="B332" s="195">
        <v>33.717128000000002</v>
      </c>
      <c r="C332" s="195">
        <v>-117.70804699999999</v>
      </c>
      <c r="D332" s="196" t="str">
        <f t="shared" si="20"/>
        <v>ANG_CH4_00330</v>
      </c>
      <c r="E332" s="196" t="s">
        <v>350</v>
      </c>
      <c r="F332" s="196" t="s">
        <v>351</v>
      </c>
      <c r="G332" s="196">
        <f t="shared" si="23"/>
        <v>330</v>
      </c>
      <c r="H332" s="194">
        <v>33.717128000000002</v>
      </c>
      <c r="I332" s="194">
        <v>-117.70804699999999</v>
      </c>
      <c r="J332" s="45" t="s">
        <v>514</v>
      </c>
      <c r="K332" s="5" t="s">
        <v>855</v>
      </c>
      <c r="L332" s="5" t="s">
        <v>344</v>
      </c>
      <c r="M332" s="4" t="s">
        <v>174</v>
      </c>
      <c r="N332" s="4" t="s">
        <v>863</v>
      </c>
      <c r="O332" s="4" t="s">
        <v>197</v>
      </c>
      <c r="P332" s="4" t="s">
        <v>855</v>
      </c>
      <c r="Q332" s="4" t="s">
        <v>404</v>
      </c>
      <c r="R332" s="193" t="s">
        <v>112</v>
      </c>
      <c r="S332" s="193" t="str">
        <f t="shared" si="21"/>
        <v>10/01/16</v>
      </c>
      <c r="T332" s="193" t="str">
        <f t="shared" si="22"/>
        <v>18:45:52</v>
      </c>
      <c r="U332" s="50">
        <v>15.5072177034</v>
      </c>
      <c r="V332" s="50">
        <v>496.60680623600001</v>
      </c>
    </row>
    <row r="333" spans="1:22" s="193" customFormat="1" x14ac:dyDescent="0.35">
      <c r="A333" s="193" t="s">
        <v>936</v>
      </c>
      <c r="B333" s="195">
        <v>33.722039000000002</v>
      </c>
      <c r="C333" s="195">
        <v>-117.697231</v>
      </c>
      <c r="D333" s="196" t="str">
        <f t="shared" si="20"/>
        <v>ANG_CH4_00331</v>
      </c>
      <c r="E333" s="196" t="s">
        <v>350</v>
      </c>
      <c r="F333" s="196" t="s">
        <v>351</v>
      </c>
      <c r="G333" s="196">
        <f t="shared" si="23"/>
        <v>331</v>
      </c>
      <c r="H333" s="194">
        <v>33.722039000000002</v>
      </c>
      <c r="I333" s="194">
        <v>-117.697231</v>
      </c>
      <c r="J333" s="45" t="s">
        <v>514</v>
      </c>
      <c r="K333" s="5" t="s">
        <v>855</v>
      </c>
      <c r="L333" s="5" t="s">
        <v>344</v>
      </c>
      <c r="M333" s="4" t="s">
        <v>174</v>
      </c>
      <c r="N333" s="4" t="s">
        <v>864</v>
      </c>
      <c r="O333" s="4" t="s">
        <v>197</v>
      </c>
      <c r="P333" s="4" t="s">
        <v>855</v>
      </c>
      <c r="Q333" s="4" t="s">
        <v>404</v>
      </c>
      <c r="R333" s="193" t="s">
        <v>112</v>
      </c>
      <c r="S333" s="193" t="str">
        <f t="shared" si="21"/>
        <v>10/01/16</v>
      </c>
      <c r="T333" s="193" t="str">
        <f t="shared" si="22"/>
        <v>18:45:52</v>
      </c>
      <c r="U333" s="50">
        <v>19.907314609499998</v>
      </c>
      <c r="V333" s="50">
        <v>496.60680623600001</v>
      </c>
    </row>
    <row r="334" spans="1:22" s="193" customFormat="1" x14ac:dyDescent="0.35">
      <c r="A334" s="193" t="s">
        <v>936</v>
      </c>
      <c r="B334" s="195">
        <v>33.722039000000002</v>
      </c>
      <c r="C334" s="195">
        <v>-117.697231</v>
      </c>
      <c r="D334" s="196" t="str">
        <f t="shared" si="20"/>
        <v>ANG_CH4_00332</v>
      </c>
      <c r="E334" s="196" t="s">
        <v>350</v>
      </c>
      <c r="F334" s="196" t="s">
        <v>351</v>
      </c>
      <c r="G334" s="196">
        <f t="shared" si="23"/>
        <v>332</v>
      </c>
      <c r="H334" s="194">
        <v>33.722039000000002</v>
      </c>
      <c r="I334" s="194">
        <v>-117.697231</v>
      </c>
      <c r="J334" s="45" t="s">
        <v>514</v>
      </c>
      <c r="K334" s="5" t="s">
        <v>855</v>
      </c>
      <c r="L334" s="5" t="s">
        <v>344</v>
      </c>
      <c r="M334" s="4" t="s">
        <v>174</v>
      </c>
      <c r="N334" s="4" t="s">
        <v>867</v>
      </c>
      <c r="O334" s="4" t="s">
        <v>197</v>
      </c>
      <c r="P334" s="4" t="s">
        <v>855</v>
      </c>
      <c r="Q334" s="4" t="s">
        <v>404</v>
      </c>
      <c r="R334" s="193" t="s">
        <v>114</v>
      </c>
      <c r="S334" s="193" t="str">
        <f t="shared" si="21"/>
        <v>10/01/16</v>
      </c>
      <c r="T334" s="193" t="str">
        <f t="shared" si="22"/>
        <v>18:56:08</v>
      </c>
      <c r="U334" s="50">
        <v>0.30056813499000001</v>
      </c>
      <c r="V334" s="50">
        <v>108.14249858399999</v>
      </c>
    </row>
    <row r="335" spans="1:22" s="193" customFormat="1" x14ac:dyDescent="0.35">
      <c r="A335" s="193" t="s">
        <v>937</v>
      </c>
      <c r="B335" s="195">
        <v>33.721643999999998</v>
      </c>
      <c r="C335" s="195">
        <v>-117.701161</v>
      </c>
      <c r="D335" s="196" t="str">
        <f t="shared" si="20"/>
        <v>ANG_CH4_00333</v>
      </c>
      <c r="E335" s="196" t="s">
        <v>350</v>
      </c>
      <c r="F335" s="196" t="s">
        <v>351</v>
      </c>
      <c r="G335" s="196">
        <f t="shared" si="23"/>
        <v>333</v>
      </c>
      <c r="H335" s="194">
        <v>33.721643999999998</v>
      </c>
      <c r="I335" s="194">
        <v>-117.701161</v>
      </c>
      <c r="J335" s="45" t="s">
        <v>343</v>
      </c>
      <c r="K335" s="5" t="s">
        <v>855</v>
      </c>
      <c r="L335" s="5" t="s">
        <v>344</v>
      </c>
      <c r="M335" s="4" t="s">
        <v>174</v>
      </c>
      <c r="N335" s="4" t="s">
        <v>865</v>
      </c>
      <c r="O335" s="4" t="s">
        <v>197</v>
      </c>
      <c r="P335" s="4" t="s">
        <v>855</v>
      </c>
      <c r="Q335" s="4" t="s">
        <v>404</v>
      </c>
      <c r="R335" s="193" t="s">
        <v>112</v>
      </c>
      <c r="S335" s="193" t="str">
        <f t="shared" si="21"/>
        <v>10/01/16</v>
      </c>
      <c r="T335" s="193" t="str">
        <f t="shared" si="22"/>
        <v>18:45:52</v>
      </c>
      <c r="U335" s="50">
        <v>7.4360096924899999</v>
      </c>
      <c r="V335" s="50">
        <v>483.78244077300002</v>
      </c>
    </row>
    <row r="336" spans="1:22" s="193" customFormat="1" ht="36" x14ac:dyDescent="0.35">
      <c r="A336" s="193" t="s">
        <v>938</v>
      </c>
      <c r="B336" s="195">
        <v>33.958939000000001</v>
      </c>
      <c r="C336" s="195">
        <v>-117.62628100000001</v>
      </c>
      <c r="D336" s="196" t="str">
        <f t="shared" si="20"/>
        <v>ANG_CH4_00334</v>
      </c>
      <c r="E336" s="196" t="s">
        <v>350</v>
      </c>
      <c r="F336" s="196" t="s">
        <v>351</v>
      </c>
      <c r="G336" s="196">
        <f t="shared" si="23"/>
        <v>334</v>
      </c>
      <c r="H336" s="194">
        <v>33.958939000000001</v>
      </c>
      <c r="I336" s="194">
        <v>-117.62628100000001</v>
      </c>
      <c r="J336" s="45" t="s">
        <v>343</v>
      </c>
      <c r="K336" s="5" t="s">
        <v>1209</v>
      </c>
      <c r="L336" s="5" t="s">
        <v>344</v>
      </c>
      <c r="M336" s="4" t="s">
        <v>175</v>
      </c>
      <c r="N336" s="4" t="s">
        <v>280</v>
      </c>
      <c r="O336" s="4" t="s">
        <v>1057</v>
      </c>
      <c r="P336" s="4" t="s">
        <v>1190</v>
      </c>
      <c r="Q336" s="4" t="s">
        <v>392</v>
      </c>
      <c r="R336" s="193" t="s">
        <v>115</v>
      </c>
      <c r="S336" s="193" t="str">
        <f t="shared" si="21"/>
        <v>10/01/16</v>
      </c>
      <c r="T336" s="193" t="str">
        <f t="shared" si="22"/>
        <v>19:11:57</v>
      </c>
      <c r="U336" s="50">
        <v>2.1177976420100002</v>
      </c>
      <c r="V336" s="50">
        <v>372.358563753</v>
      </c>
    </row>
    <row r="337" spans="1:22" s="193" customFormat="1" x14ac:dyDescent="0.35">
      <c r="A337" s="193" t="s">
        <v>939</v>
      </c>
      <c r="B337" s="195">
        <v>34.327133000000003</v>
      </c>
      <c r="C337" s="195">
        <v>-118.51601100000001</v>
      </c>
      <c r="D337" s="196" t="str">
        <f t="shared" si="20"/>
        <v>ANG_CH4_00335</v>
      </c>
      <c r="E337" s="196" t="s">
        <v>350</v>
      </c>
      <c r="F337" s="196" t="s">
        <v>351</v>
      </c>
      <c r="G337" s="196">
        <f t="shared" si="23"/>
        <v>335</v>
      </c>
      <c r="H337" s="194">
        <v>34.327133000000003</v>
      </c>
      <c r="I337" s="194">
        <v>-118.51601100000001</v>
      </c>
      <c r="J337" s="45" t="s">
        <v>514</v>
      </c>
      <c r="K337" s="5" t="s">
        <v>441</v>
      </c>
      <c r="L337" s="5" t="s">
        <v>344</v>
      </c>
      <c r="M337" s="4" t="s">
        <v>174</v>
      </c>
      <c r="N337" s="4" t="s">
        <v>871</v>
      </c>
      <c r="O337" s="4" t="s">
        <v>197</v>
      </c>
      <c r="P337" s="5" t="s">
        <v>441</v>
      </c>
      <c r="Q337" s="4" t="s">
        <v>404</v>
      </c>
      <c r="R337" s="193" t="s">
        <v>121</v>
      </c>
      <c r="S337" s="193" t="str">
        <f t="shared" si="21"/>
        <v>10/03/16</v>
      </c>
      <c r="T337" s="193" t="str">
        <f t="shared" si="22"/>
        <v>20:05:20</v>
      </c>
      <c r="U337" s="50">
        <v>93.669288091400006</v>
      </c>
      <c r="V337" s="50">
        <v>480.59779441900002</v>
      </c>
    </row>
    <row r="338" spans="1:22" s="193" customFormat="1" x14ac:dyDescent="0.35">
      <c r="A338" s="193" t="s">
        <v>939</v>
      </c>
      <c r="B338" s="195">
        <v>34.327133000000003</v>
      </c>
      <c r="C338" s="195">
        <v>-118.51601100000001</v>
      </c>
      <c r="D338" s="196" t="str">
        <f t="shared" si="20"/>
        <v>ANG_CH4_00336</v>
      </c>
      <c r="E338" s="196" t="s">
        <v>350</v>
      </c>
      <c r="F338" s="196" t="s">
        <v>351</v>
      </c>
      <c r="G338" s="196">
        <f t="shared" si="23"/>
        <v>336</v>
      </c>
      <c r="H338" s="194">
        <v>34.327133000000003</v>
      </c>
      <c r="I338" s="194">
        <v>-118.51601100000001</v>
      </c>
      <c r="J338" s="45" t="s">
        <v>514</v>
      </c>
      <c r="K338" s="5" t="s">
        <v>441</v>
      </c>
      <c r="L338" s="5" t="s">
        <v>344</v>
      </c>
      <c r="M338" s="4" t="s">
        <v>174</v>
      </c>
      <c r="N338" s="4" t="s">
        <v>988</v>
      </c>
      <c r="O338" s="4" t="s">
        <v>197</v>
      </c>
      <c r="P338" s="5" t="s">
        <v>441</v>
      </c>
      <c r="Q338" s="4" t="s">
        <v>404</v>
      </c>
      <c r="R338" s="193" t="s">
        <v>146</v>
      </c>
      <c r="S338" s="193" t="str">
        <f t="shared" si="21"/>
        <v>10/11/16</v>
      </c>
      <c r="T338" s="193" t="str">
        <f t="shared" si="22"/>
        <v>17:55:49</v>
      </c>
      <c r="U338" s="50">
        <v>50.7110564595</v>
      </c>
      <c r="V338" s="50">
        <v>489.69640594999998</v>
      </c>
    </row>
    <row r="339" spans="1:22" s="193" customFormat="1" x14ac:dyDescent="0.35">
      <c r="A339" s="193" t="s">
        <v>940</v>
      </c>
      <c r="B339" s="195">
        <v>34.326006</v>
      </c>
      <c r="C339" s="195">
        <v>-118.512997</v>
      </c>
      <c r="D339" s="196" t="str">
        <f t="shared" si="20"/>
        <v>ANG_CH4_00337</v>
      </c>
      <c r="E339" s="196" t="s">
        <v>350</v>
      </c>
      <c r="F339" s="196" t="s">
        <v>351</v>
      </c>
      <c r="G339" s="196">
        <f t="shared" si="23"/>
        <v>337</v>
      </c>
      <c r="H339" s="194">
        <v>34.326006</v>
      </c>
      <c r="I339" s="194">
        <v>-118.512997</v>
      </c>
      <c r="J339" s="45" t="s">
        <v>514</v>
      </c>
      <c r="K339" s="5" t="s">
        <v>441</v>
      </c>
      <c r="L339" s="5" t="s">
        <v>344</v>
      </c>
      <c r="M339" s="4" t="s">
        <v>174</v>
      </c>
      <c r="N339" s="4" t="s">
        <v>872</v>
      </c>
      <c r="O339" s="4" t="s">
        <v>197</v>
      </c>
      <c r="P339" s="5" t="s">
        <v>441</v>
      </c>
      <c r="Q339" s="4" t="s">
        <v>404</v>
      </c>
      <c r="R339" s="193" t="s">
        <v>121</v>
      </c>
      <c r="S339" s="193" t="str">
        <f t="shared" si="21"/>
        <v>10/03/16</v>
      </c>
      <c r="T339" s="193" t="str">
        <f t="shared" si="22"/>
        <v>20:05:20</v>
      </c>
      <c r="U339" s="50">
        <v>92.129769073800006</v>
      </c>
      <c r="V339" s="50">
        <v>480.59779441900002</v>
      </c>
    </row>
    <row r="340" spans="1:22" s="193" customFormat="1" x14ac:dyDescent="0.35">
      <c r="A340" s="193" t="s">
        <v>940</v>
      </c>
      <c r="B340" s="195">
        <v>34.326006</v>
      </c>
      <c r="C340" s="195">
        <v>-118.512997</v>
      </c>
      <c r="D340" s="196" t="str">
        <f t="shared" si="20"/>
        <v>ANG_CH4_00338</v>
      </c>
      <c r="E340" s="196" t="s">
        <v>350</v>
      </c>
      <c r="F340" s="196" t="s">
        <v>351</v>
      </c>
      <c r="G340" s="196">
        <f t="shared" si="23"/>
        <v>338</v>
      </c>
      <c r="H340" s="194">
        <v>34.326006</v>
      </c>
      <c r="I340" s="194">
        <v>-118.512997</v>
      </c>
      <c r="J340" s="45" t="s">
        <v>514</v>
      </c>
      <c r="K340" s="5" t="s">
        <v>441</v>
      </c>
      <c r="L340" s="5" t="s">
        <v>344</v>
      </c>
      <c r="M340" s="4" t="s">
        <v>174</v>
      </c>
      <c r="N340" s="4" t="s">
        <v>873</v>
      </c>
      <c r="O340" s="4" t="s">
        <v>197</v>
      </c>
      <c r="P340" s="5" t="s">
        <v>441</v>
      </c>
      <c r="Q340" s="4" t="s">
        <v>404</v>
      </c>
      <c r="R340" s="193" t="s">
        <v>122</v>
      </c>
      <c r="S340" s="193" t="str">
        <f t="shared" si="21"/>
        <v>10/03/16</v>
      </c>
      <c r="T340" s="193" t="str">
        <f t="shared" si="22"/>
        <v>20:10:42</v>
      </c>
      <c r="U340" s="50">
        <v>40.498595249399997</v>
      </c>
      <c r="V340" s="50">
        <v>384.48016853899998</v>
      </c>
    </row>
    <row r="341" spans="1:22" s="193" customFormat="1" x14ac:dyDescent="0.35">
      <c r="A341" s="193" t="s">
        <v>941</v>
      </c>
      <c r="B341" s="195">
        <v>34.324311000000002</v>
      </c>
      <c r="C341" s="195">
        <v>-118.50854200000001</v>
      </c>
      <c r="D341" s="196" t="str">
        <f t="shared" si="20"/>
        <v>ANG_CH4_00339</v>
      </c>
      <c r="E341" s="196" t="s">
        <v>350</v>
      </c>
      <c r="F341" s="196" t="s">
        <v>351</v>
      </c>
      <c r="G341" s="196">
        <f t="shared" si="23"/>
        <v>339</v>
      </c>
      <c r="H341" s="194">
        <v>34.324311000000002</v>
      </c>
      <c r="I341" s="194">
        <v>-118.50854200000001</v>
      </c>
      <c r="J341" s="45" t="s">
        <v>514</v>
      </c>
      <c r="K341" s="5" t="s">
        <v>441</v>
      </c>
      <c r="L341" s="5" t="s">
        <v>344</v>
      </c>
      <c r="M341" s="4" t="s">
        <v>174</v>
      </c>
      <c r="N341" s="4" t="s">
        <v>874</v>
      </c>
      <c r="O341" s="4" t="s">
        <v>197</v>
      </c>
      <c r="P341" s="5" t="s">
        <v>441</v>
      </c>
      <c r="Q341" s="4" t="s">
        <v>404</v>
      </c>
      <c r="R341" s="193" t="s">
        <v>122</v>
      </c>
      <c r="S341" s="193" t="str">
        <f t="shared" si="21"/>
        <v>10/03/16</v>
      </c>
      <c r="T341" s="193" t="str">
        <f t="shared" si="22"/>
        <v>20:10:42</v>
      </c>
      <c r="U341" s="50">
        <v>117.555401046</v>
      </c>
      <c r="V341" s="50">
        <v>384.48016853899998</v>
      </c>
    </row>
    <row r="342" spans="1:22" s="193" customFormat="1" x14ac:dyDescent="0.35">
      <c r="A342" s="193" t="s">
        <v>941</v>
      </c>
      <c r="B342" s="195">
        <v>34.324311000000002</v>
      </c>
      <c r="C342" s="195">
        <v>-118.50854200000001</v>
      </c>
      <c r="D342" s="196" t="str">
        <f t="shared" si="20"/>
        <v>ANG_CH4_00340</v>
      </c>
      <c r="E342" s="196" t="s">
        <v>350</v>
      </c>
      <c r="F342" s="196" t="s">
        <v>351</v>
      </c>
      <c r="G342" s="196">
        <f t="shared" si="23"/>
        <v>340</v>
      </c>
      <c r="H342" s="194">
        <v>34.324311000000002</v>
      </c>
      <c r="I342" s="194">
        <v>-118.50854200000001</v>
      </c>
      <c r="J342" s="45" t="s">
        <v>514</v>
      </c>
      <c r="K342" s="5" t="s">
        <v>441</v>
      </c>
      <c r="L342" s="5" t="s">
        <v>344</v>
      </c>
      <c r="M342" s="4" t="s">
        <v>174</v>
      </c>
      <c r="N342" s="4" t="s">
        <v>875</v>
      </c>
      <c r="O342" s="4" t="s">
        <v>197</v>
      </c>
      <c r="P342" s="5" t="s">
        <v>441</v>
      </c>
      <c r="Q342" s="4" t="s">
        <v>404</v>
      </c>
      <c r="R342" s="193" t="s">
        <v>123</v>
      </c>
      <c r="S342" s="193" t="str">
        <f t="shared" si="21"/>
        <v>10/03/16</v>
      </c>
      <c r="T342" s="193" t="str">
        <f t="shared" si="22"/>
        <v>21:32:56</v>
      </c>
      <c r="U342" s="50">
        <v>57.761132431</v>
      </c>
      <c r="V342" s="50">
        <v>457.30323637599997</v>
      </c>
    </row>
    <row r="343" spans="1:22" s="193" customFormat="1" x14ac:dyDescent="0.35">
      <c r="A343" s="193" t="s">
        <v>942</v>
      </c>
      <c r="B343" s="195">
        <v>37.998196999999998</v>
      </c>
      <c r="C343" s="195">
        <v>-121.933983</v>
      </c>
      <c r="D343" s="196" t="str">
        <f t="shared" si="20"/>
        <v>ANG_CH4_00341</v>
      </c>
      <c r="E343" s="196" t="s">
        <v>350</v>
      </c>
      <c r="F343" s="196" t="s">
        <v>351</v>
      </c>
      <c r="G343" s="196">
        <f t="shared" si="23"/>
        <v>341</v>
      </c>
      <c r="H343" s="194">
        <v>37.998196999999998</v>
      </c>
      <c r="I343" s="194">
        <v>-121.933983</v>
      </c>
      <c r="J343" s="45" t="s">
        <v>343</v>
      </c>
      <c r="K343" s="5" t="s">
        <v>856</v>
      </c>
      <c r="L343" s="5" t="s">
        <v>344</v>
      </c>
      <c r="M343" s="4" t="s">
        <v>174</v>
      </c>
      <c r="N343" s="4" t="s">
        <v>876</v>
      </c>
      <c r="O343" s="4" t="s">
        <v>197</v>
      </c>
      <c r="P343" s="4" t="s">
        <v>856</v>
      </c>
      <c r="Q343" s="4" t="s">
        <v>404</v>
      </c>
      <c r="R343" s="193" t="s">
        <v>124</v>
      </c>
      <c r="S343" s="193" t="str">
        <f t="shared" si="21"/>
        <v>10/05/16</v>
      </c>
      <c r="T343" s="193" t="str">
        <f t="shared" si="22"/>
        <v>18:21:45</v>
      </c>
      <c r="U343" s="50">
        <v>38.551645536899997</v>
      </c>
      <c r="V343" s="50">
        <v>498.67353047900002</v>
      </c>
    </row>
    <row r="344" spans="1:22" s="193" customFormat="1" x14ac:dyDescent="0.35">
      <c r="A344" s="193" t="s">
        <v>943</v>
      </c>
      <c r="B344" s="195">
        <v>37.997005999999999</v>
      </c>
      <c r="C344" s="195">
        <v>-121.93665300000001</v>
      </c>
      <c r="D344" s="196" t="str">
        <f t="shared" si="20"/>
        <v>ANG_CH4_00342</v>
      </c>
      <c r="E344" s="196" t="s">
        <v>350</v>
      </c>
      <c r="F344" s="196" t="s">
        <v>351</v>
      </c>
      <c r="G344" s="196">
        <f t="shared" si="23"/>
        <v>342</v>
      </c>
      <c r="H344" s="194">
        <v>37.997005999999999</v>
      </c>
      <c r="I344" s="194">
        <v>-121.93665300000001</v>
      </c>
      <c r="J344" s="45" t="s">
        <v>343</v>
      </c>
      <c r="K344" s="5" t="s">
        <v>856</v>
      </c>
      <c r="L344" s="5" t="s">
        <v>344</v>
      </c>
      <c r="M344" s="4" t="s">
        <v>174</v>
      </c>
      <c r="N344" s="4" t="s">
        <v>877</v>
      </c>
      <c r="O344" s="4" t="s">
        <v>197</v>
      </c>
      <c r="P344" s="4" t="s">
        <v>856</v>
      </c>
      <c r="Q344" s="4" t="s">
        <v>404</v>
      </c>
      <c r="R344" s="193" t="s">
        <v>124</v>
      </c>
      <c r="S344" s="193" t="str">
        <f t="shared" si="21"/>
        <v>10/05/16</v>
      </c>
      <c r="T344" s="193" t="str">
        <f t="shared" si="22"/>
        <v>18:21:45</v>
      </c>
      <c r="U344" s="50">
        <v>38.551645436299999</v>
      </c>
      <c r="V344" s="50">
        <v>498.67353047900002</v>
      </c>
    </row>
    <row r="345" spans="1:22" s="193" customFormat="1" x14ac:dyDescent="0.35">
      <c r="A345" s="193" t="s">
        <v>1014</v>
      </c>
      <c r="B345" s="195">
        <v>35.507969000000003</v>
      </c>
      <c r="C345" s="195">
        <v>-119.407319</v>
      </c>
      <c r="D345" s="196" t="str">
        <f t="shared" si="20"/>
        <v>ANG_CH4_00343</v>
      </c>
      <c r="E345" s="196" t="s">
        <v>350</v>
      </c>
      <c r="F345" s="196" t="s">
        <v>351</v>
      </c>
      <c r="G345" s="196">
        <f t="shared" si="23"/>
        <v>343</v>
      </c>
      <c r="H345" s="194">
        <v>35.507969000000003</v>
      </c>
      <c r="I345" s="194">
        <v>-119.407319</v>
      </c>
      <c r="J345" s="45" t="s">
        <v>514</v>
      </c>
      <c r="K345" s="5" t="s">
        <v>814</v>
      </c>
      <c r="L345" s="5" t="s">
        <v>344</v>
      </c>
      <c r="M345" s="4" t="s">
        <v>174</v>
      </c>
      <c r="N345" s="4" t="s">
        <v>870</v>
      </c>
      <c r="O345" s="4" t="s">
        <v>197</v>
      </c>
      <c r="P345" s="4" t="s">
        <v>1247</v>
      </c>
      <c r="Q345" s="4" t="s">
        <v>404</v>
      </c>
      <c r="R345" s="193" t="s">
        <v>118</v>
      </c>
      <c r="S345" s="193" t="str">
        <f t="shared" si="21"/>
        <v>10/01/16</v>
      </c>
      <c r="T345" s="193" t="str">
        <f t="shared" si="22"/>
        <v>20:58:20</v>
      </c>
      <c r="U345" s="50">
        <v>5.3911425848499999</v>
      </c>
      <c r="V345" s="50">
        <v>217.40331184199999</v>
      </c>
    </row>
    <row r="346" spans="1:22" s="193" customFormat="1" x14ac:dyDescent="0.35">
      <c r="A346" s="193" t="s">
        <v>1014</v>
      </c>
      <c r="B346" s="195">
        <v>35.507969000000003</v>
      </c>
      <c r="C346" s="195">
        <v>-119.407319</v>
      </c>
      <c r="D346" s="196" t="str">
        <f t="shared" si="20"/>
        <v>ANG_CH4_00344</v>
      </c>
      <c r="E346" s="196" t="s">
        <v>350</v>
      </c>
      <c r="F346" s="196" t="s">
        <v>351</v>
      </c>
      <c r="G346" s="196">
        <f t="shared" si="23"/>
        <v>344</v>
      </c>
      <c r="H346" s="194">
        <v>35.507969000000003</v>
      </c>
      <c r="I346" s="194">
        <v>-119.407319</v>
      </c>
      <c r="J346" s="45" t="s">
        <v>514</v>
      </c>
      <c r="K346" s="5" t="s">
        <v>814</v>
      </c>
      <c r="L346" s="5" t="s">
        <v>344</v>
      </c>
      <c r="M346" s="4" t="s">
        <v>174</v>
      </c>
      <c r="N346" s="4" t="s">
        <v>868</v>
      </c>
      <c r="O346" s="4" t="s">
        <v>197</v>
      </c>
      <c r="P346" s="4" t="s">
        <v>1247</v>
      </c>
      <c r="Q346" s="4" t="s">
        <v>404</v>
      </c>
      <c r="R346" s="193" t="s">
        <v>117</v>
      </c>
      <c r="S346" s="193" t="str">
        <f t="shared" si="21"/>
        <v>10/01/16</v>
      </c>
      <c r="T346" s="193" t="str">
        <f t="shared" si="22"/>
        <v>20:54:56</v>
      </c>
      <c r="U346" s="50">
        <v>3.9142486474</v>
      </c>
      <c r="V346" s="50">
        <v>496.56943119800002</v>
      </c>
    </row>
    <row r="347" spans="1:22" s="193" customFormat="1" x14ac:dyDescent="0.35">
      <c r="A347" s="193" t="s">
        <v>1015</v>
      </c>
      <c r="B347" s="195">
        <v>33.940410999999997</v>
      </c>
      <c r="C347" s="195">
        <v>-117.831592</v>
      </c>
      <c r="D347" s="196" t="str">
        <f t="shared" si="20"/>
        <v>ANG_CH4_00345</v>
      </c>
      <c r="E347" s="196" t="s">
        <v>350</v>
      </c>
      <c r="F347" s="196" t="s">
        <v>351</v>
      </c>
      <c r="G347" s="196">
        <f t="shared" si="23"/>
        <v>345</v>
      </c>
      <c r="H347" s="194">
        <v>33.940410999999997</v>
      </c>
      <c r="I347" s="194">
        <v>-117.831592</v>
      </c>
      <c r="J347" s="45" t="s">
        <v>514</v>
      </c>
      <c r="K347" s="5" t="s">
        <v>946</v>
      </c>
      <c r="L347" s="5" t="s">
        <v>344</v>
      </c>
      <c r="M347" s="4" t="s">
        <v>174</v>
      </c>
      <c r="N347" s="4" t="s">
        <v>334</v>
      </c>
      <c r="O347" s="4" t="s">
        <v>197</v>
      </c>
      <c r="P347" s="4" t="s">
        <v>946</v>
      </c>
      <c r="Q347" s="4" t="s">
        <v>404</v>
      </c>
      <c r="R347" s="193" t="s">
        <v>128</v>
      </c>
      <c r="S347" s="193" t="str">
        <f t="shared" si="21"/>
        <v>10/06/16</v>
      </c>
      <c r="T347" s="193" t="str">
        <f t="shared" si="22"/>
        <v>18:09:17</v>
      </c>
      <c r="U347" s="50">
        <v>6.8914816062900002</v>
      </c>
      <c r="V347" s="50">
        <v>321.45394693499998</v>
      </c>
    </row>
    <row r="348" spans="1:22" s="193" customFormat="1" x14ac:dyDescent="0.35">
      <c r="A348" s="193" t="s">
        <v>1015</v>
      </c>
      <c r="B348" s="195">
        <v>33.940410999999997</v>
      </c>
      <c r="C348" s="195">
        <v>-117.831592</v>
      </c>
      <c r="D348" s="196" t="str">
        <f t="shared" si="20"/>
        <v>ANG_CH4_00346</v>
      </c>
      <c r="E348" s="196" t="s">
        <v>350</v>
      </c>
      <c r="F348" s="196" t="s">
        <v>351</v>
      </c>
      <c r="G348" s="196">
        <f t="shared" si="23"/>
        <v>346</v>
      </c>
      <c r="H348" s="194">
        <v>33.940410999999997</v>
      </c>
      <c r="I348" s="194">
        <v>-117.831592</v>
      </c>
      <c r="J348" s="45" t="s">
        <v>514</v>
      </c>
      <c r="K348" s="5" t="s">
        <v>946</v>
      </c>
      <c r="L348" s="5" t="s">
        <v>344</v>
      </c>
      <c r="M348" s="4" t="s">
        <v>174</v>
      </c>
      <c r="N348" s="4" t="s">
        <v>292</v>
      </c>
      <c r="O348" s="4" t="s">
        <v>197</v>
      </c>
      <c r="P348" s="4" t="s">
        <v>946</v>
      </c>
      <c r="Q348" s="4" t="s">
        <v>404</v>
      </c>
      <c r="R348" s="193" t="s">
        <v>129</v>
      </c>
      <c r="S348" s="193" t="str">
        <f t="shared" si="21"/>
        <v>10/06/16</v>
      </c>
      <c r="T348" s="193" t="str">
        <f t="shared" si="22"/>
        <v>18:18:39</v>
      </c>
      <c r="U348" s="50">
        <v>3.0280824471300001</v>
      </c>
      <c r="V348" s="50">
        <v>230.768498717</v>
      </c>
    </row>
    <row r="349" spans="1:22" s="193" customFormat="1" x14ac:dyDescent="0.35">
      <c r="A349" s="193" t="s">
        <v>1018</v>
      </c>
      <c r="B349" s="195">
        <v>35.511695000000003</v>
      </c>
      <c r="C349" s="195">
        <v>-119.07446299999999</v>
      </c>
      <c r="D349" s="196" t="str">
        <f t="shared" si="20"/>
        <v>ANG_CH4_00347</v>
      </c>
      <c r="E349" s="196" t="s">
        <v>350</v>
      </c>
      <c r="F349" s="196" t="s">
        <v>351</v>
      </c>
      <c r="G349" s="196">
        <f t="shared" si="23"/>
        <v>347</v>
      </c>
      <c r="H349" s="194">
        <v>35.511636000000003</v>
      </c>
      <c r="I349" s="194">
        <v>-119.07447500000001</v>
      </c>
      <c r="J349" s="45" t="s">
        <v>514</v>
      </c>
      <c r="K349" s="4" t="s">
        <v>434</v>
      </c>
      <c r="L349" s="5" t="s">
        <v>344</v>
      </c>
      <c r="M349" s="4" t="s">
        <v>174</v>
      </c>
      <c r="N349" s="4" t="s">
        <v>961</v>
      </c>
      <c r="O349" s="4" t="s">
        <v>436</v>
      </c>
      <c r="P349" s="4" t="s">
        <v>431</v>
      </c>
      <c r="Q349" s="4" t="s">
        <v>376</v>
      </c>
      <c r="R349" s="193" t="s">
        <v>136</v>
      </c>
      <c r="S349" s="193" t="str">
        <f t="shared" si="21"/>
        <v>10/08/16</v>
      </c>
      <c r="T349" s="193" t="str">
        <f t="shared" si="22"/>
        <v>20:55:02</v>
      </c>
      <c r="U349" s="50">
        <v>0.32070631976199998</v>
      </c>
      <c r="V349" s="50">
        <v>51.685587933199997</v>
      </c>
    </row>
    <row r="350" spans="1:22" s="193" customFormat="1" x14ac:dyDescent="0.35">
      <c r="A350" s="193" t="s">
        <v>1018</v>
      </c>
      <c r="B350" s="195">
        <v>35.511695000000003</v>
      </c>
      <c r="C350" s="195">
        <v>-119.07446299999999</v>
      </c>
      <c r="D350" s="196" t="str">
        <f t="shared" si="20"/>
        <v>ANG_CH4_00348</v>
      </c>
      <c r="E350" s="196" t="s">
        <v>350</v>
      </c>
      <c r="F350" s="196" t="s">
        <v>351</v>
      </c>
      <c r="G350" s="196">
        <f t="shared" si="23"/>
        <v>348</v>
      </c>
      <c r="H350" s="194">
        <v>35.511636000000003</v>
      </c>
      <c r="I350" s="194">
        <v>-119.07447500000001</v>
      </c>
      <c r="J350" s="45" t="s">
        <v>514</v>
      </c>
      <c r="K350" s="4" t="s">
        <v>434</v>
      </c>
      <c r="L350" s="5" t="s">
        <v>344</v>
      </c>
      <c r="M350" s="4" t="s">
        <v>174</v>
      </c>
      <c r="N350" s="4" t="s">
        <v>983</v>
      </c>
      <c r="O350" s="4" t="s">
        <v>436</v>
      </c>
      <c r="P350" s="4" t="s">
        <v>431</v>
      </c>
      <c r="Q350" s="4" t="s">
        <v>376</v>
      </c>
      <c r="R350" s="193" t="s">
        <v>144</v>
      </c>
      <c r="S350" s="193" t="str">
        <f t="shared" si="21"/>
        <v>10/08/16</v>
      </c>
      <c r="T350" s="193" t="str">
        <f t="shared" si="22"/>
        <v>21:39:55</v>
      </c>
      <c r="U350" s="50">
        <v>0.70311828469899995</v>
      </c>
      <c r="V350" s="50">
        <v>127.20393075699999</v>
      </c>
    </row>
    <row r="351" spans="1:22" s="193" customFormat="1" x14ac:dyDescent="0.35">
      <c r="A351" s="193" t="s">
        <v>1018</v>
      </c>
      <c r="B351" s="195">
        <v>35.511695000000003</v>
      </c>
      <c r="C351" s="195">
        <v>-119.07446299999999</v>
      </c>
      <c r="D351" s="196" t="str">
        <f t="shared" si="20"/>
        <v>ANG_CH4_00349</v>
      </c>
      <c r="E351" s="196" t="s">
        <v>350</v>
      </c>
      <c r="F351" s="196" t="s">
        <v>351</v>
      </c>
      <c r="G351" s="196">
        <f t="shared" si="23"/>
        <v>349</v>
      </c>
      <c r="H351" s="194">
        <v>35.511636000000003</v>
      </c>
      <c r="I351" s="194">
        <v>-119.07447500000001</v>
      </c>
      <c r="J351" s="45" t="s">
        <v>514</v>
      </c>
      <c r="K351" s="4" t="s">
        <v>434</v>
      </c>
      <c r="L351" s="5" t="s">
        <v>344</v>
      </c>
      <c r="M351" s="4" t="s">
        <v>174</v>
      </c>
      <c r="N351" s="4" t="s">
        <v>955</v>
      </c>
      <c r="O351" s="4" t="s">
        <v>436</v>
      </c>
      <c r="P351" s="4" t="s">
        <v>431</v>
      </c>
      <c r="Q351" s="4" t="s">
        <v>376</v>
      </c>
      <c r="R351" s="193" t="s">
        <v>134</v>
      </c>
      <c r="S351" s="193" t="str">
        <f t="shared" si="21"/>
        <v>10/08/16</v>
      </c>
      <c r="T351" s="193" t="str">
        <f t="shared" si="22"/>
        <v>20:40:39</v>
      </c>
      <c r="U351" s="50">
        <v>1.0687197507399999</v>
      </c>
      <c r="V351" s="50">
        <v>194.65353837000001</v>
      </c>
    </row>
    <row r="352" spans="1:22" s="193" customFormat="1" x14ac:dyDescent="0.35">
      <c r="A352" s="193" t="s">
        <v>1018</v>
      </c>
      <c r="B352" s="195">
        <v>35.511695000000003</v>
      </c>
      <c r="C352" s="195">
        <v>-119.07446299999999</v>
      </c>
      <c r="D352" s="196" t="str">
        <f t="shared" si="20"/>
        <v>ANG_CH4_00350</v>
      </c>
      <c r="E352" s="196" t="s">
        <v>350</v>
      </c>
      <c r="F352" s="196" t="s">
        <v>351</v>
      </c>
      <c r="G352" s="196">
        <f t="shared" si="23"/>
        <v>350</v>
      </c>
      <c r="H352" s="194">
        <v>35.511636000000003</v>
      </c>
      <c r="I352" s="194">
        <v>-119.07447500000001</v>
      </c>
      <c r="J352" s="45" t="s">
        <v>514</v>
      </c>
      <c r="K352" s="4" t="s">
        <v>434</v>
      </c>
      <c r="L352" s="5" t="s">
        <v>344</v>
      </c>
      <c r="M352" s="4" t="s">
        <v>174</v>
      </c>
      <c r="N352" s="4" t="s">
        <v>972</v>
      </c>
      <c r="O352" s="4" t="s">
        <v>436</v>
      </c>
      <c r="P352" s="4" t="s">
        <v>431</v>
      </c>
      <c r="Q352" s="4" t="s">
        <v>376</v>
      </c>
      <c r="R352" s="193" t="s">
        <v>139</v>
      </c>
      <c r="S352" s="193" t="str">
        <f t="shared" si="21"/>
        <v>10/08/16</v>
      </c>
      <c r="T352" s="193" t="str">
        <f t="shared" si="22"/>
        <v>21:11:15</v>
      </c>
      <c r="U352" s="50">
        <v>0.47877335757900003</v>
      </c>
      <c r="V352" s="50">
        <v>104.651803616</v>
      </c>
    </row>
    <row r="353" spans="1:22" s="193" customFormat="1" x14ac:dyDescent="0.35">
      <c r="A353" s="193" t="s">
        <v>1018</v>
      </c>
      <c r="B353" s="195">
        <v>35.511695000000003</v>
      </c>
      <c r="C353" s="195">
        <v>-119.07446299999999</v>
      </c>
      <c r="D353" s="196" t="str">
        <f t="shared" si="20"/>
        <v>ANG_CH4_00351</v>
      </c>
      <c r="E353" s="196" t="s">
        <v>350</v>
      </c>
      <c r="F353" s="196" t="s">
        <v>351</v>
      </c>
      <c r="G353" s="196">
        <f t="shared" si="23"/>
        <v>351</v>
      </c>
      <c r="H353" s="194">
        <v>35.511636000000003</v>
      </c>
      <c r="I353" s="194">
        <v>-119.07447500000001</v>
      </c>
      <c r="J353" s="45" t="s">
        <v>514</v>
      </c>
      <c r="K353" s="4" t="s">
        <v>434</v>
      </c>
      <c r="L353" s="5" t="s">
        <v>344</v>
      </c>
      <c r="M353" s="4" t="s">
        <v>174</v>
      </c>
      <c r="N353" s="4" t="s">
        <v>948</v>
      </c>
      <c r="O353" s="4" t="s">
        <v>436</v>
      </c>
      <c r="P353" s="4" t="s">
        <v>431</v>
      </c>
      <c r="Q353" s="4" t="s">
        <v>376</v>
      </c>
      <c r="R353" s="193" t="s">
        <v>132</v>
      </c>
      <c r="S353" s="193" t="str">
        <f t="shared" si="21"/>
        <v>10/08/16</v>
      </c>
      <c r="T353" s="193" t="str">
        <f t="shared" si="22"/>
        <v>20:23:59</v>
      </c>
      <c r="U353" s="50">
        <v>0.30174183472999999</v>
      </c>
      <c r="V353" s="50">
        <v>69.065186599300006</v>
      </c>
    </row>
    <row r="354" spans="1:22" s="193" customFormat="1" x14ac:dyDescent="0.35">
      <c r="A354" s="193" t="s">
        <v>1018</v>
      </c>
      <c r="B354" s="195">
        <v>35.511695000000003</v>
      </c>
      <c r="C354" s="195">
        <v>-119.07446299999999</v>
      </c>
      <c r="D354" s="196" t="str">
        <f t="shared" si="20"/>
        <v>ANG_CH4_00352</v>
      </c>
      <c r="E354" s="196" t="s">
        <v>350</v>
      </c>
      <c r="F354" s="196" t="s">
        <v>351</v>
      </c>
      <c r="G354" s="196">
        <f t="shared" si="23"/>
        <v>352</v>
      </c>
      <c r="H354" s="194">
        <v>35.511636000000003</v>
      </c>
      <c r="I354" s="194">
        <v>-119.07447500000001</v>
      </c>
      <c r="J354" s="45" t="s">
        <v>514</v>
      </c>
      <c r="K354" s="5" t="s">
        <v>434</v>
      </c>
      <c r="L354" s="5" t="s">
        <v>344</v>
      </c>
      <c r="M354" s="4" t="s">
        <v>174</v>
      </c>
      <c r="N354" s="4" t="s">
        <v>1259</v>
      </c>
      <c r="O354" s="4" t="s">
        <v>436</v>
      </c>
      <c r="P354" s="4" t="s">
        <v>431</v>
      </c>
      <c r="Q354" s="4" t="s">
        <v>376</v>
      </c>
      <c r="R354" s="193" t="s">
        <v>156</v>
      </c>
      <c r="S354" s="193" t="str">
        <f t="shared" si="21"/>
        <v>10/25/16</v>
      </c>
      <c r="T354" s="193" t="str">
        <f t="shared" si="22"/>
        <v>19:21:03</v>
      </c>
      <c r="U354" s="50" t="s">
        <v>1217</v>
      </c>
      <c r="V354" s="50" t="s">
        <v>1217</v>
      </c>
    </row>
    <row r="355" spans="1:22" s="193" customFormat="1" x14ac:dyDescent="0.35">
      <c r="A355" s="193" t="s">
        <v>1016</v>
      </c>
      <c r="B355" s="195">
        <v>35.515579000000002</v>
      </c>
      <c r="C355" s="195">
        <v>-119.075784</v>
      </c>
      <c r="D355" s="196" t="str">
        <f t="shared" si="20"/>
        <v>ANG_CH4_00353</v>
      </c>
      <c r="E355" s="196" t="s">
        <v>350</v>
      </c>
      <c r="F355" s="196" t="s">
        <v>351</v>
      </c>
      <c r="G355" s="196">
        <f t="shared" si="23"/>
        <v>353</v>
      </c>
      <c r="H355" s="194">
        <v>35.515531000000003</v>
      </c>
      <c r="I355" s="194">
        <v>-119.075844</v>
      </c>
      <c r="J355" s="45" t="s">
        <v>514</v>
      </c>
      <c r="K355" s="4" t="s">
        <v>434</v>
      </c>
      <c r="L355" s="5" t="s">
        <v>344</v>
      </c>
      <c r="M355" s="4" t="s">
        <v>174</v>
      </c>
      <c r="N355" s="4" t="s">
        <v>1003</v>
      </c>
      <c r="O355" s="4" t="s">
        <v>436</v>
      </c>
      <c r="P355" s="4" t="s">
        <v>431</v>
      </c>
      <c r="Q355" s="4" t="s">
        <v>376</v>
      </c>
      <c r="R355" s="193" t="s">
        <v>156</v>
      </c>
      <c r="S355" s="193" t="str">
        <f t="shared" si="21"/>
        <v>10/25/16</v>
      </c>
      <c r="T355" s="193" t="str">
        <f t="shared" si="22"/>
        <v>19:21:03</v>
      </c>
      <c r="U355" s="50">
        <v>0.41646632831500002</v>
      </c>
      <c r="V355" s="50">
        <v>42.426406871200001</v>
      </c>
    </row>
    <row r="356" spans="1:22" s="193" customFormat="1" x14ac:dyDescent="0.35">
      <c r="A356" s="193" t="s">
        <v>1016</v>
      </c>
      <c r="B356" s="195">
        <v>35.515579000000002</v>
      </c>
      <c r="C356" s="195">
        <v>-119.075784</v>
      </c>
      <c r="D356" s="196" t="str">
        <f t="shared" si="20"/>
        <v>ANG_CH4_00354</v>
      </c>
      <c r="E356" s="196" t="s">
        <v>350</v>
      </c>
      <c r="F356" s="196" t="s">
        <v>351</v>
      </c>
      <c r="G356" s="196">
        <f t="shared" si="23"/>
        <v>354</v>
      </c>
      <c r="H356" s="194">
        <v>35.515531000000003</v>
      </c>
      <c r="I356" s="194">
        <v>-119.075844</v>
      </c>
      <c r="J356" s="45" t="s">
        <v>514</v>
      </c>
      <c r="K356" s="4" t="s">
        <v>434</v>
      </c>
      <c r="L356" s="5" t="s">
        <v>344</v>
      </c>
      <c r="M356" s="4" t="s">
        <v>174</v>
      </c>
      <c r="N356" s="4" t="s">
        <v>984</v>
      </c>
      <c r="O356" s="4" t="s">
        <v>436</v>
      </c>
      <c r="P356" s="4" t="s">
        <v>431</v>
      </c>
      <c r="Q356" s="4" t="s">
        <v>376</v>
      </c>
      <c r="R356" s="193" t="s">
        <v>144</v>
      </c>
      <c r="S356" s="193" t="str">
        <f t="shared" si="21"/>
        <v>10/08/16</v>
      </c>
      <c r="T356" s="193" t="str">
        <f t="shared" si="22"/>
        <v>21:39:55</v>
      </c>
      <c r="U356" s="50">
        <v>1.33584008971</v>
      </c>
      <c r="V356" s="50">
        <v>146.758338775</v>
      </c>
    </row>
    <row r="357" spans="1:22" s="193" customFormat="1" x14ac:dyDescent="0.35">
      <c r="A357" s="193" t="s">
        <v>1016</v>
      </c>
      <c r="B357" s="195">
        <v>35.515579000000002</v>
      </c>
      <c r="C357" s="195">
        <v>-119.075784</v>
      </c>
      <c r="D357" s="196" t="str">
        <f t="shared" si="20"/>
        <v>ANG_CH4_00355</v>
      </c>
      <c r="E357" s="196" t="s">
        <v>350</v>
      </c>
      <c r="F357" s="196" t="s">
        <v>351</v>
      </c>
      <c r="G357" s="196">
        <f t="shared" si="23"/>
        <v>355</v>
      </c>
      <c r="H357" s="194">
        <v>35.515531000000003</v>
      </c>
      <c r="I357" s="194">
        <v>-119.075844</v>
      </c>
      <c r="J357" s="45" t="s">
        <v>514</v>
      </c>
      <c r="K357" s="4" t="s">
        <v>434</v>
      </c>
      <c r="L357" s="5" t="s">
        <v>344</v>
      </c>
      <c r="M357" s="4" t="s">
        <v>174</v>
      </c>
      <c r="N357" s="4" t="s">
        <v>973</v>
      </c>
      <c r="O357" s="4" t="s">
        <v>436</v>
      </c>
      <c r="P357" s="4" t="s">
        <v>431</v>
      </c>
      <c r="Q357" s="4" t="s">
        <v>376</v>
      </c>
      <c r="R357" s="193" t="s">
        <v>139</v>
      </c>
      <c r="S357" s="193" t="str">
        <f t="shared" si="21"/>
        <v>10/08/16</v>
      </c>
      <c r="T357" s="193" t="str">
        <f t="shared" si="22"/>
        <v>21:11:15</v>
      </c>
      <c r="U357" s="50">
        <v>0.314869903028</v>
      </c>
      <c r="V357" s="50">
        <v>36.055512754600002</v>
      </c>
    </row>
    <row r="358" spans="1:22" s="193" customFormat="1" x14ac:dyDescent="0.35">
      <c r="A358" s="193" t="s">
        <v>1016</v>
      </c>
      <c r="B358" s="195">
        <v>35.515579000000002</v>
      </c>
      <c r="C358" s="195">
        <v>-119.075784</v>
      </c>
      <c r="D358" s="196" t="str">
        <f t="shared" si="20"/>
        <v>ANG_CH4_00356</v>
      </c>
      <c r="E358" s="196" t="s">
        <v>350</v>
      </c>
      <c r="F358" s="196" t="s">
        <v>351</v>
      </c>
      <c r="G358" s="196">
        <f t="shared" si="23"/>
        <v>356</v>
      </c>
      <c r="H358" s="194">
        <v>35.515531000000003</v>
      </c>
      <c r="I358" s="194">
        <v>-119.075844</v>
      </c>
      <c r="J358" s="45" t="s">
        <v>514</v>
      </c>
      <c r="K358" s="4" t="s">
        <v>434</v>
      </c>
      <c r="L358" s="5" t="s">
        <v>344</v>
      </c>
      <c r="M358" s="4" t="s">
        <v>174</v>
      </c>
      <c r="N358" s="4" t="s">
        <v>962</v>
      </c>
      <c r="O358" s="4" t="s">
        <v>436</v>
      </c>
      <c r="P358" s="4" t="s">
        <v>431</v>
      </c>
      <c r="Q358" s="4" t="s">
        <v>376</v>
      </c>
      <c r="R358" s="193" t="s">
        <v>136</v>
      </c>
      <c r="S358" s="193" t="str">
        <f t="shared" si="21"/>
        <v>10/08/16</v>
      </c>
      <c r="T358" s="193" t="str">
        <f t="shared" si="22"/>
        <v>20:55:02</v>
      </c>
      <c r="U358" s="50">
        <v>0.205717970384</v>
      </c>
      <c r="V358" s="50">
        <v>30.041637771600001</v>
      </c>
    </row>
    <row r="359" spans="1:22" s="193" customFormat="1" x14ac:dyDescent="0.35">
      <c r="A359" s="193" t="s">
        <v>1016</v>
      </c>
      <c r="B359" s="195">
        <v>35.515579000000002</v>
      </c>
      <c r="C359" s="195">
        <v>-119.075784</v>
      </c>
      <c r="D359" s="196" t="str">
        <f t="shared" si="20"/>
        <v>ANG_CH4_00357</v>
      </c>
      <c r="E359" s="196" t="s">
        <v>350</v>
      </c>
      <c r="F359" s="196" t="s">
        <v>351</v>
      </c>
      <c r="G359" s="196">
        <f t="shared" si="23"/>
        <v>357</v>
      </c>
      <c r="H359" s="194">
        <v>35.515531000000003</v>
      </c>
      <c r="I359" s="194">
        <v>-119.075844</v>
      </c>
      <c r="J359" s="45" t="s">
        <v>514</v>
      </c>
      <c r="K359" s="4" t="s">
        <v>434</v>
      </c>
      <c r="L359" s="5" t="s">
        <v>344</v>
      </c>
      <c r="M359" s="4" t="s">
        <v>174</v>
      </c>
      <c r="N359" s="4" t="s">
        <v>956</v>
      </c>
      <c r="O359" s="4" t="s">
        <v>436</v>
      </c>
      <c r="P359" s="4" t="s">
        <v>431</v>
      </c>
      <c r="Q359" s="4" t="s">
        <v>376</v>
      </c>
      <c r="R359" s="193" t="s">
        <v>134</v>
      </c>
      <c r="S359" s="193" t="str">
        <f t="shared" si="21"/>
        <v>10/08/16</v>
      </c>
      <c r="T359" s="193" t="str">
        <f t="shared" si="22"/>
        <v>20:40:39</v>
      </c>
      <c r="U359" s="50">
        <v>0.47819121601100001</v>
      </c>
      <c r="V359" s="50">
        <v>93.914855055000004</v>
      </c>
    </row>
    <row r="360" spans="1:22" s="193" customFormat="1" x14ac:dyDescent="0.35">
      <c r="A360" s="193" t="s">
        <v>1016</v>
      </c>
      <c r="B360" s="195">
        <v>35.515579000000002</v>
      </c>
      <c r="C360" s="195">
        <v>-119.075784</v>
      </c>
      <c r="D360" s="196" t="str">
        <f t="shared" si="20"/>
        <v>ANG_CH4_00358</v>
      </c>
      <c r="E360" s="196" t="s">
        <v>350</v>
      </c>
      <c r="F360" s="196" t="s">
        <v>351</v>
      </c>
      <c r="G360" s="196">
        <f t="shared" si="23"/>
        <v>358</v>
      </c>
      <c r="H360" s="194">
        <v>35.515531000000003</v>
      </c>
      <c r="I360" s="194">
        <v>-119.075844</v>
      </c>
      <c r="J360" s="45" t="s">
        <v>514</v>
      </c>
      <c r="K360" s="4" t="s">
        <v>434</v>
      </c>
      <c r="L360" s="5" t="s">
        <v>344</v>
      </c>
      <c r="M360" s="4" t="s">
        <v>174</v>
      </c>
      <c r="N360" s="4" t="s">
        <v>949</v>
      </c>
      <c r="O360" s="4" t="s">
        <v>436</v>
      </c>
      <c r="P360" s="4" t="s">
        <v>431</v>
      </c>
      <c r="Q360" s="4" t="s">
        <v>376</v>
      </c>
      <c r="R360" s="193" t="s">
        <v>132</v>
      </c>
      <c r="S360" s="193" t="str">
        <f t="shared" si="21"/>
        <v>10/08/16</v>
      </c>
      <c r="T360" s="193" t="str">
        <f t="shared" si="22"/>
        <v>20:23:59</v>
      </c>
      <c r="U360" s="50">
        <v>0.27163293492000001</v>
      </c>
      <c r="V360" s="50">
        <v>56.920997882999998</v>
      </c>
    </row>
    <row r="361" spans="1:22" s="193" customFormat="1" x14ac:dyDescent="0.35">
      <c r="A361" s="193" t="s">
        <v>1016</v>
      </c>
      <c r="B361" s="195">
        <v>35.515579000000002</v>
      </c>
      <c r="C361" s="195">
        <v>-119.075784</v>
      </c>
      <c r="D361" s="196" t="str">
        <f t="shared" si="20"/>
        <v>ANG_CH4_00359</v>
      </c>
      <c r="E361" s="196" t="s">
        <v>350</v>
      </c>
      <c r="F361" s="196" t="s">
        <v>351</v>
      </c>
      <c r="G361" s="196">
        <f t="shared" si="23"/>
        <v>359</v>
      </c>
      <c r="H361" s="194">
        <v>35.515531000000003</v>
      </c>
      <c r="I361" s="194">
        <v>-119.075844</v>
      </c>
      <c r="J361" s="45" t="s">
        <v>514</v>
      </c>
      <c r="K361" s="4" t="s">
        <v>434</v>
      </c>
      <c r="L361" s="5" t="s">
        <v>344</v>
      </c>
      <c r="M361" s="4" t="s">
        <v>174</v>
      </c>
      <c r="N361" s="4" t="s">
        <v>980</v>
      </c>
      <c r="O361" s="4" t="s">
        <v>436</v>
      </c>
      <c r="P361" s="4" t="s">
        <v>431</v>
      </c>
      <c r="Q361" s="4" t="s">
        <v>376</v>
      </c>
      <c r="R361" s="193" t="s">
        <v>143</v>
      </c>
      <c r="S361" s="193" t="str">
        <f t="shared" si="21"/>
        <v>10/08/16</v>
      </c>
      <c r="T361" s="193" t="str">
        <f t="shared" si="22"/>
        <v>21:33:09</v>
      </c>
      <c r="U361" s="50">
        <v>0.60406782734200004</v>
      </c>
      <c r="V361" s="50">
        <v>242.481030186</v>
      </c>
    </row>
    <row r="362" spans="1:22" s="193" customFormat="1" x14ac:dyDescent="0.35">
      <c r="A362" s="193" t="s">
        <v>1016</v>
      </c>
      <c r="B362" s="195">
        <v>35.515579000000002</v>
      </c>
      <c r="C362" s="195">
        <v>-119.075784</v>
      </c>
      <c r="D362" s="196" t="str">
        <f t="shared" si="20"/>
        <v>ANG_CH4_00360</v>
      </c>
      <c r="E362" s="196" t="s">
        <v>350</v>
      </c>
      <c r="F362" s="196" t="s">
        <v>351</v>
      </c>
      <c r="G362" s="196">
        <f t="shared" si="23"/>
        <v>360</v>
      </c>
      <c r="H362" s="194">
        <v>35.515531000000003</v>
      </c>
      <c r="I362" s="194">
        <v>-119.075844</v>
      </c>
      <c r="J362" s="45" t="s">
        <v>514</v>
      </c>
      <c r="K362" s="4" t="s">
        <v>434</v>
      </c>
      <c r="L362" s="5" t="s">
        <v>344</v>
      </c>
      <c r="M362" s="4" t="s">
        <v>174</v>
      </c>
      <c r="N362" s="4" t="s">
        <v>1273</v>
      </c>
      <c r="O362" s="4" t="s">
        <v>436</v>
      </c>
      <c r="P362" s="4" t="s">
        <v>431</v>
      </c>
      <c r="Q362" s="4" t="s">
        <v>376</v>
      </c>
      <c r="R362" s="193" t="s">
        <v>140</v>
      </c>
      <c r="S362" s="193" t="str">
        <f t="shared" si="21"/>
        <v>10/08/16</v>
      </c>
      <c r="T362" s="193" t="str">
        <f t="shared" si="22"/>
        <v>21:16:37</v>
      </c>
      <c r="U362" s="50" t="s">
        <v>1217</v>
      </c>
      <c r="V362" s="50" t="s">
        <v>1217</v>
      </c>
    </row>
    <row r="363" spans="1:22" s="193" customFormat="1" x14ac:dyDescent="0.35">
      <c r="A363" s="193" t="s">
        <v>1017</v>
      </c>
      <c r="B363" s="195">
        <v>35.518332999999998</v>
      </c>
      <c r="C363" s="195">
        <v>-119.078181</v>
      </c>
      <c r="D363" s="196" t="str">
        <f t="shared" si="20"/>
        <v>ANG_CH4_00361</v>
      </c>
      <c r="E363" s="196" t="s">
        <v>350</v>
      </c>
      <c r="F363" s="196" t="s">
        <v>351</v>
      </c>
      <c r="G363" s="196">
        <f t="shared" si="23"/>
        <v>361</v>
      </c>
      <c r="H363" s="194">
        <v>35.518332999999998</v>
      </c>
      <c r="I363" s="194">
        <v>-119.078181</v>
      </c>
      <c r="J363" s="45" t="s">
        <v>514</v>
      </c>
      <c r="K363" s="4" t="s">
        <v>434</v>
      </c>
      <c r="L363" s="5" t="s">
        <v>344</v>
      </c>
      <c r="M363" s="4" t="s">
        <v>174</v>
      </c>
      <c r="N363" s="4" t="s">
        <v>957</v>
      </c>
      <c r="O363" s="4" t="s">
        <v>435</v>
      </c>
      <c r="P363" s="4" t="s">
        <v>431</v>
      </c>
      <c r="Q363" s="4" t="s">
        <v>376</v>
      </c>
      <c r="R363" s="193" t="s">
        <v>134</v>
      </c>
      <c r="S363" s="193" t="str">
        <f t="shared" si="21"/>
        <v>10/08/16</v>
      </c>
      <c r="T363" s="193" t="str">
        <f t="shared" si="22"/>
        <v>20:40:39</v>
      </c>
      <c r="U363" s="50">
        <v>0.55175345437599999</v>
      </c>
      <c r="V363" s="50">
        <v>34.205262753</v>
      </c>
    </row>
    <row r="364" spans="1:22" s="193" customFormat="1" x14ac:dyDescent="0.35">
      <c r="A364" s="193" t="s">
        <v>1017</v>
      </c>
      <c r="B364" s="195">
        <v>35.518332999999998</v>
      </c>
      <c r="C364" s="195">
        <v>-119.078181</v>
      </c>
      <c r="D364" s="196" t="str">
        <f t="shared" si="20"/>
        <v>ANG_CH4_00362</v>
      </c>
      <c r="E364" s="196" t="s">
        <v>350</v>
      </c>
      <c r="F364" s="196" t="s">
        <v>351</v>
      </c>
      <c r="G364" s="196">
        <f t="shared" si="23"/>
        <v>362</v>
      </c>
      <c r="H364" s="194">
        <v>35.518332999999998</v>
      </c>
      <c r="I364" s="194">
        <v>-119.078181</v>
      </c>
      <c r="J364" s="45" t="s">
        <v>514</v>
      </c>
      <c r="K364" s="4" t="s">
        <v>434</v>
      </c>
      <c r="L364" s="5" t="s">
        <v>344</v>
      </c>
      <c r="M364" s="4" t="s">
        <v>174</v>
      </c>
      <c r="N364" s="4" t="s">
        <v>950</v>
      </c>
      <c r="O364" s="4" t="s">
        <v>435</v>
      </c>
      <c r="P364" s="4" t="s">
        <v>431</v>
      </c>
      <c r="Q364" s="4" t="s">
        <v>376</v>
      </c>
      <c r="R364" s="193" t="s">
        <v>132</v>
      </c>
      <c r="S364" s="193" t="str">
        <f t="shared" si="21"/>
        <v>10/08/16</v>
      </c>
      <c r="T364" s="193" t="str">
        <f t="shared" si="22"/>
        <v>20:23:59</v>
      </c>
      <c r="U364" s="50">
        <v>0.91795940790300001</v>
      </c>
      <c r="V364" s="50">
        <v>83.408632646699999</v>
      </c>
    </row>
    <row r="365" spans="1:22" s="193" customFormat="1" x14ac:dyDescent="0.35">
      <c r="A365" s="193" t="s">
        <v>1017</v>
      </c>
      <c r="B365" s="195">
        <v>35.518332999999998</v>
      </c>
      <c r="C365" s="195">
        <v>-119.078181</v>
      </c>
      <c r="D365" s="196" t="str">
        <f t="shared" si="20"/>
        <v>ANG_CH4_00363</v>
      </c>
      <c r="E365" s="196" t="s">
        <v>350</v>
      </c>
      <c r="F365" s="196" t="s">
        <v>351</v>
      </c>
      <c r="G365" s="196">
        <f t="shared" si="23"/>
        <v>363</v>
      </c>
      <c r="H365" s="194">
        <v>35.518332999999998</v>
      </c>
      <c r="I365" s="194">
        <v>-119.078181</v>
      </c>
      <c r="J365" s="45" t="s">
        <v>514</v>
      </c>
      <c r="K365" s="4" t="s">
        <v>434</v>
      </c>
      <c r="L365" s="5" t="s">
        <v>344</v>
      </c>
      <c r="M365" s="4" t="s">
        <v>174</v>
      </c>
      <c r="N365" s="4" t="s">
        <v>981</v>
      </c>
      <c r="O365" s="4" t="s">
        <v>435</v>
      </c>
      <c r="P365" s="4" t="s">
        <v>431</v>
      </c>
      <c r="Q365" s="4" t="s">
        <v>376</v>
      </c>
      <c r="R365" s="193" t="s">
        <v>143</v>
      </c>
      <c r="S365" s="193" t="str">
        <f t="shared" si="21"/>
        <v>10/08/16</v>
      </c>
      <c r="T365" s="193" t="str">
        <f t="shared" si="22"/>
        <v>21:33:09</v>
      </c>
      <c r="U365" s="50">
        <v>3.1205068838300001</v>
      </c>
      <c r="V365" s="50">
        <v>429.262623577</v>
      </c>
    </row>
    <row r="366" spans="1:22" s="193" customFormat="1" x14ac:dyDescent="0.35">
      <c r="A366" s="193" t="s">
        <v>1017</v>
      </c>
      <c r="B366" s="195">
        <v>35.518332999999998</v>
      </c>
      <c r="C366" s="195">
        <v>-119.078181</v>
      </c>
      <c r="D366" s="196" t="str">
        <f t="shared" si="20"/>
        <v>ANG_CH4_00364</v>
      </c>
      <c r="E366" s="196" t="s">
        <v>350</v>
      </c>
      <c r="F366" s="196" t="s">
        <v>351</v>
      </c>
      <c r="G366" s="196">
        <f t="shared" si="23"/>
        <v>364</v>
      </c>
      <c r="H366" s="194">
        <v>35.518332999999998</v>
      </c>
      <c r="I366" s="194">
        <v>-119.078181</v>
      </c>
      <c r="J366" s="45" t="s">
        <v>514</v>
      </c>
      <c r="K366" s="4" t="s">
        <v>434</v>
      </c>
      <c r="L366" s="5" t="s">
        <v>344</v>
      </c>
      <c r="M366" s="4" t="s">
        <v>174</v>
      </c>
      <c r="N366" s="4" t="s">
        <v>975</v>
      </c>
      <c r="O366" s="4" t="s">
        <v>435</v>
      </c>
      <c r="P366" s="4" t="s">
        <v>431</v>
      </c>
      <c r="Q366" s="4" t="s">
        <v>376</v>
      </c>
      <c r="R366" s="193" t="s">
        <v>140</v>
      </c>
      <c r="S366" s="193" t="str">
        <f t="shared" si="21"/>
        <v>10/08/16</v>
      </c>
      <c r="T366" s="193" t="str">
        <f t="shared" si="22"/>
        <v>21:16:37</v>
      </c>
      <c r="U366" s="50">
        <v>0.85935723816499998</v>
      </c>
      <c r="V366" s="50">
        <v>260.49952015299999</v>
      </c>
    </row>
    <row r="367" spans="1:22" s="193" customFormat="1" ht="36" x14ac:dyDescent="0.35">
      <c r="A367" s="193" t="s">
        <v>1019</v>
      </c>
      <c r="B367" s="195">
        <v>35.533999999999999</v>
      </c>
      <c r="C367" s="195">
        <v>-119.083153</v>
      </c>
      <c r="D367" s="196" t="str">
        <f t="shared" si="20"/>
        <v>ANG_CH4_00365</v>
      </c>
      <c r="E367" s="196" t="s">
        <v>350</v>
      </c>
      <c r="F367" s="196" t="s">
        <v>351</v>
      </c>
      <c r="G367" s="196">
        <f t="shared" si="23"/>
        <v>365</v>
      </c>
      <c r="H367" s="194">
        <v>35.533999999999999</v>
      </c>
      <c r="I367" s="194">
        <v>-119.083153</v>
      </c>
      <c r="J367" s="45" t="s">
        <v>514</v>
      </c>
      <c r="K367" s="4" t="s">
        <v>434</v>
      </c>
      <c r="L367" s="5" t="s">
        <v>344</v>
      </c>
      <c r="M367" s="4" t="s">
        <v>174</v>
      </c>
      <c r="N367" s="4" t="s">
        <v>1004</v>
      </c>
      <c r="O367" s="4" t="s">
        <v>424</v>
      </c>
      <c r="P367" s="4" t="s">
        <v>431</v>
      </c>
      <c r="Q367" s="4" t="s">
        <v>376</v>
      </c>
      <c r="R367" s="193" t="s">
        <v>156</v>
      </c>
      <c r="S367" s="193" t="str">
        <f t="shared" si="21"/>
        <v>10/25/16</v>
      </c>
      <c r="T367" s="193" t="str">
        <f t="shared" si="22"/>
        <v>19:21:03</v>
      </c>
      <c r="U367" s="50">
        <v>15.3348045582</v>
      </c>
      <c r="V367" s="50">
        <v>221.289403271</v>
      </c>
    </row>
    <row r="368" spans="1:22" s="193" customFormat="1" ht="36" x14ac:dyDescent="0.35">
      <c r="A368" s="193" t="s">
        <v>1019</v>
      </c>
      <c r="B368" s="195">
        <v>35.533999999999999</v>
      </c>
      <c r="C368" s="195">
        <v>-119.083153</v>
      </c>
      <c r="D368" s="196" t="str">
        <f t="shared" si="20"/>
        <v>ANG_CH4_00366</v>
      </c>
      <c r="E368" s="196" t="s">
        <v>350</v>
      </c>
      <c r="F368" s="196" t="s">
        <v>351</v>
      </c>
      <c r="G368" s="196">
        <f t="shared" si="23"/>
        <v>366</v>
      </c>
      <c r="H368" s="194">
        <v>35.533999999999999</v>
      </c>
      <c r="I368" s="194">
        <v>-119.083153</v>
      </c>
      <c r="J368" s="45" t="s">
        <v>514</v>
      </c>
      <c r="K368" s="4" t="s">
        <v>434</v>
      </c>
      <c r="L368" s="5" t="s">
        <v>344</v>
      </c>
      <c r="M368" s="4" t="s">
        <v>174</v>
      </c>
      <c r="N368" s="4" t="s">
        <v>951</v>
      </c>
      <c r="O368" s="4" t="s">
        <v>424</v>
      </c>
      <c r="P368" s="4" t="s">
        <v>431</v>
      </c>
      <c r="Q368" s="4" t="s">
        <v>376</v>
      </c>
      <c r="R368" s="193" t="s">
        <v>132</v>
      </c>
      <c r="S368" s="193" t="str">
        <f t="shared" si="21"/>
        <v>10/08/16</v>
      </c>
      <c r="T368" s="193" t="str">
        <f t="shared" si="22"/>
        <v>20:23:59</v>
      </c>
      <c r="U368" s="50">
        <v>12.767794454900001</v>
      </c>
      <c r="V368" s="50">
        <v>281.32898890799999</v>
      </c>
    </row>
    <row r="369" spans="1:22" s="193" customFormat="1" ht="36" x14ac:dyDescent="0.35">
      <c r="A369" s="193" t="s">
        <v>1019</v>
      </c>
      <c r="B369" s="195">
        <v>35.533999999999999</v>
      </c>
      <c r="C369" s="195">
        <v>-119.083153</v>
      </c>
      <c r="D369" s="196" t="str">
        <f t="shared" si="20"/>
        <v>ANG_CH4_00367</v>
      </c>
      <c r="E369" s="196" t="s">
        <v>350</v>
      </c>
      <c r="F369" s="196" t="s">
        <v>351</v>
      </c>
      <c r="G369" s="196">
        <f t="shared" si="23"/>
        <v>367</v>
      </c>
      <c r="H369" s="194">
        <v>35.533999999999999</v>
      </c>
      <c r="I369" s="194">
        <v>-119.083153</v>
      </c>
      <c r="J369" s="45" t="s">
        <v>514</v>
      </c>
      <c r="K369" s="4" t="s">
        <v>434</v>
      </c>
      <c r="L369" s="5" t="s">
        <v>344</v>
      </c>
      <c r="M369" s="4" t="s">
        <v>174</v>
      </c>
      <c r="N369" s="4" t="s">
        <v>958</v>
      </c>
      <c r="O369" s="4" t="s">
        <v>424</v>
      </c>
      <c r="P369" s="4" t="s">
        <v>431</v>
      </c>
      <c r="Q369" s="4" t="s">
        <v>376</v>
      </c>
      <c r="R369" s="193" t="s">
        <v>134</v>
      </c>
      <c r="S369" s="193" t="str">
        <f t="shared" si="21"/>
        <v>10/08/16</v>
      </c>
      <c r="T369" s="193" t="str">
        <f t="shared" si="22"/>
        <v>20:40:39</v>
      </c>
      <c r="U369" s="50">
        <v>7.6972139971300004</v>
      </c>
      <c r="V369" s="50">
        <v>263.59059163799998</v>
      </c>
    </row>
    <row r="370" spans="1:22" s="193" customFormat="1" ht="36" x14ac:dyDescent="0.35">
      <c r="A370" s="193" t="s">
        <v>1019</v>
      </c>
      <c r="B370" s="195">
        <v>35.533999999999999</v>
      </c>
      <c r="C370" s="195">
        <v>-119.083153</v>
      </c>
      <c r="D370" s="196" t="str">
        <f t="shared" si="20"/>
        <v>ANG_CH4_00368</v>
      </c>
      <c r="E370" s="196" t="s">
        <v>350</v>
      </c>
      <c r="F370" s="196" t="s">
        <v>351</v>
      </c>
      <c r="G370" s="196">
        <f t="shared" si="23"/>
        <v>368</v>
      </c>
      <c r="H370" s="194">
        <v>35.533999999999999</v>
      </c>
      <c r="I370" s="194">
        <v>-119.083153</v>
      </c>
      <c r="J370" s="45" t="s">
        <v>514</v>
      </c>
      <c r="K370" s="4" t="s">
        <v>434</v>
      </c>
      <c r="L370" s="5" t="s">
        <v>344</v>
      </c>
      <c r="M370" s="4" t="s">
        <v>174</v>
      </c>
      <c r="N370" s="4" t="s">
        <v>963</v>
      </c>
      <c r="O370" s="4" t="s">
        <v>424</v>
      </c>
      <c r="P370" s="4" t="s">
        <v>431</v>
      </c>
      <c r="Q370" s="4" t="s">
        <v>376</v>
      </c>
      <c r="R370" s="193" t="s">
        <v>136</v>
      </c>
      <c r="S370" s="193" t="str">
        <f t="shared" si="21"/>
        <v>10/08/16</v>
      </c>
      <c r="T370" s="193" t="str">
        <f t="shared" si="22"/>
        <v>20:55:02</v>
      </c>
      <c r="U370" s="50">
        <v>10.3069281995</v>
      </c>
      <c r="V370" s="50">
        <v>498.89021838500003</v>
      </c>
    </row>
    <row r="371" spans="1:22" s="193" customFormat="1" ht="36" x14ac:dyDescent="0.35">
      <c r="A371" s="193" t="s">
        <v>1019</v>
      </c>
      <c r="B371" s="195">
        <v>35.533999999999999</v>
      </c>
      <c r="C371" s="195">
        <v>-119.083153</v>
      </c>
      <c r="D371" s="196" t="str">
        <f t="shared" si="20"/>
        <v>ANG_CH4_00369</v>
      </c>
      <c r="E371" s="196" t="s">
        <v>350</v>
      </c>
      <c r="F371" s="196" t="s">
        <v>351</v>
      </c>
      <c r="G371" s="196">
        <f t="shared" si="23"/>
        <v>369</v>
      </c>
      <c r="H371" s="194">
        <v>35.533999999999999</v>
      </c>
      <c r="I371" s="194">
        <v>-119.083153</v>
      </c>
      <c r="J371" s="45" t="s">
        <v>514</v>
      </c>
      <c r="K371" s="4" t="s">
        <v>434</v>
      </c>
      <c r="L371" s="5" t="s">
        <v>344</v>
      </c>
      <c r="M371" s="4" t="s">
        <v>174</v>
      </c>
      <c r="N371" s="4" t="s">
        <v>974</v>
      </c>
      <c r="O371" s="4" t="s">
        <v>424</v>
      </c>
      <c r="P371" s="4" t="s">
        <v>431</v>
      </c>
      <c r="Q371" s="4" t="s">
        <v>376</v>
      </c>
      <c r="R371" s="193" t="s">
        <v>139</v>
      </c>
      <c r="S371" s="193" t="str">
        <f t="shared" si="21"/>
        <v>10/08/16</v>
      </c>
      <c r="T371" s="193" t="str">
        <f t="shared" si="22"/>
        <v>21:11:15</v>
      </c>
      <c r="U371" s="50">
        <v>7.1715774731700002</v>
      </c>
      <c r="V371" s="50">
        <v>499.15127967400002</v>
      </c>
    </row>
    <row r="372" spans="1:22" s="193" customFormat="1" ht="36" x14ac:dyDescent="0.35">
      <c r="A372" s="193" t="s">
        <v>1019</v>
      </c>
      <c r="B372" s="195">
        <v>35.533999999999999</v>
      </c>
      <c r="C372" s="195">
        <v>-119.083153</v>
      </c>
      <c r="D372" s="196" t="str">
        <f t="shared" si="20"/>
        <v>ANG_CH4_00370</v>
      </c>
      <c r="E372" s="196" t="s">
        <v>350</v>
      </c>
      <c r="F372" s="196" t="s">
        <v>351</v>
      </c>
      <c r="G372" s="196">
        <f t="shared" si="23"/>
        <v>370</v>
      </c>
      <c r="H372" s="194">
        <v>35.533999999999999</v>
      </c>
      <c r="I372" s="194">
        <v>-119.083153</v>
      </c>
      <c r="J372" s="45" t="s">
        <v>514</v>
      </c>
      <c r="K372" s="4" t="s">
        <v>434</v>
      </c>
      <c r="L372" s="5" t="s">
        <v>344</v>
      </c>
      <c r="M372" s="4" t="s">
        <v>174</v>
      </c>
      <c r="N372" s="4" t="s">
        <v>986</v>
      </c>
      <c r="O372" s="4" t="s">
        <v>424</v>
      </c>
      <c r="P372" s="4" t="s">
        <v>431</v>
      </c>
      <c r="Q372" s="4" t="s">
        <v>376</v>
      </c>
      <c r="R372" s="193" t="s">
        <v>139</v>
      </c>
      <c r="S372" s="193" t="str">
        <f t="shared" si="21"/>
        <v>10/08/16</v>
      </c>
      <c r="T372" s="193" t="str">
        <f t="shared" si="22"/>
        <v>21:11:15</v>
      </c>
      <c r="U372" s="50">
        <v>7.1715774731700002</v>
      </c>
      <c r="V372" s="50">
        <v>499.15127967400002</v>
      </c>
    </row>
    <row r="373" spans="1:22" s="193" customFormat="1" x14ac:dyDescent="0.35">
      <c r="A373" s="193" t="s">
        <v>1020</v>
      </c>
      <c r="B373" s="195">
        <v>35.456963999999999</v>
      </c>
      <c r="C373" s="195">
        <v>-119.054624</v>
      </c>
      <c r="D373" s="196" t="str">
        <f t="shared" si="20"/>
        <v>ANG_CH4_00371</v>
      </c>
      <c r="E373" s="196" t="s">
        <v>350</v>
      </c>
      <c r="F373" s="196" t="s">
        <v>351</v>
      </c>
      <c r="G373" s="196">
        <f t="shared" si="23"/>
        <v>371</v>
      </c>
      <c r="H373" s="194">
        <v>35.456910999999998</v>
      </c>
      <c r="I373" s="194">
        <v>-119.054481</v>
      </c>
      <c r="J373" s="45" t="s">
        <v>514</v>
      </c>
      <c r="K373" s="4" t="s">
        <v>434</v>
      </c>
      <c r="L373" s="5" t="s">
        <v>344</v>
      </c>
      <c r="M373" s="4" t="s">
        <v>174</v>
      </c>
      <c r="N373" s="4" t="s">
        <v>1005</v>
      </c>
      <c r="O373" s="4" t="s">
        <v>435</v>
      </c>
      <c r="P373" s="4" t="s">
        <v>431</v>
      </c>
      <c r="Q373" s="4" t="s">
        <v>376</v>
      </c>
      <c r="R373" s="193" t="s">
        <v>158</v>
      </c>
      <c r="S373" s="193" t="str">
        <f t="shared" si="21"/>
        <v>10/25/16</v>
      </c>
      <c r="T373" s="193" t="str">
        <f t="shared" si="22"/>
        <v>19:37:00</v>
      </c>
      <c r="U373" s="50">
        <v>12.653424989399999</v>
      </c>
      <c r="V373" s="50">
        <v>489.91938112299999</v>
      </c>
    </row>
    <row r="374" spans="1:22" s="193" customFormat="1" x14ac:dyDescent="0.35">
      <c r="A374" s="193" t="s">
        <v>1020</v>
      </c>
      <c r="B374" s="195">
        <v>35.456963999999999</v>
      </c>
      <c r="C374" s="195">
        <v>-119.054624</v>
      </c>
      <c r="D374" s="196" t="str">
        <f t="shared" si="20"/>
        <v>ANG_CH4_00372</v>
      </c>
      <c r="E374" s="196" t="s">
        <v>350</v>
      </c>
      <c r="F374" s="196" t="s">
        <v>351</v>
      </c>
      <c r="G374" s="196">
        <f t="shared" si="23"/>
        <v>372</v>
      </c>
      <c r="H374" s="194">
        <v>35.456910999999998</v>
      </c>
      <c r="I374" s="194">
        <v>-119.054481</v>
      </c>
      <c r="J374" s="45" t="s">
        <v>514</v>
      </c>
      <c r="K374" s="4" t="s">
        <v>434</v>
      </c>
      <c r="L374" s="5" t="s">
        <v>344</v>
      </c>
      <c r="M374" s="4" t="s">
        <v>174</v>
      </c>
      <c r="N374" s="4" t="s">
        <v>953</v>
      </c>
      <c r="O374" s="4" t="s">
        <v>435</v>
      </c>
      <c r="P374" s="4" t="s">
        <v>431</v>
      </c>
      <c r="Q374" s="4" t="s">
        <v>376</v>
      </c>
      <c r="R374" s="193" t="s">
        <v>133</v>
      </c>
      <c r="S374" s="193" t="str">
        <f t="shared" si="21"/>
        <v>10/08/16</v>
      </c>
      <c r="T374" s="193" t="str">
        <f t="shared" si="22"/>
        <v>20:30:01</v>
      </c>
      <c r="U374" s="50">
        <v>1.76778870402</v>
      </c>
      <c r="V374" s="50">
        <v>85.517308189600001</v>
      </c>
    </row>
    <row r="375" spans="1:22" s="193" customFormat="1" x14ac:dyDescent="0.35">
      <c r="A375" s="193" t="s">
        <v>1020</v>
      </c>
      <c r="B375" s="195">
        <v>35.456963999999999</v>
      </c>
      <c r="C375" s="195">
        <v>-119.054624</v>
      </c>
      <c r="D375" s="196" t="str">
        <f t="shared" si="20"/>
        <v>ANG_CH4_00373</v>
      </c>
      <c r="E375" s="196" t="s">
        <v>350</v>
      </c>
      <c r="F375" s="196" t="s">
        <v>351</v>
      </c>
      <c r="G375" s="196">
        <f t="shared" si="23"/>
        <v>373</v>
      </c>
      <c r="H375" s="194">
        <v>35.456910999999998</v>
      </c>
      <c r="I375" s="194">
        <v>-119.054481</v>
      </c>
      <c r="J375" s="45" t="s">
        <v>514</v>
      </c>
      <c r="K375" s="4" t="s">
        <v>434</v>
      </c>
      <c r="L375" s="5" t="s">
        <v>344</v>
      </c>
      <c r="M375" s="4" t="s">
        <v>174</v>
      </c>
      <c r="N375" s="4" t="s">
        <v>969</v>
      </c>
      <c r="O375" s="4" t="s">
        <v>435</v>
      </c>
      <c r="P375" s="4" t="s">
        <v>431</v>
      </c>
      <c r="Q375" s="4" t="s">
        <v>376</v>
      </c>
      <c r="R375" s="193" t="s">
        <v>138</v>
      </c>
      <c r="S375" s="193" t="str">
        <f t="shared" si="21"/>
        <v>10/08/16</v>
      </c>
      <c r="T375" s="193" t="str">
        <f t="shared" si="22"/>
        <v>21:06:04</v>
      </c>
      <c r="U375" s="50">
        <v>1.02413900057</v>
      </c>
      <c r="V375" s="50">
        <v>70.880180586700007</v>
      </c>
    </row>
    <row r="376" spans="1:22" s="193" customFormat="1" x14ac:dyDescent="0.35">
      <c r="A376" s="193" t="s">
        <v>1020</v>
      </c>
      <c r="B376" s="195">
        <v>35.456963999999999</v>
      </c>
      <c r="C376" s="195">
        <v>-119.054624</v>
      </c>
      <c r="D376" s="196" t="str">
        <f t="shared" si="20"/>
        <v>ANG_CH4_00374</v>
      </c>
      <c r="E376" s="196" t="s">
        <v>350</v>
      </c>
      <c r="F376" s="196" t="s">
        <v>351</v>
      </c>
      <c r="G376" s="196">
        <f t="shared" si="23"/>
        <v>374</v>
      </c>
      <c r="H376" s="194">
        <v>35.456910999999998</v>
      </c>
      <c r="I376" s="194">
        <v>-119.054481</v>
      </c>
      <c r="J376" s="45" t="s">
        <v>514</v>
      </c>
      <c r="K376" s="4" t="s">
        <v>434</v>
      </c>
      <c r="L376" s="5" t="s">
        <v>344</v>
      </c>
      <c r="M376" s="4" t="s">
        <v>174</v>
      </c>
      <c r="N376" s="4" t="s">
        <v>959</v>
      </c>
      <c r="O376" s="4" t="s">
        <v>435</v>
      </c>
      <c r="P376" s="4" t="s">
        <v>431</v>
      </c>
      <c r="Q376" s="4" t="s">
        <v>376</v>
      </c>
      <c r="R376" s="193" t="s">
        <v>135</v>
      </c>
      <c r="S376" s="193" t="str">
        <f t="shared" si="21"/>
        <v>10/08/16</v>
      </c>
      <c r="T376" s="193" t="str">
        <f t="shared" si="22"/>
        <v>20:46:51</v>
      </c>
      <c r="U376" s="50">
        <v>0.45533084217499997</v>
      </c>
      <c r="V376" s="50">
        <v>40.419054912299998</v>
      </c>
    </row>
    <row r="377" spans="1:22" s="193" customFormat="1" x14ac:dyDescent="0.35">
      <c r="A377" s="193" t="s">
        <v>1020</v>
      </c>
      <c r="B377" s="195">
        <v>35.456963999999999</v>
      </c>
      <c r="C377" s="195">
        <v>-119.054624</v>
      </c>
      <c r="D377" s="196" t="str">
        <f t="shared" si="20"/>
        <v>ANG_CH4_00375</v>
      </c>
      <c r="E377" s="196" t="s">
        <v>350</v>
      </c>
      <c r="F377" s="196" t="s">
        <v>351</v>
      </c>
      <c r="G377" s="196">
        <f t="shared" si="23"/>
        <v>375</v>
      </c>
      <c r="H377" s="194">
        <v>35.456910999999998</v>
      </c>
      <c r="I377" s="194">
        <v>-119.054481</v>
      </c>
      <c r="J377" s="45" t="s">
        <v>514</v>
      </c>
      <c r="K377" s="4" t="s">
        <v>434</v>
      </c>
      <c r="L377" s="5" t="s">
        <v>344</v>
      </c>
      <c r="M377" s="4" t="s">
        <v>174</v>
      </c>
      <c r="N377" s="4" t="s">
        <v>968</v>
      </c>
      <c r="O377" s="4" t="s">
        <v>435</v>
      </c>
      <c r="P377" s="4" t="s">
        <v>431</v>
      </c>
      <c r="Q377" s="4" t="s">
        <v>376</v>
      </c>
      <c r="R377" s="193" t="s">
        <v>137</v>
      </c>
      <c r="S377" s="193" t="str">
        <f t="shared" si="21"/>
        <v>10/08/16</v>
      </c>
      <c r="T377" s="193" t="str">
        <f t="shared" si="22"/>
        <v>21:01:16</v>
      </c>
      <c r="U377" s="50">
        <v>1.7364905661700001</v>
      </c>
      <c r="V377" s="50">
        <v>316.30365157599999</v>
      </c>
    </row>
    <row r="378" spans="1:22" s="193" customFormat="1" x14ac:dyDescent="0.35">
      <c r="A378" s="193" t="s">
        <v>1021</v>
      </c>
      <c r="B378" s="195">
        <v>35.457113999999997</v>
      </c>
      <c r="C378" s="195">
        <v>-119.049503</v>
      </c>
      <c r="D378" s="196" t="str">
        <f t="shared" si="20"/>
        <v>ANG_CH4_00376</v>
      </c>
      <c r="E378" s="196" t="s">
        <v>350</v>
      </c>
      <c r="F378" s="196" t="s">
        <v>351</v>
      </c>
      <c r="G378" s="196">
        <f t="shared" si="23"/>
        <v>376</v>
      </c>
      <c r="H378" s="194">
        <v>35.457113999999997</v>
      </c>
      <c r="I378" s="194">
        <v>-119.049503</v>
      </c>
      <c r="J378" s="45" t="s">
        <v>343</v>
      </c>
      <c r="K378" s="4" t="s">
        <v>434</v>
      </c>
      <c r="L378" s="5" t="s">
        <v>344</v>
      </c>
      <c r="M378" s="4" t="s">
        <v>174</v>
      </c>
      <c r="N378" s="4" t="s">
        <v>954</v>
      </c>
      <c r="O378" s="4" t="s">
        <v>345</v>
      </c>
      <c r="P378" s="4" t="s">
        <v>431</v>
      </c>
      <c r="Q378" s="4" t="s">
        <v>345</v>
      </c>
      <c r="R378" s="193" t="s">
        <v>133</v>
      </c>
      <c r="S378" s="193" t="str">
        <f t="shared" si="21"/>
        <v>10/08/16</v>
      </c>
      <c r="T378" s="193" t="str">
        <f t="shared" si="22"/>
        <v>20:30:01</v>
      </c>
      <c r="U378" s="50">
        <v>10.1820885157</v>
      </c>
      <c r="V378" s="50">
        <v>237.30697419200001</v>
      </c>
    </row>
    <row r="379" spans="1:22" s="193" customFormat="1" x14ac:dyDescent="0.35">
      <c r="A379" s="193" t="s">
        <v>1023</v>
      </c>
      <c r="B379" s="195">
        <v>35.455378000000003</v>
      </c>
      <c r="C379" s="195">
        <v>-119.049778</v>
      </c>
      <c r="D379" s="196" t="str">
        <f t="shared" si="20"/>
        <v>ANG_CH4_00377</v>
      </c>
      <c r="E379" s="196" t="s">
        <v>350</v>
      </c>
      <c r="F379" s="196" t="s">
        <v>351</v>
      </c>
      <c r="G379" s="196">
        <f t="shared" si="23"/>
        <v>377</v>
      </c>
      <c r="H379" s="194">
        <v>35.455378000000003</v>
      </c>
      <c r="I379" s="194">
        <v>-119.049778</v>
      </c>
      <c r="J379" s="45" t="s">
        <v>343</v>
      </c>
      <c r="K379" s="4" t="s">
        <v>434</v>
      </c>
      <c r="L379" s="5" t="s">
        <v>344</v>
      </c>
      <c r="M379" s="4" t="s">
        <v>174</v>
      </c>
      <c r="N379" s="4" t="s">
        <v>960</v>
      </c>
      <c r="O379" s="4" t="s">
        <v>345</v>
      </c>
      <c r="P379" s="4" t="s">
        <v>431</v>
      </c>
      <c r="Q379" s="4" t="s">
        <v>345</v>
      </c>
      <c r="R379" s="193" t="s">
        <v>135</v>
      </c>
      <c r="S379" s="193" t="str">
        <f t="shared" si="21"/>
        <v>10/08/16</v>
      </c>
      <c r="T379" s="193" t="str">
        <f t="shared" si="22"/>
        <v>20:46:51</v>
      </c>
      <c r="U379" s="50">
        <v>9.8479982940500008</v>
      </c>
      <c r="V379" s="50">
        <v>277.15109597499998</v>
      </c>
    </row>
    <row r="380" spans="1:22" s="193" customFormat="1" x14ac:dyDescent="0.35">
      <c r="A380" s="193" t="s">
        <v>1022</v>
      </c>
      <c r="B380" s="195">
        <v>35.530513999999997</v>
      </c>
      <c r="C380" s="195">
        <v>-119.077731</v>
      </c>
      <c r="D380" s="196" t="str">
        <f t="shared" si="20"/>
        <v>ANG_CH4_00378</v>
      </c>
      <c r="E380" s="196" t="s">
        <v>350</v>
      </c>
      <c r="F380" s="196" t="s">
        <v>351</v>
      </c>
      <c r="G380" s="196">
        <f t="shared" si="23"/>
        <v>378</v>
      </c>
      <c r="H380" s="194">
        <v>35.530513999999997</v>
      </c>
      <c r="I380" s="194">
        <v>-119.077731</v>
      </c>
      <c r="J380" s="45" t="s">
        <v>343</v>
      </c>
      <c r="K380" s="4" t="s">
        <v>434</v>
      </c>
      <c r="L380" s="5" t="s">
        <v>344</v>
      </c>
      <c r="M380" s="4" t="s">
        <v>174</v>
      </c>
      <c r="N380" s="4" t="s">
        <v>976</v>
      </c>
      <c r="O380" s="4" t="s">
        <v>436</v>
      </c>
      <c r="P380" s="4" t="s">
        <v>431</v>
      </c>
      <c r="Q380" s="4" t="s">
        <v>376</v>
      </c>
      <c r="R380" s="193" t="s">
        <v>140</v>
      </c>
      <c r="S380" s="193" t="str">
        <f t="shared" si="21"/>
        <v>10/08/16</v>
      </c>
      <c r="T380" s="193" t="str">
        <f t="shared" si="22"/>
        <v>21:16:37</v>
      </c>
      <c r="U380" s="50">
        <v>15.093445427100001</v>
      </c>
      <c r="V380" s="50">
        <v>499.22339688800002</v>
      </c>
    </row>
    <row r="381" spans="1:22" s="193" customFormat="1" x14ac:dyDescent="0.35">
      <c r="A381" s="193" t="s">
        <v>1024</v>
      </c>
      <c r="B381" s="195">
        <v>35.456235999999997</v>
      </c>
      <c r="C381" s="195">
        <v>-119.05275</v>
      </c>
      <c r="D381" s="196" t="str">
        <f t="shared" si="20"/>
        <v>ANG_CH4_00379</v>
      </c>
      <c r="E381" s="196" t="s">
        <v>350</v>
      </c>
      <c r="F381" s="196" t="s">
        <v>351</v>
      </c>
      <c r="G381" s="196">
        <f t="shared" si="23"/>
        <v>379</v>
      </c>
      <c r="H381" s="194">
        <v>35.456235999999997</v>
      </c>
      <c r="I381" s="194">
        <v>-119.05275</v>
      </c>
      <c r="J381" s="45" t="s">
        <v>343</v>
      </c>
      <c r="K381" s="4" t="s">
        <v>434</v>
      </c>
      <c r="L381" s="5" t="s">
        <v>344</v>
      </c>
      <c r="M381" s="4" t="s">
        <v>174</v>
      </c>
      <c r="N381" s="4" t="s">
        <v>977</v>
      </c>
      <c r="O381" s="4" t="s">
        <v>345</v>
      </c>
      <c r="P381" s="4" t="s">
        <v>431</v>
      </c>
      <c r="Q381" s="4" t="s">
        <v>345</v>
      </c>
      <c r="R381" s="193" t="s">
        <v>141</v>
      </c>
      <c r="S381" s="193" t="str">
        <f t="shared" si="21"/>
        <v>10/08/16</v>
      </c>
      <c r="T381" s="193" t="str">
        <f t="shared" si="22"/>
        <v>21:23:26</v>
      </c>
      <c r="U381" s="50">
        <v>17.2073267695</v>
      </c>
      <c r="V381" s="50">
        <v>498.60605692299998</v>
      </c>
    </row>
    <row r="382" spans="1:22" s="193" customFormat="1" x14ac:dyDescent="0.35">
      <c r="A382" s="193" t="s">
        <v>1025</v>
      </c>
      <c r="B382" s="195">
        <v>35.455680999999998</v>
      </c>
      <c r="C382" s="195">
        <v>-119.050572</v>
      </c>
      <c r="D382" s="196" t="str">
        <f t="shared" si="20"/>
        <v>ANG_CH4_00380</v>
      </c>
      <c r="E382" s="196" t="s">
        <v>350</v>
      </c>
      <c r="F382" s="196" t="s">
        <v>351</v>
      </c>
      <c r="G382" s="196">
        <f t="shared" si="23"/>
        <v>380</v>
      </c>
      <c r="H382" s="194">
        <v>35.455680999999998</v>
      </c>
      <c r="I382" s="194">
        <v>-119.050572</v>
      </c>
      <c r="J382" s="45" t="s">
        <v>343</v>
      </c>
      <c r="K382" s="4" t="s">
        <v>434</v>
      </c>
      <c r="L382" s="5" t="s">
        <v>344</v>
      </c>
      <c r="M382" s="4" t="s">
        <v>174</v>
      </c>
      <c r="N382" s="4" t="s">
        <v>978</v>
      </c>
      <c r="O382" s="4" t="s">
        <v>345</v>
      </c>
      <c r="P382" s="4" t="s">
        <v>431</v>
      </c>
      <c r="Q382" s="4" t="s">
        <v>345</v>
      </c>
      <c r="R382" s="193" t="s">
        <v>141</v>
      </c>
      <c r="S382" s="193" t="str">
        <f t="shared" si="21"/>
        <v>10/08/16</v>
      </c>
      <c r="T382" s="193" t="str">
        <f t="shared" si="22"/>
        <v>21:23:26</v>
      </c>
      <c r="U382" s="50">
        <v>17.207326713400001</v>
      </c>
      <c r="V382" s="50">
        <v>498.60605692299998</v>
      </c>
    </row>
    <row r="383" spans="1:22" s="193" customFormat="1" x14ac:dyDescent="0.35">
      <c r="A383" s="193" t="s">
        <v>1026</v>
      </c>
      <c r="B383" s="195">
        <v>35.459142</v>
      </c>
      <c r="C383" s="195">
        <v>-119.053044</v>
      </c>
      <c r="D383" s="196" t="str">
        <f t="shared" si="20"/>
        <v>ANG_CH4_00381</v>
      </c>
      <c r="E383" s="196" t="s">
        <v>350</v>
      </c>
      <c r="F383" s="196" t="s">
        <v>351</v>
      </c>
      <c r="G383" s="196">
        <f t="shared" si="23"/>
        <v>381</v>
      </c>
      <c r="H383" s="194">
        <v>35.459142</v>
      </c>
      <c r="I383" s="194">
        <v>-119.053044</v>
      </c>
      <c r="J383" s="45" t="s">
        <v>514</v>
      </c>
      <c r="K383" s="4" t="s">
        <v>434</v>
      </c>
      <c r="L383" s="5" t="s">
        <v>344</v>
      </c>
      <c r="M383" s="4" t="s">
        <v>174</v>
      </c>
      <c r="N383" s="4" t="s">
        <v>1006</v>
      </c>
      <c r="O383" s="4" t="s">
        <v>436</v>
      </c>
      <c r="P383" s="4" t="s">
        <v>431</v>
      </c>
      <c r="Q383" s="4" t="s">
        <v>376</v>
      </c>
      <c r="R383" s="193" t="s">
        <v>158</v>
      </c>
      <c r="S383" s="193" t="str">
        <f t="shared" si="21"/>
        <v>10/25/16</v>
      </c>
      <c r="T383" s="193" t="str">
        <f t="shared" si="22"/>
        <v>19:37:00</v>
      </c>
      <c r="U383" s="50">
        <v>12.653424962000001</v>
      </c>
      <c r="V383" s="50">
        <v>489.91938112299999</v>
      </c>
    </row>
    <row r="384" spans="1:22" s="193" customFormat="1" x14ac:dyDescent="0.35">
      <c r="A384" s="193" t="s">
        <v>1026</v>
      </c>
      <c r="B384" s="195">
        <v>35.459142</v>
      </c>
      <c r="C384" s="195">
        <v>-119.053044</v>
      </c>
      <c r="D384" s="196" t="str">
        <f t="shared" si="20"/>
        <v>ANG_CH4_00382</v>
      </c>
      <c r="E384" s="196" t="s">
        <v>350</v>
      </c>
      <c r="F384" s="196" t="s">
        <v>351</v>
      </c>
      <c r="G384" s="196">
        <f t="shared" si="23"/>
        <v>382</v>
      </c>
      <c r="H384" s="194">
        <v>35.459142</v>
      </c>
      <c r="I384" s="194">
        <v>-119.053044</v>
      </c>
      <c r="J384" s="45" t="s">
        <v>514</v>
      </c>
      <c r="K384" s="4" t="s">
        <v>434</v>
      </c>
      <c r="L384" s="5" t="s">
        <v>344</v>
      </c>
      <c r="M384" s="4" t="s">
        <v>174</v>
      </c>
      <c r="N384" s="4" t="s">
        <v>979</v>
      </c>
      <c r="O384" s="4" t="s">
        <v>436</v>
      </c>
      <c r="P384" s="4" t="s">
        <v>431</v>
      </c>
      <c r="Q384" s="4" t="s">
        <v>376</v>
      </c>
      <c r="R384" s="193" t="s">
        <v>142</v>
      </c>
      <c r="S384" s="193" t="str">
        <f t="shared" si="21"/>
        <v>10/08/16</v>
      </c>
      <c r="T384" s="193" t="str">
        <f t="shared" si="22"/>
        <v>21:28:16</v>
      </c>
      <c r="U384" s="50">
        <v>1.5840875277599999</v>
      </c>
      <c r="V384" s="50">
        <v>497.163956859</v>
      </c>
    </row>
    <row r="385" spans="1:22" s="193" customFormat="1" x14ac:dyDescent="0.35">
      <c r="A385" s="193" t="s">
        <v>1026</v>
      </c>
      <c r="B385" s="195">
        <v>35.459142</v>
      </c>
      <c r="C385" s="195">
        <v>-119.053044</v>
      </c>
      <c r="D385" s="196" t="str">
        <f t="shared" ref="D385:D448" si="24">CONCATENATE(E385,"_",F385,"_",TEXT(G385,"00000"))</f>
        <v>ANG_CH4_00383</v>
      </c>
      <c r="E385" s="196" t="s">
        <v>350</v>
      </c>
      <c r="F385" s="196" t="s">
        <v>351</v>
      </c>
      <c r="G385" s="196">
        <f t="shared" si="23"/>
        <v>383</v>
      </c>
      <c r="H385" s="194">
        <v>35.459142</v>
      </c>
      <c r="I385" s="194">
        <v>-119.053044</v>
      </c>
      <c r="J385" s="45" t="s">
        <v>514</v>
      </c>
      <c r="K385" s="4" t="s">
        <v>434</v>
      </c>
      <c r="L385" s="5" t="s">
        <v>344</v>
      </c>
      <c r="M385" s="4" t="s">
        <v>174</v>
      </c>
      <c r="N385" s="4" t="s">
        <v>968</v>
      </c>
      <c r="O385" s="4" t="s">
        <v>436</v>
      </c>
      <c r="P385" s="4" t="s">
        <v>431</v>
      </c>
      <c r="Q385" s="4" t="s">
        <v>376</v>
      </c>
      <c r="R385" s="193" t="s">
        <v>137</v>
      </c>
      <c r="S385" s="193" t="str">
        <f t="shared" ref="S385:S448" si="25">CONCATENATE(MID(R385,8,2),"/",MID(R385,10,2),"/",MID(R385,6,2))</f>
        <v>10/08/16</v>
      </c>
      <c r="T385" s="193" t="str">
        <f t="shared" ref="T385:T448" si="26">CONCATENATE(MID(R385,13,2),":",MID(R385,15,2),":",MID(R385,17,2))</f>
        <v>21:01:16</v>
      </c>
      <c r="U385" s="50">
        <v>7.1476776851299995E-2</v>
      </c>
      <c r="V385" s="50">
        <v>98.183501669099996</v>
      </c>
    </row>
    <row r="386" spans="1:22" s="193" customFormat="1" x14ac:dyDescent="0.35">
      <c r="A386" s="193" t="s">
        <v>1026</v>
      </c>
      <c r="B386" s="195">
        <v>35.459142</v>
      </c>
      <c r="C386" s="195">
        <v>-119.053044</v>
      </c>
      <c r="D386" s="196" t="str">
        <f t="shared" si="24"/>
        <v>ANG_CH4_00384</v>
      </c>
      <c r="E386" s="196" t="s">
        <v>350</v>
      </c>
      <c r="F386" s="196" t="s">
        <v>351</v>
      </c>
      <c r="G386" s="196">
        <f t="shared" si="23"/>
        <v>384</v>
      </c>
      <c r="H386" s="194">
        <v>35.459085999999999</v>
      </c>
      <c r="I386" s="194">
        <v>-119.05302500000001</v>
      </c>
      <c r="J386" s="45" t="s">
        <v>514</v>
      </c>
      <c r="K386" s="4" t="s">
        <v>434</v>
      </c>
      <c r="L386" s="5" t="s">
        <v>344</v>
      </c>
      <c r="M386" s="4" t="s">
        <v>174</v>
      </c>
      <c r="N386" s="4" t="s">
        <v>977</v>
      </c>
      <c r="O386" s="4" t="s">
        <v>436</v>
      </c>
      <c r="P386" s="4" t="s">
        <v>431</v>
      </c>
      <c r="Q386" s="4" t="s">
        <v>376</v>
      </c>
      <c r="R386" s="193" t="s">
        <v>141</v>
      </c>
      <c r="S386" s="193" t="str">
        <f t="shared" si="25"/>
        <v>10/08/16</v>
      </c>
      <c r="T386" s="193" t="str">
        <f t="shared" si="26"/>
        <v>21:23:26</v>
      </c>
      <c r="U386" s="50">
        <v>17.591458490299999</v>
      </c>
      <c r="V386" s="50" t="s">
        <v>1217</v>
      </c>
    </row>
    <row r="387" spans="1:22" s="193" customFormat="1" x14ac:dyDescent="0.35">
      <c r="A387" s="193" t="s">
        <v>1026</v>
      </c>
      <c r="B387" s="195">
        <v>35.459142</v>
      </c>
      <c r="C387" s="195">
        <v>-119.053044</v>
      </c>
      <c r="D387" s="196" t="str">
        <f t="shared" si="24"/>
        <v>ANG_CH4_00385</v>
      </c>
      <c r="E387" s="196" t="s">
        <v>350</v>
      </c>
      <c r="F387" s="196" t="s">
        <v>351</v>
      </c>
      <c r="G387" s="196">
        <f t="shared" si="23"/>
        <v>385</v>
      </c>
      <c r="H387" s="194">
        <v>35.459142</v>
      </c>
      <c r="I387" s="194">
        <v>-119.053044</v>
      </c>
      <c r="J387" s="45" t="s">
        <v>514</v>
      </c>
      <c r="K387" s="4" t="s">
        <v>434</v>
      </c>
      <c r="L387" s="5" t="s">
        <v>344</v>
      </c>
      <c r="M387" s="4" t="s">
        <v>174</v>
      </c>
      <c r="N387" s="4" t="s">
        <v>969</v>
      </c>
      <c r="O387" s="4" t="s">
        <v>436</v>
      </c>
      <c r="P387" s="4" t="s">
        <v>431</v>
      </c>
      <c r="Q387" s="4" t="s">
        <v>376</v>
      </c>
      <c r="R387" s="193" t="s">
        <v>138</v>
      </c>
      <c r="S387" s="193" t="str">
        <f t="shared" si="25"/>
        <v>10/08/16</v>
      </c>
      <c r="T387" s="193" t="str">
        <f t="shared" si="26"/>
        <v>21:06:04</v>
      </c>
      <c r="U387" s="50" t="s">
        <v>1217</v>
      </c>
      <c r="V387" s="50" t="s">
        <v>1217</v>
      </c>
    </row>
    <row r="388" spans="1:22" s="193" customFormat="1" x14ac:dyDescent="0.35">
      <c r="A388" s="193" t="s">
        <v>1027</v>
      </c>
      <c r="B388" s="195">
        <v>35.530405999999999</v>
      </c>
      <c r="C388" s="195">
        <v>-119.080039</v>
      </c>
      <c r="D388" s="196" t="str">
        <f t="shared" si="24"/>
        <v>ANG_CH4_00386</v>
      </c>
      <c r="E388" s="196" t="s">
        <v>350</v>
      </c>
      <c r="F388" s="196" t="s">
        <v>351</v>
      </c>
      <c r="G388" s="196">
        <f t="shared" ref="G388:G451" si="27">G387+1</f>
        <v>386</v>
      </c>
      <c r="H388" s="194">
        <v>35.530405999999999</v>
      </c>
      <c r="I388" s="194">
        <v>-119.080039</v>
      </c>
      <c r="J388" s="45" t="s">
        <v>514</v>
      </c>
      <c r="K388" s="4" t="s">
        <v>434</v>
      </c>
      <c r="L388" s="5" t="s">
        <v>344</v>
      </c>
      <c r="M388" s="4" t="s">
        <v>174</v>
      </c>
      <c r="N388" s="4" t="s">
        <v>985</v>
      </c>
      <c r="O388" s="4" t="s">
        <v>345</v>
      </c>
      <c r="P388" s="4" t="s">
        <v>431</v>
      </c>
      <c r="Q388" s="4" t="s">
        <v>345</v>
      </c>
      <c r="R388" s="193" t="s">
        <v>144</v>
      </c>
      <c r="S388" s="193" t="str">
        <f t="shared" si="25"/>
        <v>10/08/16</v>
      </c>
      <c r="T388" s="193" t="str">
        <f t="shared" si="26"/>
        <v>21:39:55</v>
      </c>
      <c r="U388" s="50">
        <v>5.2465958246</v>
      </c>
      <c r="V388" s="50">
        <v>317.70555550699999</v>
      </c>
    </row>
    <row r="389" spans="1:22" s="193" customFormat="1" x14ac:dyDescent="0.35">
      <c r="A389" s="193" t="s">
        <v>1027</v>
      </c>
      <c r="B389" s="195">
        <v>35.530405999999999</v>
      </c>
      <c r="C389" s="195">
        <v>-119.080039</v>
      </c>
      <c r="D389" s="196" t="str">
        <f t="shared" si="24"/>
        <v>ANG_CH4_00387</v>
      </c>
      <c r="E389" s="196" t="s">
        <v>350</v>
      </c>
      <c r="F389" s="196" t="s">
        <v>351</v>
      </c>
      <c r="G389" s="196">
        <f t="shared" si="27"/>
        <v>387</v>
      </c>
      <c r="H389" s="194">
        <v>35.530405999999999</v>
      </c>
      <c r="I389" s="194">
        <v>-119.080039</v>
      </c>
      <c r="J389" s="45" t="s">
        <v>514</v>
      </c>
      <c r="K389" s="4" t="s">
        <v>434</v>
      </c>
      <c r="L389" s="5" t="s">
        <v>344</v>
      </c>
      <c r="M389" s="4" t="s">
        <v>174</v>
      </c>
      <c r="N389" s="4" t="s">
        <v>1276</v>
      </c>
      <c r="O389" s="4" t="s">
        <v>345</v>
      </c>
      <c r="P389" s="4" t="s">
        <v>431</v>
      </c>
      <c r="Q389" s="4" t="s">
        <v>345</v>
      </c>
      <c r="R389" s="193" t="s">
        <v>140</v>
      </c>
      <c r="S389" s="193" t="str">
        <f t="shared" si="25"/>
        <v>10/08/16</v>
      </c>
      <c r="T389" s="193" t="str">
        <f t="shared" si="26"/>
        <v>21:16:37</v>
      </c>
      <c r="U389" s="50" t="s">
        <v>1217</v>
      </c>
      <c r="V389" s="50" t="s">
        <v>1217</v>
      </c>
    </row>
    <row r="390" spans="1:22" s="193" customFormat="1" x14ac:dyDescent="0.35">
      <c r="A390" s="193" t="s">
        <v>1028</v>
      </c>
      <c r="B390" s="195">
        <v>33.848680999999999</v>
      </c>
      <c r="C390" s="195">
        <v>-118.334075</v>
      </c>
      <c r="D390" s="196" t="str">
        <f t="shared" si="24"/>
        <v>ANG_CH4_00388</v>
      </c>
      <c r="E390" s="196" t="s">
        <v>350</v>
      </c>
      <c r="F390" s="196" t="s">
        <v>351</v>
      </c>
      <c r="G390" s="196">
        <f t="shared" si="27"/>
        <v>388</v>
      </c>
      <c r="H390" s="194">
        <v>33.848680999999999</v>
      </c>
      <c r="I390" s="194">
        <v>-118.334075</v>
      </c>
      <c r="J390" s="45" t="s">
        <v>514</v>
      </c>
      <c r="K390" s="5" t="s">
        <v>1071</v>
      </c>
      <c r="L390" s="5" t="s">
        <v>344</v>
      </c>
      <c r="M390" s="4" t="s">
        <v>174</v>
      </c>
      <c r="N390" s="4" t="s">
        <v>990</v>
      </c>
      <c r="O390" s="4" t="s">
        <v>829</v>
      </c>
      <c r="P390" s="5" t="s">
        <v>989</v>
      </c>
      <c r="Q390" s="4" t="s">
        <v>370</v>
      </c>
      <c r="R390" s="193" t="s">
        <v>147</v>
      </c>
      <c r="S390" s="193" t="str">
        <f t="shared" si="25"/>
        <v>10/11/16</v>
      </c>
      <c r="T390" s="193" t="str">
        <f t="shared" si="26"/>
        <v>22:23:00</v>
      </c>
      <c r="U390" s="50">
        <v>122.607238392</v>
      </c>
      <c r="V390" s="50">
        <v>484.592571136</v>
      </c>
    </row>
    <row r="391" spans="1:22" s="193" customFormat="1" x14ac:dyDescent="0.35">
      <c r="A391" s="193" t="s">
        <v>1028</v>
      </c>
      <c r="B391" s="195">
        <v>33.848680999999999</v>
      </c>
      <c r="C391" s="195">
        <v>-118.334075</v>
      </c>
      <c r="D391" s="196" t="str">
        <f t="shared" si="24"/>
        <v>ANG_CH4_00389</v>
      </c>
      <c r="E391" s="196" t="s">
        <v>350</v>
      </c>
      <c r="F391" s="196" t="s">
        <v>351</v>
      </c>
      <c r="G391" s="196">
        <f t="shared" si="27"/>
        <v>389</v>
      </c>
      <c r="H391" s="194">
        <v>33.848680999999999</v>
      </c>
      <c r="I391" s="194">
        <v>-118.334075</v>
      </c>
      <c r="J391" s="45" t="s">
        <v>514</v>
      </c>
      <c r="K391" s="5" t="s">
        <v>1071</v>
      </c>
      <c r="L391" s="5" t="s">
        <v>344</v>
      </c>
      <c r="M391" s="4" t="s">
        <v>174</v>
      </c>
      <c r="N391" s="4" t="s">
        <v>991</v>
      </c>
      <c r="O391" s="4" t="s">
        <v>829</v>
      </c>
      <c r="P391" s="5" t="s">
        <v>989</v>
      </c>
      <c r="Q391" s="4" t="s">
        <v>370</v>
      </c>
      <c r="R391" s="193" t="s">
        <v>148</v>
      </c>
      <c r="S391" s="193" t="str">
        <f t="shared" si="25"/>
        <v>10/11/16</v>
      </c>
      <c r="T391" s="193" t="str">
        <f t="shared" si="26"/>
        <v>22:28:38</v>
      </c>
      <c r="U391" s="50">
        <v>65.078517206000001</v>
      </c>
      <c r="V391" s="50">
        <v>442.12782088400002</v>
      </c>
    </row>
    <row r="392" spans="1:22" s="193" customFormat="1" x14ac:dyDescent="0.35">
      <c r="A392" s="193" t="s">
        <v>1029</v>
      </c>
      <c r="B392" s="195">
        <v>37.503722000000003</v>
      </c>
      <c r="C392" s="195">
        <v>-120.963888</v>
      </c>
      <c r="D392" s="196" t="str">
        <f t="shared" si="24"/>
        <v>ANG_CH4_00390</v>
      </c>
      <c r="E392" s="196" t="s">
        <v>350</v>
      </c>
      <c r="F392" s="196" t="s">
        <v>351</v>
      </c>
      <c r="G392" s="196">
        <f t="shared" si="27"/>
        <v>390</v>
      </c>
      <c r="H392" s="194">
        <v>37.503588999999998</v>
      </c>
      <c r="I392" s="194">
        <v>-120.96379399999999</v>
      </c>
      <c r="J392" s="45" t="s">
        <v>343</v>
      </c>
      <c r="K392" s="5" t="s">
        <v>1210</v>
      </c>
      <c r="L392" s="5" t="s">
        <v>344</v>
      </c>
      <c r="M392" s="4" t="s">
        <v>174</v>
      </c>
      <c r="N392" s="4" t="s">
        <v>992</v>
      </c>
      <c r="O392" s="4" t="s">
        <v>1057</v>
      </c>
      <c r="P392" s="4" t="s">
        <v>1191</v>
      </c>
      <c r="Q392" s="4" t="s">
        <v>392</v>
      </c>
      <c r="R392" s="193" t="s">
        <v>151</v>
      </c>
      <c r="S392" s="193" t="str">
        <f t="shared" si="25"/>
        <v>10/12/16</v>
      </c>
      <c r="T392" s="193" t="str">
        <f t="shared" si="26"/>
        <v>22:02:27</v>
      </c>
      <c r="U392" s="50">
        <v>1.0083269984500001</v>
      </c>
      <c r="V392" s="50">
        <v>186.386694804</v>
      </c>
    </row>
    <row r="393" spans="1:22" s="193" customFormat="1" x14ac:dyDescent="0.35">
      <c r="A393" s="193" t="s">
        <v>1030</v>
      </c>
      <c r="B393" s="195">
        <v>35.597175</v>
      </c>
      <c r="C393" s="195">
        <v>-118.96730599999999</v>
      </c>
      <c r="D393" s="196" t="str">
        <f t="shared" si="24"/>
        <v>ANG_CH4_00391</v>
      </c>
      <c r="E393" s="196" t="s">
        <v>350</v>
      </c>
      <c r="F393" s="196" t="s">
        <v>351</v>
      </c>
      <c r="G393" s="196">
        <f t="shared" si="27"/>
        <v>391</v>
      </c>
      <c r="H393" s="194">
        <v>35.597175</v>
      </c>
      <c r="I393" s="194">
        <v>-118.96730599999999</v>
      </c>
      <c r="J393" s="45" t="s">
        <v>343</v>
      </c>
      <c r="K393" s="5" t="s">
        <v>1072</v>
      </c>
      <c r="L393" s="5" t="s">
        <v>344</v>
      </c>
      <c r="M393" s="4" t="s">
        <v>174</v>
      </c>
      <c r="N393" s="4" t="s">
        <v>993</v>
      </c>
      <c r="O393" s="4" t="s">
        <v>435</v>
      </c>
      <c r="P393" s="5" t="s">
        <v>1073</v>
      </c>
      <c r="Q393" s="4" t="s">
        <v>376</v>
      </c>
      <c r="R393" s="193" t="s">
        <v>152</v>
      </c>
      <c r="S393" s="193" t="str">
        <f t="shared" si="25"/>
        <v>10/25/16</v>
      </c>
      <c r="T393" s="193" t="str">
        <f t="shared" si="26"/>
        <v>18:28:54</v>
      </c>
      <c r="U393" s="50">
        <v>4.4436132856599997</v>
      </c>
      <c r="V393" s="50">
        <v>234.06539684500001</v>
      </c>
    </row>
    <row r="394" spans="1:22" s="193" customFormat="1" x14ac:dyDescent="0.35">
      <c r="A394" s="193" t="s">
        <v>1031</v>
      </c>
      <c r="B394" s="195">
        <v>35.597074999999997</v>
      </c>
      <c r="C394" s="195">
        <v>-118.967122</v>
      </c>
      <c r="D394" s="196" t="str">
        <f t="shared" si="24"/>
        <v>ANG_CH4_00392</v>
      </c>
      <c r="E394" s="196" t="s">
        <v>350</v>
      </c>
      <c r="F394" s="196" t="s">
        <v>351</v>
      </c>
      <c r="G394" s="196">
        <f t="shared" si="27"/>
        <v>392</v>
      </c>
      <c r="H394" s="194">
        <v>35.597074999999997</v>
      </c>
      <c r="I394" s="194">
        <v>-118.967122</v>
      </c>
      <c r="J394" s="45" t="s">
        <v>343</v>
      </c>
      <c r="K394" s="5" t="s">
        <v>1072</v>
      </c>
      <c r="L394" s="5" t="s">
        <v>344</v>
      </c>
      <c r="M394" s="4" t="s">
        <v>174</v>
      </c>
      <c r="N394" s="4" t="s">
        <v>994</v>
      </c>
      <c r="O394" s="4" t="s">
        <v>435</v>
      </c>
      <c r="P394" s="5" t="s">
        <v>1073</v>
      </c>
      <c r="Q394" s="4" t="s">
        <v>376</v>
      </c>
      <c r="R394" s="193" t="s">
        <v>153</v>
      </c>
      <c r="S394" s="193" t="str">
        <f t="shared" si="25"/>
        <v>10/25/16</v>
      </c>
      <c r="T394" s="193" t="str">
        <f t="shared" si="26"/>
        <v>18:37:59</v>
      </c>
      <c r="U394" s="50">
        <v>4.3964590588599997</v>
      </c>
      <c r="V394" s="50">
        <v>381.00526243100001</v>
      </c>
    </row>
    <row r="395" spans="1:22" s="193" customFormat="1" x14ac:dyDescent="0.35">
      <c r="A395" s="193" t="s">
        <v>1032</v>
      </c>
      <c r="B395" s="195">
        <v>35.490321999999999</v>
      </c>
      <c r="C395" s="195">
        <v>-118.886128</v>
      </c>
      <c r="D395" s="196" t="str">
        <f t="shared" si="24"/>
        <v>ANG_CH4_00393</v>
      </c>
      <c r="E395" s="196" t="s">
        <v>350</v>
      </c>
      <c r="F395" s="196" t="s">
        <v>351</v>
      </c>
      <c r="G395" s="196">
        <f t="shared" si="27"/>
        <v>393</v>
      </c>
      <c r="H395" s="194">
        <v>35.490321999999999</v>
      </c>
      <c r="I395" s="194">
        <v>-118.886128</v>
      </c>
      <c r="J395" s="45" t="s">
        <v>343</v>
      </c>
      <c r="K395" s="5" t="s">
        <v>1074</v>
      </c>
      <c r="L395" s="5" t="s">
        <v>344</v>
      </c>
      <c r="M395" s="4" t="s">
        <v>174</v>
      </c>
      <c r="N395" s="4" t="s">
        <v>995</v>
      </c>
      <c r="O395" s="4" t="s">
        <v>345</v>
      </c>
      <c r="P395" s="5" t="s">
        <v>1075</v>
      </c>
      <c r="Q395" s="4" t="s">
        <v>345</v>
      </c>
      <c r="R395" s="193" t="s">
        <v>154</v>
      </c>
      <c r="S395" s="193" t="str">
        <f t="shared" si="25"/>
        <v>10/25/16</v>
      </c>
      <c r="T395" s="193" t="str">
        <f t="shared" si="26"/>
        <v>18:46:53</v>
      </c>
      <c r="U395" s="50">
        <v>0.89158110180899997</v>
      </c>
      <c r="V395" s="50">
        <v>137.55907821700001</v>
      </c>
    </row>
    <row r="396" spans="1:22" s="193" customFormat="1" x14ac:dyDescent="0.35">
      <c r="A396" s="193" t="s">
        <v>1033</v>
      </c>
      <c r="B396" s="195">
        <v>35.492663999999998</v>
      </c>
      <c r="C396" s="195">
        <v>-118.890503</v>
      </c>
      <c r="D396" s="196" t="str">
        <f t="shared" si="24"/>
        <v>ANG_CH4_00394</v>
      </c>
      <c r="E396" s="196" t="s">
        <v>350</v>
      </c>
      <c r="F396" s="196" t="s">
        <v>351</v>
      </c>
      <c r="G396" s="196">
        <f t="shared" si="27"/>
        <v>394</v>
      </c>
      <c r="H396" s="194">
        <v>35.492663999999998</v>
      </c>
      <c r="I396" s="194">
        <v>-118.890503</v>
      </c>
      <c r="J396" s="45" t="s">
        <v>343</v>
      </c>
      <c r="K396" s="5" t="s">
        <v>1074</v>
      </c>
      <c r="L396" s="5" t="s">
        <v>344</v>
      </c>
      <c r="M396" s="4" t="s">
        <v>174</v>
      </c>
      <c r="N396" s="4" t="s">
        <v>996</v>
      </c>
      <c r="O396" s="4" t="s">
        <v>436</v>
      </c>
      <c r="P396" s="5" t="s">
        <v>1075</v>
      </c>
      <c r="Q396" s="4" t="s">
        <v>376</v>
      </c>
      <c r="R396" s="193" t="s">
        <v>154</v>
      </c>
      <c r="S396" s="193" t="str">
        <f t="shared" si="25"/>
        <v>10/25/16</v>
      </c>
      <c r="T396" s="193" t="str">
        <f t="shared" si="26"/>
        <v>18:46:53</v>
      </c>
      <c r="U396" s="50">
        <v>18.973171432000001</v>
      </c>
      <c r="V396" s="50">
        <v>497.66061728900002</v>
      </c>
    </row>
    <row r="397" spans="1:22" s="193" customFormat="1" x14ac:dyDescent="0.35">
      <c r="A397" s="193" t="s">
        <v>1034</v>
      </c>
      <c r="B397" s="195">
        <v>35.492417000000003</v>
      </c>
      <c r="C397" s="195">
        <v>-118.89707199999999</v>
      </c>
      <c r="D397" s="196" t="str">
        <f t="shared" si="24"/>
        <v>ANG_CH4_00395</v>
      </c>
      <c r="E397" s="196" t="s">
        <v>350</v>
      </c>
      <c r="F397" s="196" t="s">
        <v>351</v>
      </c>
      <c r="G397" s="196">
        <f t="shared" si="27"/>
        <v>395</v>
      </c>
      <c r="H397" s="194">
        <v>35.492417000000003</v>
      </c>
      <c r="I397" s="194">
        <v>-118.89707199999999</v>
      </c>
      <c r="J397" s="45" t="s">
        <v>343</v>
      </c>
      <c r="K397" s="5" t="s">
        <v>1074</v>
      </c>
      <c r="L397" s="5" t="s">
        <v>344</v>
      </c>
      <c r="M397" s="4" t="s">
        <v>174</v>
      </c>
      <c r="N397" s="4" t="s">
        <v>997</v>
      </c>
      <c r="O397" s="4" t="s">
        <v>435</v>
      </c>
      <c r="P397" s="5" t="s">
        <v>1075</v>
      </c>
      <c r="Q397" s="4" t="s">
        <v>376</v>
      </c>
      <c r="R397" s="193" t="s">
        <v>154</v>
      </c>
      <c r="S397" s="193" t="str">
        <f t="shared" si="25"/>
        <v>10/25/16</v>
      </c>
      <c r="T397" s="193" t="str">
        <f t="shared" si="26"/>
        <v>18:46:53</v>
      </c>
      <c r="U397" s="50">
        <v>23.8984882142</v>
      </c>
      <c r="V397" s="50">
        <v>497.66061728900002</v>
      </c>
    </row>
    <row r="398" spans="1:22" s="193" customFormat="1" x14ac:dyDescent="0.35">
      <c r="A398" s="193" t="s">
        <v>1035</v>
      </c>
      <c r="B398" s="195">
        <v>35.494728000000002</v>
      </c>
      <c r="C398" s="195">
        <v>-118.89661700000001</v>
      </c>
      <c r="D398" s="196" t="str">
        <f t="shared" si="24"/>
        <v>ANG_CH4_00396</v>
      </c>
      <c r="E398" s="196" t="s">
        <v>350</v>
      </c>
      <c r="F398" s="196" t="s">
        <v>351</v>
      </c>
      <c r="G398" s="196">
        <f t="shared" si="27"/>
        <v>396</v>
      </c>
      <c r="H398" s="194">
        <v>35.494728000000002</v>
      </c>
      <c r="I398" s="194">
        <v>-118.89661700000001</v>
      </c>
      <c r="J398" s="45" t="s">
        <v>343</v>
      </c>
      <c r="K398" s="5" t="s">
        <v>1074</v>
      </c>
      <c r="L398" s="5" t="s">
        <v>344</v>
      </c>
      <c r="M398" s="4" t="s">
        <v>174</v>
      </c>
      <c r="N398" s="4" t="s">
        <v>998</v>
      </c>
      <c r="O398" s="4" t="s">
        <v>427</v>
      </c>
      <c r="P398" s="5" t="s">
        <v>1075</v>
      </c>
      <c r="Q398" s="4" t="s">
        <v>376</v>
      </c>
      <c r="R398" s="193" t="s">
        <v>154</v>
      </c>
      <c r="S398" s="193" t="str">
        <f t="shared" si="25"/>
        <v>10/25/16</v>
      </c>
      <c r="T398" s="193" t="str">
        <f t="shared" si="26"/>
        <v>18:46:53</v>
      </c>
      <c r="U398" s="50">
        <v>30.236043073200001</v>
      </c>
      <c r="V398" s="50">
        <v>497.66061728900002</v>
      </c>
    </row>
    <row r="399" spans="1:22" s="193" customFormat="1" x14ac:dyDescent="0.35">
      <c r="A399" s="193" t="s">
        <v>1036</v>
      </c>
      <c r="B399" s="195">
        <v>35.515864999999998</v>
      </c>
      <c r="C399" s="195">
        <v>-119.039883</v>
      </c>
      <c r="D399" s="196" t="str">
        <f t="shared" si="24"/>
        <v>ANG_CH4_00397</v>
      </c>
      <c r="E399" s="196" t="s">
        <v>350</v>
      </c>
      <c r="F399" s="196" t="s">
        <v>351</v>
      </c>
      <c r="G399" s="196">
        <f t="shared" si="27"/>
        <v>397</v>
      </c>
      <c r="H399" s="194">
        <v>35.516005999999997</v>
      </c>
      <c r="I399" s="194">
        <v>-119.039772</v>
      </c>
      <c r="J399" s="45" t="s">
        <v>343</v>
      </c>
      <c r="K399" s="4" t="s">
        <v>434</v>
      </c>
      <c r="L399" s="5" t="s">
        <v>344</v>
      </c>
      <c r="M399" s="4" t="s">
        <v>174</v>
      </c>
      <c r="N399" s="4" t="s">
        <v>999</v>
      </c>
      <c r="O399" s="4" t="s">
        <v>435</v>
      </c>
      <c r="P399" s="4" t="s">
        <v>431</v>
      </c>
      <c r="Q399" s="4" t="s">
        <v>376</v>
      </c>
      <c r="R399" s="193" t="s">
        <v>155</v>
      </c>
      <c r="S399" s="193" t="str">
        <f t="shared" si="25"/>
        <v>10/25/16</v>
      </c>
      <c r="T399" s="193" t="str">
        <f t="shared" si="26"/>
        <v>19:13:31</v>
      </c>
      <c r="U399" s="50">
        <v>2.2781495507799998</v>
      </c>
      <c r="V399" s="50">
        <v>141.28694207199999</v>
      </c>
    </row>
    <row r="400" spans="1:22" s="193" customFormat="1" x14ac:dyDescent="0.35">
      <c r="A400" s="193" t="s">
        <v>1037</v>
      </c>
      <c r="B400" s="195">
        <v>35.515833000000001</v>
      </c>
      <c r="C400" s="195">
        <v>-119.038606</v>
      </c>
      <c r="D400" s="196" t="str">
        <f t="shared" si="24"/>
        <v>ANG_CH4_00398</v>
      </c>
      <c r="E400" s="196" t="s">
        <v>350</v>
      </c>
      <c r="F400" s="196" t="s">
        <v>351</v>
      </c>
      <c r="G400" s="196">
        <f t="shared" si="27"/>
        <v>398</v>
      </c>
      <c r="H400" s="194">
        <v>35.515833000000001</v>
      </c>
      <c r="I400" s="194">
        <v>-119.038606</v>
      </c>
      <c r="J400" s="45" t="s">
        <v>343</v>
      </c>
      <c r="K400" s="4" t="s">
        <v>434</v>
      </c>
      <c r="L400" s="5" t="s">
        <v>344</v>
      </c>
      <c r="M400" s="4" t="s">
        <v>174</v>
      </c>
      <c r="N400" s="4" t="s">
        <v>1000</v>
      </c>
      <c r="O400" s="4" t="s">
        <v>435</v>
      </c>
      <c r="P400" s="4" t="s">
        <v>431</v>
      </c>
      <c r="Q400" s="4" t="s">
        <v>376</v>
      </c>
      <c r="R400" s="193" t="s">
        <v>155</v>
      </c>
      <c r="S400" s="193" t="str">
        <f t="shared" si="25"/>
        <v>10/25/16</v>
      </c>
      <c r="T400" s="193" t="str">
        <f t="shared" si="26"/>
        <v>19:13:31</v>
      </c>
      <c r="U400" s="50">
        <v>2.2781495358799999</v>
      </c>
      <c r="V400" s="50">
        <v>141.28694207199999</v>
      </c>
    </row>
    <row r="401" spans="1:22" s="193" customFormat="1" x14ac:dyDescent="0.35">
      <c r="A401" s="193" t="s">
        <v>1038</v>
      </c>
      <c r="B401" s="195">
        <v>35.535730999999998</v>
      </c>
      <c r="C401" s="195">
        <v>-119.082503</v>
      </c>
      <c r="D401" s="196" t="str">
        <f t="shared" si="24"/>
        <v>ANG_CH4_00399</v>
      </c>
      <c r="E401" s="196" t="s">
        <v>350</v>
      </c>
      <c r="F401" s="196" t="s">
        <v>351</v>
      </c>
      <c r="G401" s="196">
        <f t="shared" si="27"/>
        <v>399</v>
      </c>
      <c r="H401" s="194">
        <v>35.535674999999998</v>
      </c>
      <c r="I401" s="194">
        <v>-119.082489</v>
      </c>
      <c r="J401" s="45" t="s">
        <v>343</v>
      </c>
      <c r="K401" s="4" t="s">
        <v>434</v>
      </c>
      <c r="L401" s="5" t="s">
        <v>344</v>
      </c>
      <c r="M401" s="4" t="s">
        <v>174</v>
      </c>
      <c r="N401" s="4" t="s">
        <v>1001</v>
      </c>
      <c r="O401" s="4" t="s">
        <v>436</v>
      </c>
      <c r="P401" s="4" t="s">
        <v>431</v>
      </c>
      <c r="Q401" s="4" t="s">
        <v>376</v>
      </c>
      <c r="R401" s="193" t="s">
        <v>155</v>
      </c>
      <c r="S401" s="193" t="str">
        <f t="shared" si="25"/>
        <v>10/25/16</v>
      </c>
      <c r="T401" s="193" t="str">
        <f t="shared" si="26"/>
        <v>19:13:31</v>
      </c>
      <c r="U401" s="50">
        <v>10.1373993778</v>
      </c>
      <c r="V401" s="50">
        <v>468.85498824299998</v>
      </c>
    </row>
    <row r="402" spans="1:22" s="193" customFormat="1" x14ac:dyDescent="0.35">
      <c r="A402" s="193" t="s">
        <v>1039</v>
      </c>
      <c r="B402" s="195">
        <v>35.554389</v>
      </c>
      <c r="C402" s="195">
        <v>-119.09675799999999</v>
      </c>
      <c r="D402" s="196" t="str">
        <f t="shared" si="24"/>
        <v>ANG_CH4_00400</v>
      </c>
      <c r="E402" s="196" t="s">
        <v>350</v>
      </c>
      <c r="F402" s="196" t="s">
        <v>351</v>
      </c>
      <c r="G402" s="196">
        <f t="shared" si="27"/>
        <v>400</v>
      </c>
      <c r="H402" s="194">
        <v>35.554389</v>
      </c>
      <c r="I402" s="194">
        <v>-119.09675799999999</v>
      </c>
      <c r="J402" s="45" t="s">
        <v>343</v>
      </c>
      <c r="K402" s="4" t="s">
        <v>434</v>
      </c>
      <c r="L402" s="5" t="s">
        <v>344</v>
      </c>
      <c r="M402" s="4" t="s">
        <v>174</v>
      </c>
      <c r="N402" s="4" t="s">
        <v>1002</v>
      </c>
      <c r="O402" s="4" t="s">
        <v>435</v>
      </c>
      <c r="P402" s="4" t="s">
        <v>431</v>
      </c>
      <c r="Q402" s="4" t="s">
        <v>376</v>
      </c>
      <c r="R402" s="193" t="s">
        <v>155</v>
      </c>
      <c r="S402" s="193" t="str">
        <f t="shared" si="25"/>
        <v>10/25/16</v>
      </c>
      <c r="T402" s="193" t="str">
        <f t="shared" si="26"/>
        <v>19:13:31</v>
      </c>
      <c r="U402" s="50">
        <v>0.54985150229199997</v>
      </c>
      <c r="V402" s="50">
        <v>96.046863561500004</v>
      </c>
    </row>
    <row r="403" spans="1:22" s="193" customFormat="1" x14ac:dyDescent="0.35">
      <c r="A403" s="193" t="s">
        <v>1040</v>
      </c>
      <c r="B403" s="195">
        <v>35.473300000000002</v>
      </c>
      <c r="C403" s="195">
        <v>-119.057749</v>
      </c>
      <c r="D403" s="196" t="str">
        <f t="shared" si="24"/>
        <v>ANG_CH4_00401</v>
      </c>
      <c r="E403" s="196" t="s">
        <v>350</v>
      </c>
      <c r="F403" s="196" t="s">
        <v>351</v>
      </c>
      <c r="G403" s="196">
        <f t="shared" si="27"/>
        <v>401</v>
      </c>
      <c r="H403" s="194">
        <v>35.473286000000002</v>
      </c>
      <c r="I403" s="194">
        <v>-119.05778599999999</v>
      </c>
      <c r="J403" s="45" t="s">
        <v>514</v>
      </c>
      <c r="K403" s="4" t="s">
        <v>434</v>
      </c>
      <c r="L403" s="5" t="s">
        <v>344</v>
      </c>
      <c r="M403" s="4" t="s">
        <v>174</v>
      </c>
      <c r="N403" s="4" t="s">
        <v>1077</v>
      </c>
      <c r="O403" s="4" t="s">
        <v>435</v>
      </c>
      <c r="P403" s="4" t="s">
        <v>431</v>
      </c>
      <c r="Q403" s="4" t="s">
        <v>376</v>
      </c>
      <c r="R403" s="193" t="s">
        <v>157</v>
      </c>
      <c r="S403" s="193" t="str">
        <f t="shared" si="25"/>
        <v>10/25/16</v>
      </c>
      <c r="T403" s="193" t="str">
        <f t="shared" si="26"/>
        <v>19:29:16</v>
      </c>
      <c r="U403" s="50">
        <v>5.1180952808400004</v>
      </c>
      <c r="V403" s="50">
        <v>408.99144245299999</v>
      </c>
    </row>
    <row r="404" spans="1:22" s="193" customFormat="1" x14ac:dyDescent="0.35">
      <c r="A404" s="193" t="s">
        <v>1040</v>
      </c>
      <c r="B404" s="195">
        <v>35.473300000000002</v>
      </c>
      <c r="C404" s="195">
        <v>-119.057749</v>
      </c>
      <c r="D404" s="196" t="str">
        <f t="shared" si="24"/>
        <v>ANG_CH4_00402</v>
      </c>
      <c r="E404" s="196" t="s">
        <v>350</v>
      </c>
      <c r="F404" s="196" t="s">
        <v>351</v>
      </c>
      <c r="G404" s="196">
        <f t="shared" si="27"/>
        <v>402</v>
      </c>
      <c r="H404" s="194">
        <v>35.473286000000002</v>
      </c>
      <c r="I404" s="194">
        <v>-119.05778599999999</v>
      </c>
      <c r="J404" s="45" t="s">
        <v>514</v>
      </c>
      <c r="K404" s="4" t="s">
        <v>434</v>
      </c>
      <c r="L404" s="5" t="s">
        <v>344</v>
      </c>
      <c r="M404" s="4" t="s">
        <v>174</v>
      </c>
      <c r="N404" s="4" t="s">
        <v>1008</v>
      </c>
      <c r="O404" s="4" t="s">
        <v>435</v>
      </c>
      <c r="P404" s="4" t="s">
        <v>431</v>
      </c>
      <c r="Q404" s="4" t="s">
        <v>376</v>
      </c>
      <c r="R404" s="193" t="s">
        <v>158</v>
      </c>
      <c r="S404" s="193" t="str">
        <f t="shared" si="25"/>
        <v>10/25/16</v>
      </c>
      <c r="T404" s="193" t="str">
        <f t="shared" si="26"/>
        <v>19:37:00</v>
      </c>
      <c r="U404" s="50">
        <v>1.8616192764599999</v>
      </c>
      <c r="V404" s="50">
        <v>191.859323464</v>
      </c>
    </row>
    <row r="405" spans="1:22" s="193" customFormat="1" x14ac:dyDescent="0.35">
      <c r="A405" s="193" t="s">
        <v>1040</v>
      </c>
      <c r="B405" s="195">
        <v>35.473300000000002</v>
      </c>
      <c r="C405" s="195">
        <v>-119.057749</v>
      </c>
      <c r="D405" s="196" t="str">
        <f t="shared" si="24"/>
        <v>ANG_CH4_00403</v>
      </c>
      <c r="E405" s="196" t="s">
        <v>350</v>
      </c>
      <c r="F405" s="196" t="s">
        <v>351</v>
      </c>
      <c r="G405" s="196">
        <f t="shared" si="27"/>
        <v>403</v>
      </c>
      <c r="H405" s="194">
        <v>35.473322000000003</v>
      </c>
      <c r="I405" s="194">
        <v>-119.057911</v>
      </c>
      <c r="J405" s="45" t="s">
        <v>514</v>
      </c>
      <c r="K405" s="4" t="s">
        <v>434</v>
      </c>
      <c r="L405" s="5" t="s">
        <v>344</v>
      </c>
      <c r="M405" s="4" t="s">
        <v>174</v>
      </c>
      <c r="N405" s="4" t="s">
        <v>960</v>
      </c>
      <c r="O405" s="4" t="s">
        <v>435</v>
      </c>
      <c r="P405" s="4" t="s">
        <v>431</v>
      </c>
      <c r="Q405" s="4" t="s">
        <v>376</v>
      </c>
      <c r="R405" s="193" t="s">
        <v>135</v>
      </c>
      <c r="S405" s="193" t="str">
        <f t="shared" si="25"/>
        <v>10/08/16</v>
      </c>
      <c r="T405" s="193" t="str">
        <f t="shared" si="26"/>
        <v>20:46:51</v>
      </c>
      <c r="U405" s="50" t="s">
        <v>1217</v>
      </c>
      <c r="V405" s="50" t="s">
        <v>1217</v>
      </c>
    </row>
    <row r="406" spans="1:22" s="193" customFormat="1" x14ac:dyDescent="0.35">
      <c r="A406" s="193" t="s">
        <v>1040</v>
      </c>
      <c r="B406" s="195">
        <v>35.473300000000002</v>
      </c>
      <c r="C406" s="195">
        <v>-119.057749</v>
      </c>
      <c r="D406" s="196" t="str">
        <f>CONCATENATE(E406,"_",F406,"_",TEXT(G406,"00000"))</f>
        <v>ANG_CH4_00404</v>
      </c>
      <c r="E406" s="196" t="s">
        <v>350</v>
      </c>
      <c r="F406" s="196" t="s">
        <v>351</v>
      </c>
      <c r="G406" s="196">
        <f t="shared" si="27"/>
        <v>404</v>
      </c>
      <c r="H406" s="194">
        <v>35.473322000000003</v>
      </c>
      <c r="I406" s="194">
        <v>-119.057911</v>
      </c>
      <c r="J406" s="45" t="s">
        <v>514</v>
      </c>
      <c r="K406" s="4" t="s">
        <v>434</v>
      </c>
      <c r="L406" s="5" t="s">
        <v>344</v>
      </c>
      <c r="M406" s="4" t="s">
        <v>174</v>
      </c>
      <c r="N406" s="4" t="s">
        <v>954</v>
      </c>
      <c r="O406" s="4" t="s">
        <v>435</v>
      </c>
      <c r="P406" s="4" t="s">
        <v>431</v>
      </c>
      <c r="Q406" s="4" t="s">
        <v>376</v>
      </c>
      <c r="R406" s="193" t="s">
        <v>133</v>
      </c>
      <c r="S406" s="193" t="str">
        <f>CONCATENATE(MID(R406,8,2),"/",MID(R406,10,2),"/",MID(R406,6,2))</f>
        <v>10/08/16</v>
      </c>
      <c r="T406" s="193" t="str">
        <f>CONCATENATE(MID(R406,13,2),":",MID(R406,15,2),":",MID(R406,17,2))</f>
        <v>20:30:01</v>
      </c>
      <c r="U406" s="50">
        <v>0.28228696994500002</v>
      </c>
      <c r="V406" s="50" t="s">
        <v>1217</v>
      </c>
    </row>
    <row r="407" spans="1:22" s="193" customFormat="1" x14ac:dyDescent="0.35">
      <c r="A407" s="193" t="s">
        <v>1041</v>
      </c>
      <c r="B407" s="195">
        <v>35.462691</v>
      </c>
      <c r="C407" s="195">
        <v>-119.050652</v>
      </c>
      <c r="D407" s="196" t="str">
        <f t="shared" si="24"/>
        <v>ANG_CH4_00405</v>
      </c>
      <c r="E407" s="196" t="s">
        <v>350</v>
      </c>
      <c r="F407" s="196" t="s">
        <v>351</v>
      </c>
      <c r="G407" s="196">
        <f t="shared" si="27"/>
        <v>405</v>
      </c>
      <c r="H407" s="194">
        <v>35.462705999999997</v>
      </c>
      <c r="I407" s="194">
        <v>-119.05071100000001</v>
      </c>
      <c r="J407" s="45" t="s">
        <v>514</v>
      </c>
      <c r="K407" s="4" t="s">
        <v>434</v>
      </c>
      <c r="L407" s="5" t="s">
        <v>344</v>
      </c>
      <c r="M407" s="4" t="s">
        <v>174</v>
      </c>
      <c r="N407" s="4" t="s">
        <v>1007</v>
      </c>
      <c r="O407" s="4" t="s">
        <v>436</v>
      </c>
      <c r="P407" s="4" t="s">
        <v>431</v>
      </c>
      <c r="Q407" s="4" t="s">
        <v>376</v>
      </c>
      <c r="R407" s="193" t="s">
        <v>158</v>
      </c>
      <c r="S407" s="193" t="str">
        <f t="shared" si="25"/>
        <v>10/25/16</v>
      </c>
      <c r="T407" s="193" t="str">
        <f t="shared" si="26"/>
        <v>19:37:00</v>
      </c>
      <c r="U407" s="50">
        <v>1.9715896714500001</v>
      </c>
      <c r="V407" s="50">
        <v>244.03483357900001</v>
      </c>
    </row>
    <row r="408" spans="1:22" s="193" customFormat="1" x14ac:dyDescent="0.35">
      <c r="A408" s="193" t="s">
        <v>1041</v>
      </c>
      <c r="B408" s="195">
        <v>35.462691</v>
      </c>
      <c r="C408" s="195">
        <v>-119.050652</v>
      </c>
      <c r="D408" s="196" t="str">
        <f t="shared" si="24"/>
        <v>ANG_CH4_00406</v>
      </c>
      <c r="E408" s="196" t="s">
        <v>350</v>
      </c>
      <c r="F408" s="196" t="s">
        <v>351</v>
      </c>
      <c r="G408" s="196">
        <f t="shared" si="27"/>
        <v>406</v>
      </c>
      <c r="H408" s="194">
        <v>35.462524999999999</v>
      </c>
      <c r="I408" s="194">
        <v>-119.050539</v>
      </c>
      <c r="J408" s="45" t="s">
        <v>514</v>
      </c>
      <c r="K408" s="5" t="s">
        <v>434</v>
      </c>
      <c r="L408" s="5" t="s">
        <v>344</v>
      </c>
      <c r="M408" s="4" t="s">
        <v>174</v>
      </c>
      <c r="N408" s="4" t="s">
        <v>953</v>
      </c>
      <c r="O408" s="4" t="s">
        <v>436</v>
      </c>
      <c r="P408" s="4" t="s">
        <v>431</v>
      </c>
      <c r="Q408" s="4" t="s">
        <v>376</v>
      </c>
      <c r="R408" s="193" t="s">
        <v>133</v>
      </c>
      <c r="S408" s="193" t="str">
        <f t="shared" si="25"/>
        <v>10/08/16</v>
      </c>
      <c r="T408" s="193" t="str">
        <f t="shared" si="26"/>
        <v>20:30:01</v>
      </c>
      <c r="U408" s="50">
        <v>0.148265133612</v>
      </c>
      <c r="V408" s="50">
        <v>24.8</v>
      </c>
    </row>
    <row r="409" spans="1:22" s="193" customFormat="1" x14ac:dyDescent="0.35">
      <c r="A409" s="193" t="s">
        <v>1041</v>
      </c>
      <c r="B409" s="195">
        <v>35.462691</v>
      </c>
      <c r="C409" s="195">
        <v>-119.050652</v>
      </c>
      <c r="D409" s="196" t="str">
        <f t="shared" si="24"/>
        <v>ANG_CH4_00407</v>
      </c>
      <c r="E409" s="196" t="s">
        <v>350</v>
      </c>
      <c r="F409" s="196" t="s">
        <v>351</v>
      </c>
      <c r="G409" s="196">
        <f t="shared" si="27"/>
        <v>407</v>
      </c>
      <c r="H409" s="194">
        <v>35.462524999999999</v>
      </c>
      <c r="I409" s="194">
        <v>-119.050539</v>
      </c>
      <c r="J409" s="45" t="s">
        <v>514</v>
      </c>
      <c r="K409" s="4" t="s">
        <v>434</v>
      </c>
      <c r="L409" s="5" t="s">
        <v>344</v>
      </c>
      <c r="M409" s="4" t="s">
        <v>174</v>
      </c>
      <c r="N409" s="4" t="s">
        <v>959</v>
      </c>
      <c r="O409" s="4" t="s">
        <v>436</v>
      </c>
      <c r="P409" s="4" t="s">
        <v>431</v>
      </c>
      <c r="Q409" s="4" t="s">
        <v>376</v>
      </c>
      <c r="R409" s="193" t="s">
        <v>135</v>
      </c>
      <c r="S409" s="193" t="str">
        <f t="shared" si="25"/>
        <v>10/08/16</v>
      </c>
      <c r="T409" s="193" t="str">
        <f t="shared" si="26"/>
        <v>20:46:51</v>
      </c>
      <c r="U409" s="50">
        <v>4.5447413809599997E-2</v>
      </c>
      <c r="V409" s="50">
        <v>9.8030607465199999</v>
      </c>
    </row>
    <row r="410" spans="1:22" s="193" customFormat="1" x14ac:dyDescent="0.35">
      <c r="A410" s="193" t="s">
        <v>1042</v>
      </c>
      <c r="B410" s="195">
        <v>35.374662000000001</v>
      </c>
      <c r="C410" s="195">
        <v>-119.08065999999999</v>
      </c>
      <c r="D410" s="196" t="str">
        <f t="shared" si="24"/>
        <v>ANG_CH4_00408</v>
      </c>
      <c r="E410" s="196" t="s">
        <v>350</v>
      </c>
      <c r="F410" s="196" t="s">
        <v>351</v>
      </c>
      <c r="G410" s="196">
        <f t="shared" si="27"/>
        <v>408</v>
      </c>
      <c r="H410" s="194">
        <v>35.374518999999999</v>
      </c>
      <c r="I410" s="194">
        <v>-119.08048599999999</v>
      </c>
      <c r="J410" s="45" t="s">
        <v>343</v>
      </c>
      <c r="K410" s="5" t="s">
        <v>952</v>
      </c>
      <c r="L410" s="5" t="s">
        <v>344</v>
      </c>
      <c r="M410" s="4" t="s">
        <v>174</v>
      </c>
      <c r="N410" s="4" t="s">
        <v>1009</v>
      </c>
      <c r="O410" s="4" t="s">
        <v>829</v>
      </c>
      <c r="P410" s="4" t="s">
        <v>1076</v>
      </c>
      <c r="Q410" s="4" t="s">
        <v>376</v>
      </c>
      <c r="R410" s="193" t="s">
        <v>159</v>
      </c>
      <c r="S410" s="193" t="str">
        <f t="shared" si="25"/>
        <v>10/25/16</v>
      </c>
      <c r="T410" s="193" t="str">
        <f t="shared" si="26"/>
        <v>19:51:50</v>
      </c>
      <c r="U410" s="50">
        <v>12.504932160499999</v>
      </c>
      <c r="V410" s="50">
        <v>498.70432121599998</v>
      </c>
    </row>
    <row r="411" spans="1:22" s="193" customFormat="1" x14ac:dyDescent="0.35">
      <c r="A411" s="193" t="s">
        <v>1043</v>
      </c>
      <c r="B411" s="195">
        <v>35.375166999999998</v>
      </c>
      <c r="C411" s="195">
        <v>-119.08074999999999</v>
      </c>
      <c r="D411" s="196" t="str">
        <f t="shared" si="24"/>
        <v>ANG_CH4_00409</v>
      </c>
      <c r="E411" s="196" t="s">
        <v>350</v>
      </c>
      <c r="F411" s="196" t="s">
        <v>351</v>
      </c>
      <c r="G411" s="196">
        <f t="shared" si="27"/>
        <v>409</v>
      </c>
      <c r="H411" s="194">
        <v>35.375166999999998</v>
      </c>
      <c r="I411" s="194">
        <v>-119.08074999999999</v>
      </c>
      <c r="J411" s="45" t="s">
        <v>343</v>
      </c>
      <c r="K411" s="5" t="s">
        <v>952</v>
      </c>
      <c r="L411" s="5" t="s">
        <v>344</v>
      </c>
      <c r="M411" s="4" t="s">
        <v>174</v>
      </c>
      <c r="N411" s="4" t="s">
        <v>1010</v>
      </c>
      <c r="O411" s="4" t="s">
        <v>435</v>
      </c>
      <c r="P411" s="4" t="s">
        <v>1076</v>
      </c>
      <c r="Q411" s="4" t="s">
        <v>376</v>
      </c>
      <c r="R411" s="193" t="s">
        <v>159</v>
      </c>
      <c r="S411" s="193" t="str">
        <f t="shared" si="25"/>
        <v>10/25/16</v>
      </c>
      <c r="T411" s="193" t="str">
        <f t="shared" si="26"/>
        <v>19:51:50</v>
      </c>
      <c r="U411" s="50">
        <v>12.9638198726</v>
      </c>
      <c r="V411" s="50">
        <v>498.70432121599998</v>
      </c>
    </row>
    <row r="412" spans="1:22" s="193" customFormat="1" x14ac:dyDescent="0.35">
      <c r="A412" s="193" t="s">
        <v>1044</v>
      </c>
      <c r="B412" s="195">
        <v>35.371653000000002</v>
      </c>
      <c r="C412" s="195">
        <v>-119.075881</v>
      </c>
      <c r="D412" s="196" t="str">
        <f t="shared" si="24"/>
        <v>ANG_CH4_00410</v>
      </c>
      <c r="E412" s="196" t="s">
        <v>350</v>
      </c>
      <c r="F412" s="196" t="s">
        <v>351</v>
      </c>
      <c r="G412" s="196">
        <f t="shared" si="27"/>
        <v>410</v>
      </c>
      <c r="H412" s="194">
        <v>35.371653000000002</v>
      </c>
      <c r="I412" s="194">
        <v>-119.075881</v>
      </c>
      <c r="J412" s="45" t="s">
        <v>343</v>
      </c>
      <c r="K412" s="5" t="s">
        <v>952</v>
      </c>
      <c r="L412" s="5" t="s">
        <v>344</v>
      </c>
      <c r="M412" s="4" t="s">
        <v>174</v>
      </c>
      <c r="N412" s="4" t="s">
        <v>1011</v>
      </c>
      <c r="O412" s="4" t="s">
        <v>435</v>
      </c>
      <c r="P412" s="4" t="s">
        <v>1076</v>
      </c>
      <c r="Q412" s="4" t="s">
        <v>376</v>
      </c>
      <c r="R412" s="193" t="s">
        <v>160</v>
      </c>
      <c r="S412" s="193" t="str">
        <f t="shared" si="25"/>
        <v>10/25/16</v>
      </c>
      <c r="T412" s="193" t="str">
        <f t="shared" si="26"/>
        <v>19:56:42</v>
      </c>
      <c r="U412" s="50">
        <v>0.41158676892500001</v>
      </c>
      <c r="V412" s="50">
        <v>121.379569945</v>
      </c>
    </row>
    <row r="413" spans="1:22" s="193" customFormat="1" x14ac:dyDescent="0.35">
      <c r="A413" s="193" t="s">
        <v>1045</v>
      </c>
      <c r="B413" s="195">
        <v>35.371667000000002</v>
      </c>
      <c r="C413" s="195">
        <v>-119.076936</v>
      </c>
      <c r="D413" s="196" t="str">
        <f t="shared" si="24"/>
        <v>ANG_CH4_00411</v>
      </c>
      <c r="E413" s="196" t="s">
        <v>350</v>
      </c>
      <c r="F413" s="196" t="s">
        <v>351</v>
      </c>
      <c r="G413" s="196">
        <f t="shared" si="27"/>
        <v>411</v>
      </c>
      <c r="H413" s="194">
        <v>35.371667000000002</v>
      </c>
      <c r="I413" s="194">
        <v>-119.076936</v>
      </c>
      <c r="J413" s="45" t="s">
        <v>343</v>
      </c>
      <c r="K413" s="5" t="s">
        <v>952</v>
      </c>
      <c r="L413" s="5" t="s">
        <v>344</v>
      </c>
      <c r="M413" s="4" t="s">
        <v>174</v>
      </c>
      <c r="N413" s="4" t="s">
        <v>1012</v>
      </c>
      <c r="O413" s="4" t="s">
        <v>435</v>
      </c>
      <c r="P413" s="4" t="s">
        <v>1076</v>
      </c>
      <c r="Q413" s="4" t="s">
        <v>376</v>
      </c>
      <c r="R413" s="193" t="s">
        <v>160</v>
      </c>
      <c r="S413" s="193" t="str">
        <f t="shared" si="25"/>
        <v>10/25/16</v>
      </c>
      <c r="T413" s="193" t="str">
        <f t="shared" si="26"/>
        <v>19:56:42</v>
      </c>
      <c r="U413" s="50">
        <v>0.41158677171899999</v>
      </c>
      <c r="V413" s="50">
        <v>121.379569945</v>
      </c>
    </row>
    <row r="414" spans="1:22" s="193" customFormat="1" x14ac:dyDescent="0.35">
      <c r="A414" s="193" t="s">
        <v>1047</v>
      </c>
      <c r="B414" s="195">
        <v>33.924489000000001</v>
      </c>
      <c r="C414" s="195">
        <v>-117.95445599999999</v>
      </c>
      <c r="D414" s="196" t="str">
        <f t="shared" si="24"/>
        <v>ANG_CH4_00412</v>
      </c>
      <c r="E414" s="196" t="s">
        <v>350</v>
      </c>
      <c r="F414" s="196" t="s">
        <v>351</v>
      </c>
      <c r="G414" s="196">
        <f t="shared" si="27"/>
        <v>412</v>
      </c>
      <c r="H414" s="194">
        <v>33.924489000000001</v>
      </c>
      <c r="I414" s="194">
        <v>-117.95445599999999</v>
      </c>
      <c r="J414" s="45" t="s">
        <v>343</v>
      </c>
      <c r="K414" s="5" t="s">
        <v>944</v>
      </c>
      <c r="L414" s="5" t="s">
        <v>344</v>
      </c>
      <c r="M414" s="4" t="s">
        <v>175</v>
      </c>
      <c r="N414" s="4" t="s">
        <v>945</v>
      </c>
      <c r="O414" s="4" t="s">
        <v>345</v>
      </c>
      <c r="P414" s="4" t="s">
        <v>1013</v>
      </c>
      <c r="Q414" s="4" t="s">
        <v>345</v>
      </c>
      <c r="R414" s="193" t="s">
        <v>127</v>
      </c>
      <c r="S414" s="193" t="str">
        <f t="shared" si="25"/>
        <v>10/06/16</v>
      </c>
      <c r="T414" s="193" t="str">
        <f t="shared" si="26"/>
        <v>17:59:13</v>
      </c>
      <c r="U414" s="50">
        <v>1.3279516408200001</v>
      </c>
      <c r="V414" s="50">
        <v>189.42410089500001</v>
      </c>
    </row>
    <row r="415" spans="1:22" s="193" customFormat="1" x14ac:dyDescent="0.35">
      <c r="A415" s="193" t="s">
        <v>1048</v>
      </c>
      <c r="B415" s="195">
        <v>35.28157118</v>
      </c>
      <c r="C415" s="195">
        <v>-119.48081563</v>
      </c>
      <c r="D415" s="196" t="str">
        <f t="shared" si="24"/>
        <v>ANG_CH4_00413</v>
      </c>
      <c r="E415" s="196" t="s">
        <v>350</v>
      </c>
      <c r="F415" s="196" t="s">
        <v>351</v>
      </c>
      <c r="G415" s="196">
        <f t="shared" si="27"/>
        <v>413</v>
      </c>
      <c r="H415" s="194">
        <v>35.28157118</v>
      </c>
      <c r="I415" s="194">
        <v>-119.48081563</v>
      </c>
      <c r="J415" s="45" t="s">
        <v>343</v>
      </c>
      <c r="K415" s="4" t="s">
        <v>1069</v>
      </c>
      <c r="L415" s="5" t="s">
        <v>335</v>
      </c>
      <c r="M415" s="4" t="s">
        <v>174</v>
      </c>
      <c r="N415" s="4" t="s">
        <v>835</v>
      </c>
      <c r="O415" s="4" t="s">
        <v>836</v>
      </c>
      <c r="P415" s="4" t="s">
        <v>1070</v>
      </c>
      <c r="Q415" s="4" t="s">
        <v>376</v>
      </c>
      <c r="R415" s="193" t="s">
        <v>171</v>
      </c>
      <c r="S415" s="193" t="str">
        <f t="shared" si="25"/>
        <v>10/29/16</v>
      </c>
      <c r="T415" s="193" t="str">
        <f t="shared" si="26"/>
        <v>20:57:22</v>
      </c>
      <c r="U415" s="50">
        <v>12.025998297099999</v>
      </c>
      <c r="V415" s="50">
        <v>458.254296216</v>
      </c>
    </row>
    <row r="416" spans="1:22" s="193" customFormat="1" ht="36" x14ac:dyDescent="0.35">
      <c r="A416" s="193" t="s">
        <v>1049</v>
      </c>
      <c r="B416" s="195">
        <v>34.45079973</v>
      </c>
      <c r="C416" s="195">
        <v>-118.59917104</v>
      </c>
      <c r="D416" s="196" t="str">
        <f t="shared" si="24"/>
        <v>ANG_CH4_00414</v>
      </c>
      <c r="E416" s="196" t="s">
        <v>350</v>
      </c>
      <c r="F416" s="196" t="s">
        <v>351</v>
      </c>
      <c r="G416" s="196">
        <f t="shared" si="27"/>
        <v>414</v>
      </c>
      <c r="H416" s="194">
        <v>34.45079973</v>
      </c>
      <c r="I416" s="194">
        <v>-118.59917104</v>
      </c>
      <c r="J416" s="45" t="s">
        <v>343</v>
      </c>
      <c r="K416" s="5" t="s">
        <v>214</v>
      </c>
      <c r="L416" s="5" t="s">
        <v>335</v>
      </c>
      <c r="M416" s="4" t="s">
        <v>175</v>
      </c>
      <c r="N416" s="4" t="s">
        <v>841</v>
      </c>
      <c r="O416" s="4" t="s">
        <v>424</v>
      </c>
      <c r="P416" s="4" t="s">
        <v>842</v>
      </c>
      <c r="Q416" s="4" t="s">
        <v>376</v>
      </c>
      <c r="R416" s="193" t="s">
        <v>1066</v>
      </c>
      <c r="S416" s="193" t="str">
        <f t="shared" si="25"/>
        <v>11/02/16</v>
      </c>
      <c r="T416" s="193" t="str">
        <f t="shared" si="26"/>
        <v>20:14:13</v>
      </c>
      <c r="U416" s="50">
        <v>0.82753133121900002</v>
      </c>
      <c r="V416" s="50">
        <v>51.859907442999997</v>
      </c>
    </row>
    <row r="417" spans="1:22" s="193" customFormat="1" x14ac:dyDescent="0.35">
      <c r="A417" s="193" t="s">
        <v>1294</v>
      </c>
      <c r="B417" s="195">
        <v>35.497393000000002</v>
      </c>
      <c r="C417" s="195">
        <v>-119.07031499999999</v>
      </c>
      <c r="D417" s="196" t="str">
        <f t="shared" si="24"/>
        <v>ANG_CH4_00415</v>
      </c>
      <c r="E417" s="196" t="s">
        <v>350</v>
      </c>
      <c r="F417" s="196" t="s">
        <v>351</v>
      </c>
      <c r="G417" s="196">
        <f t="shared" si="27"/>
        <v>415</v>
      </c>
      <c r="H417" s="195">
        <v>35.497300000000003</v>
      </c>
      <c r="I417" s="195">
        <v>-119.070358</v>
      </c>
      <c r="J417" s="45" t="s">
        <v>514</v>
      </c>
      <c r="K417" s="5" t="s">
        <v>1251</v>
      </c>
      <c r="L417" s="5" t="s">
        <v>344</v>
      </c>
      <c r="M417" s="4" t="s">
        <v>174</v>
      </c>
      <c r="N417" s="4" t="s">
        <v>948</v>
      </c>
      <c r="O417" s="4" t="s">
        <v>436</v>
      </c>
      <c r="P417" s="4" t="s">
        <v>1354</v>
      </c>
      <c r="Q417" s="4" t="s">
        <v>376</v>
      </c>
      <c r="R417" s="193" t="s">
        <v>132</v>
      </c>
      <c r="S417" s="193" t="str">
        <f t="shared" si="25"/>
        <v>10/08/16</v>
      </c>
      <c r="T417" s="193" t="str">
        <f t="shared" si="26"/>
        <v>20:23:59</v>
      </c>
      <c r="U417" s="50" t="s">
        <v>1217</v>
      </c>
      <c r="V417" s="50" t="s">
        <v>1217</v>
      </c>
    </row>
    <row r="418" spans="1:22" s="193" customFormat="1" x14ac:dyDescent="0.35">
      <c r="A418" s="193" t="s">
        <v>1294</v>
      </c>
      <c r="B418" s="195">
        <v>35.497393000000002</v>
      </c>
      <c r="C418" s="195">
        <v>-119.07031499999999</v>
      </c>
      <c r="D418" s="196" t="str">
        <f t="shared" si="24"/>
        <v>ANG_CH4_00416</v>
      </c>
      <c r="E418" s="196" t="s">
        <v>350</v>
      </c>
      <c r="F418" s="196" t="s">
        <v>351</v>
      </c>
      <c r="G418" s="196">
        <f t="shared" si="27"/>
        <v>416</v>
      </c>
      <c r="H418" s="194">
        <v>35.497286000000003</v>
      </c>
      <c r="I418" s="194">
        <v>-119.070286</v>
      </c>
      <c r="J418" s="45" t="s">
        <v>514</v>
      </c>
      <c r="K418" s="4" t="s">
        <v>1251</v>
      </c>
      <c r="L418" s="5" t="s">
        <v>344</v>
      </c>
      <c r="M418" s="4" t="s">
        <v>174</v>
      </c>
      <c r="N418" s="4" t="s">
        <v>955</v>
      </c>
      <c r="O418" s="4" t="s">
        <v>436</v>
      </c>
      <c r="P418" s="4" t="s">
        <v>1354</v>
      </c>
      <c r="Q418" s="4" t="s">
        <v>376</v>
      </c>
      <c r="R418" s="193" t="s">
        <v>134</v>
      </c>
      <c r="S418" s="193" t="str">
        <f t="shared" si="25"/>
        <v>10/08/16</v>
      </c>
      <c r="T418" s="193" t="str">
        <f t="shared" si="26"/>
        <v>20:40:39</v>
      </c>
      <c r="U418" s="50">
        <v>4.4053898192900003E-2</v>
      </c>
      <c r="V418" s="50" t="s">
        <v>1217</v>
      </c>
    </row>
    <row r="419" spans="1:22" s="193" customFormat="1" x14ac:dyDescent="0.35">
      <c r="A419" s="193" t="s">
        <v>1295</v>
      </c>
      <c r="B419" s="195">
        <v>35.500646000000003</v>
      </c>
      <c r="C419" s="195">
        <v>-119.071183</v>
      </c>
      <c r="D419" s="196" t="str">
        <f t="shared" si="24"/>
        <v>ANG_CH4_00417</v>
      </c>
      <c r="E419" s="196" t="s">
        <v>350</v>
      </c>
      <c r="F419" s="196" t="s">
        <v>351</v>
      </c>
      <c r="G419" s="196">
        <f t="shared" si="27"/>
        <v>417</v>
      </c>
      <c r="H419" s="194">
        <v>35.500549999999997</v>
      </c>
      <c r="I419" s="194">
        <v>-119.07121100000001</v>
      </c>
      <c r="J419" s="45" t="s">
        <v>514</v>
      </c>
      <c r="K419" s="5" t="s">
        <v>1251</v>
      </c>
      <c r="L419" s="5" t="s">
        <v>344</v>
      </c>
      <c r="M419" s="4" t="s">
        <v>174</v>
      </c>
      <c r="N419" s="4" t="s">
        <v>949</v>
      </c>
      <c r="O419" s="4" t="s">
        <v>436</v>
      </c>
      <c r="P419" s="4" t="s">
        <v>1354</v>
      </c>
      <c r="Q419" s="4" t="s">
        <v>376</v>
      </c>
      <c r="R419" s="193" t="s">
        <v>132</v>
      </c>
      <c r="S419" s="193" t="str">
        <f t="shared" si="25"/>
        <v>10/08/16</v>
      </c>
      <c r="T419" s="193" t="str">
        <f t="shared" si="26"/>
        <v>20:23:59</v>
      </c>
      <c r="U419" s="50" t="s">
        <v>1217</v>
      </c>
      <c r="V419" s="50" t="s">
        <v>1217</v>
      </c>
    </row>
    <row r="420" spans="1:22" s="193" customFormat="1" x14ac:dyDescent="0.35">
      <c r="A420" s="193" t="s">
        <v>1295</v>
      </c>
      <c r="B420" s="195">
        <v>35.500646000000003</v>
      </c>
      <c r="C420" s="195">
        <v>-119.071183</v>
      </c>
      <c r="D420" s="196" t="str">
        <f t="shared" si="24"/>
        <v>ANG_CH4_00418</v>
      </c>
      <c r="E420" s="196" t="s">
        <v>350</v>
      </c>
      <c r="F420" s="196" t="s">
        <v>351</v>
      </c>
      <c r="G420" s="196">
        <f t="shared" si="27"/>
        <v>418</v>
      </c>
      <c r="H420" s="194">
        <v>35.500549999999997</v>
      </c>
      <c r="I420" s="194">
        <v>-119.07121100000001</v>
      </c>
      <c r="J420" s="45" t="s">
        <v>514</v>
      </c>
      <c r="K420" s="5" t="s">
        <v>1251</v>
      </c>
      <c r="L420" s="5" t="s">
        <v>344</v>
      </c>
      <c r="M420" s="4" t="s">
        <v>174</v>
      </c>
      <c r="N420" s="4" t="s">
        <v>983</v>
      </c>
      <c r="O420" s="4" t="s">
        <v>436</v>
      </c>
      <c r="P420" s="4" t="s">
        <v>1354</v>
      </c>
      <c r="Q420" s="4" t="s">
        <v>376</v>
      </c>
      <c r="R420" s="193" t="s">
        <v>144</v>
      </c>
      <c r="S420" s="193" t="str">
        <f t="shared" si="25"/>
        <v>10/08/16</v>
      </c>
      <c r="T420" s="193" t="str">
        <f t="shared" si="26"/>
        <v>21:39:55</v>
      </c>
      <c r="U420" s="50" t="s">
        <v>1217</v>
      </c>
      <c r="V420" s="50" t="s">
        <v>1217</v>
      </c>
    </row>
    <row r="421" spans="1:22" s="193" customFormat="1" x14ac:dyDescent="0.35">
      <c r="A421" s="193" t="s">
        <v>1296</v>
      </c>
      <c r="B421" s="195">
        <v>35.502243999999997</v>
      </c>
      <c r="C421" s="195">
        <v>-119.071433</v>
      </c>
      <c r="D421" s="196" t="str">
        <f t="shared" si="24"/>
        <v>ANG_CH4_00419</v>
      </c>
      <c r="E421" s="196" t="s">
        <v>350</v>
      </c>
      <c r="F421" s="196" t="s">
        <v>351</v>
      </c>
      <c r="G421" s="196">
        <f t="shared" si="27"/>
        <v>419</v>
      </c>
      <c r="H421" s="194">
        <v>35.502183000000002</v>
      </c>
      <c r="I421" s="194">
        <v>-119.0715</v>
      </c>
      <c r="J421" s="45" t="s">
        <v>514</v>
      </c>
      <c r="K421" s="5" t="s">
        <v>1251</v>
      </c>
      <c r="L421" s="5" t="s">
        <v>344</v>
      </c>
      <c r="M421" s="4" t="s">
        <v>174</v>
      </c>
      <c r="N421" s="4" t="s">
        <v>950</v>
      </c>
      <c r="O421" s="4" t="s">
        <v>436</v>
      </c>
      <c r="P421" s="4" t="s">
        <v>1354</v>
      </c>
      <c r="Q421" s="4" t="s">
        <v>376</v>
      </c>
      <c r="R421" s="193" t="s">
        <v>132</v>
      </c>
      <c r="S421" s="193" t="str">
        <f t="shared" si="25"/>
        <v>10/08/16</v>
      </c>
      <c r="T421" s="193" t="str">
        <f t="shared" si="26"/>
        <v>20:23:59</v>
      </c>
      <c r="U421" s="50">
        <v>7.4865190312300003E-2</v>
      </c>
      <c r="V421" s="50">
        <v>17.4928556845</v>
      </c>
    </row>
    <row r="422" spans="1:22" s="193" customFormat="1" x14ac:dyDescent="0.35">
      <c r="A422" s="193" t="s">
        <v>1296</v>
      </c>
      <c r="B422" s="195">
        <v>35.502243999999997</v>
      </c>
      <c r="C422" s="195">
        <v>-119.071433</v>
      </c>
      <c r="D422" s="196" t="str">
        <f t="shared" si="24"/>
        <v>ANG_CH4_00420</v>
      </c>
      <c r="E422" s="196" t="s">
        <v>350</v>
      </c>
      <c r="F422" s="196" t="s">
        <v>351</v>
      </c>
      <c r="G422" s="196">
        <f t="shared" si="27"/>
        <v>420</v>
      </c>
      <c r="H422" s="194">
        <v>35.502183000000002</v>
      </c>
      <c r="I422" s="194">
        <v>-119.0715</v>
      </c>
      <c r="J422" s="45" t="s">
        <v>514</v>
      </c>
      <c r="K422" s="4" t="s">
        <v>1251</v>
      </c>
      <c r="L422" s="5" t="s">
        <v>344</v>
      </c>
      <c r="M422" s="4" t="s">
        <v>174</v>
      </c>
      <c r="N422" s="4" t="s">
        <v>958</v>
      </c>
      <c r="O422" s="4" t="s">
        <v>436</v>
      </c>
      <c r="P422" s="4" t="s">
        <v>1354</v>
      </c>
      <c r="Q422" s="4" t="s">
        <v>376</v>
      </c>
      <c r="R422" s="193" t="s">
        <v>134</v>
      </c>
      <c r="S422" s="193" t="str">
        <f t="shared" si="25"/>
        <v>10/08/16</v>
      </c>
      <c r="T422" s="193" t="str">
        <f t="shared" si="26"/>
        <v>20:40:39</v>
      </c>
      <c r="U422" s="50">
        <v>0.45026657357799998</v>
      </c>
      <c r="V422" s="50">
        <v>215.54117936</v>
      </c>
    </row>
    <row r="423" spans="1:22" s="193" customFormat="1" x14ac:dyDescent="0.35">
      <c r="A423" s="193" t="s">
        <v>1296</v>
      </c>
      <c r="B423" s="195">
        <v>35.502243999999997</v>
      </c>
      <c r="C423" s="195">
        <v>-119.071433</v>
      </c>
      <c r="D423" s="196" t="str">
        <f t="shared" si="24"/>
        <v>ANG_CH4_00421</v>
      </c>
      <c r="E423" s="196" t="s">
        <v>350</v>
      </c>
      <c r="F423" s="196" t="s">
        <v>351</v>
      </c>
      <c r="G423" s="196">
        <f t="shared" si="27"/>
        <v>421</v>
      </c>
      <c r="H423" s="194">
        <v>35.502183000000002</v>
      </c>
      <c r="I423" s="194">
        <v>-119.0715</v>
      </c>
      <c r="J423" s="45" t="s">
        <v>514</v>
      </c>
      <c r="K423" s="4" t="s">
        <v>1251</v>
      </c>
      <c r="L423" s="5" t="s">
        <v>344</v>
      </c>
      <c r="M423" s="4" t="s">
        <v>174</v>
      </c>
      <c r="N423" s="4" t="s">
        <v>984</v>
      </c>
      <c r="O423" s="4" t="s">
        <v>436</v>
      </c>
      <c r="P423" s="4" t="s">
        <v>1354</v>
      </c>
      <c r="Q423" s="4" t="s">
        <v>376</v>
      </c>
      <c r="R423" s="193" t="s">
        <v>144</v>
      </c>
      <c r="S423" s="193" t="str">
        <f t="shared" si="25"/>
        <v>10/08/16</v>
      </c>
      <c r="T423" s="193" t="str">
        <f t="shared" si="26"/>
        <v>21:39:55</v>
      </c>
      <c r="U423" s="50" t="s">
        <v>1217</v>
      </c>
      <c r="V423" s="50" t="s">
        <v>1217</v>
      </c>
    </row>
    <row r="424" spans="1:22" s="193" customFormat="1" x14ac:dyDescent="0.35">
      <c r="A424" s="193" t="s">
        <v>1297</v>
      </c>
      <c r="B424" s="195">
        <v>35.501939</v>
      </c>
      <c r="C424" s="195">
        <v>-119.078414</v>
      </c>
      <c r="D424" s="196" t="str">
        <f t="shared" si="24"/>
        <v>ANG_CH4_00422</v>
      </c>
      <c r="E424" s="196" t="s">
        <v>350</v>
      </c>
      <c r="F424" s="196" t="s">
        <v>351</v>
      </c>
      <c r="G424" s="196">
        <f t="shared" si="27"/>
        <v>422</v>
      </c>
      <c r="H424" s="194">
        <v>35.501857999999999</v>
      </c>
      <c r="I424" s="194">
        <v>-119.078414</v>
      </c>
      <c r="J424" s="45" t="s">
        <v>514</v>
      </c>
      <c r="K424" s="4" t="s">
        <v>431</v>
      </c>
      <c r="L424" s="5" t="s">
        <v>344</v>
      </c>
      <c r="M424" s="4" t="s">
        <v>174</v>
      </c>
      <c r="N424" s="4" t="s">
        <v>957</v>
      </c>
      <c r="O424" s="4" t="s">
        <v>436</v>
      </c>
      <c r="P424" s="4" t="s">
        <v>1354</v>
      </c>
      <c r="Q424" s="4" t="s">
        <v>376</v>
      </c>
      <c r="R424" s="193" t="s">
        <v>134</v>
      </c>
      <c r="S424" s="193" t="str">
        <f t="shared" si="25"/>
        <v>10/08/16</v>
      </c>
      <c r="T424" s="193" t="str">
        <f t="shared" si="26"/>
        <v>20:40:39</v>
      </c>
      <c r="U424" s="50">
        <v>0.44444787129800001</v>
      </c>
      <c r="V424" s="50">
        <v>215.54117936</v>
      </c>
    </row>
    <row r="425" spans="1:22" s="193" customFormat="1" x14ac:dyDescent="0.35">
      <c r="A425" s="193" t="s">
        <v>1297</v>
      </c>
      <c r="B425" s="195">
        <v>35.501939</v>
      </c>
      <c r="C425" s="195">
        <v>-119.078414</v>
      </c>
      <c r="D425" s="196" t="str">
        <f t="shared" si="24"/>
        <v>ANG_CH4_00423</v>
      </c>
      <c r="E425" s="196" t="s">
        <v>350</v>
      </c>
      <c r="F425" s="196" t="s">
        <v>351</v>
      </c>
      <c r="G425" s="196">
        <f t="shared" si="27"/>
        <v>423</v>
      </c>
      <c r="H425" s="194">
        <v>35.501961000000001</v>
      </c>
      <c r="I425" s="194">
        <v>-119.078461</v>
      </c>
      <c r="J425" s="45" t="s">
        <v>514</v>
      </c>
      <c r="K425" s="5" t="s">
        <v>431</v>
      </c>
      <c r="L425" s="5" t="s">
        <v>344</v>
      </c>
      <c r="M425" s="4" t="s">
        <v>174</v>
      </c>
      <c r="N425" s="4" t="s">
        <v>980</v>
      </c>
      <c r="O425" s="4" t="s">
        <v>436</v>
      </c>
      <c r="P425" s="4" t="s">
        <v>1354</v>
      </c>
      <c r="Q425" s="4" t="s">
        <v>376</v>
      </c>
      <c r="R425" s="193" t="s">
        <v>143</v>
      </c>
      <c r="S425" s="193" t="str">
        <f t="shared" si="25"/>
        <v>10/08/16</v>
      </c>
      <c r="T425" s="193" t="str">
        <f t="shared" si="26"/>
        <v>21:33:09</v>
      </c>
      <c r="U425" s="50">
        <v>0.36983399419099999</v>
      </c>
      <c r="V425" s="50" t="s">
        <v>1217</v>
      </c>
    </row>
    <row r="426" spans="1:22" s="193" customFormat="1" x14ac:dyDescent="0.35">
      <c r="A426" s="193" t="s">
        <v>1297</v>
      </c>
      <c r="B426" s="195">
        <v>35.501939</v>
      </c>
      <c r="C426" s="195">
        <v>-119.078414</v>
      </c>
      <c r="D426" s="196" t="str">
        <f t="shared" si="24"/>
        <v>ANG_CH4_00424</v>
      </c>
      <c r="E426" s="196" t="s">
        <v>350</v>
      </c>
      <c r="F426" s="196" t="s">
        <v>351</v>
      </c>
      <c r="G426" s="196">
        <f t="shared" si="27"/>
        <v>424</v>
      </c>
      <c r="H426" s="194">
        <v>35.501922</v>
      </c>
      <c r="I426" s="194">
        <v>-119.078383</v>
      </c>
      <c r="J426" s="45" t="s">
        <v>514</v>
      </c>
      <c r="K426" s="4" t="s">
        <v>431</v>
      </c>
      <c r="L426" s="5" t="s">
        <v>344</v>
      </c>
      <c r="M426" s="4" t="s">
        <v>174</v>
      </c>
      <c r="N426" s="4" t="s">
        <v>961</v>
      </c>
      <c r="O426" s="4" t="s">
        <v>436</v>
      </c>
      <c r="P426" s="4" t="s">
        <v>1354</v>
      </c>
      <c r="Q426" s="4" t="s">
        <v>376</v>
      </c>
      <c r="R426" s="193" t="s">
        <v>136</v>
      </c>
      <c r="S426" s="193" t="str">
        <f t="shared" si="25"/>
        <v>10/08/16</v>
      </c>
      <c r="T426" s="193" t="str">
        <f t="shared" si="26"/>
        <v>20:55:02</v>
      </c>
      <c r="U426" s="50">
        <v>2.3657904006499999E-2</v>
      </c>
      <c r="V426" s="50">
        <v>6.0083275543200001</v>
      </c>
    </row>
    <row r="427" spans="1:22" s="193" customFormat="1" x14ac:dyDescent="0.35">
      <c r="A427" s="193" t="s">
        <v>1297</v>
      </c>
      <c r="B427" s="195">
        <v>35.501939</v>
      </c>
      <c r="C427" s="195">
        <v>-119.078414</v>
      </c>
      <c r="D427" s="196" t="str">
        <f>CONCATENATE(E427,"_",F427,"_",TEXT(G427,"00000"))</f>
        <v>ANG_CH4_00425</v>
      </c>
      <c r="E427" s="196" t="s">
        <v>350</v>
      </c>
      <c r="F427" s="196" t="s">
        <v>351</v>
      </c>
      <c r="G427" s="196">
        <f t="shared" si="27"/>
        <v>425</v>
      </c>
      <c r="H427" s="194">
        <v>35.501922</v>
      </c>
      <c r="I427" s="194">
        <v>-119.078383</v>
      </c>
      <c r="J427" s="45" t="s">
        <v>514</v>
      </c>
      <c r="K427" s="4" t="s">
        <v>431</v>
      </c>
      <c r="L427" s="5" t="s">
        <v>344</v>
      </c>
      <c r="M427" s="4" t="s">
        <v>174</v>
      </c>
      <c r="N427" s="4" t="s">
        <v>951</v>
      </c>
      <c r="O427" s="4" t="s">
        <v>436</v>
      </c>
      <c r="P427" s="4" t="s">
        <v>1354</v>
      </c>
      <c r="Q427" s="4" t="s">
        <v>376</v>
      </c>
      <c r="R427" s="193" t="s">
        <v>132</v>
      </c>
      <c r="S427" s="193" t="str">
        <f>CONCATENATE(MID(R427,8,2),"/",MID(R427,10,2),"/",MID(R427,6,2))</f>
        <v>10/08/16</v>
      </c>
      <c r="T427" s="193" t="str">
        <f>CONCATENATE(MID(R427,13,2),":",MID(R427,15,2),":",MID(R427,17,2))</f>
        <v>20:23:59</v>
      </c>
      <c r="U427" s="50" t="s">
        <v>1217</v>
      </c>
      <c r="V427" s="50" t="s">
        <v>1217</v>
      </c>
    </row>
    <row r="428" spans="1:22" s="193" customFormat="1" x14ac:dyDescent="0.35">
      <c r="A428" s="193" t="s">
        <v>1297</v>
      </c>
      <c r="B428" s="195">
        <v>35.501939</v>
      </c>
      <c r="C428" s="195">
        <v>-119.078414</v>
      </c>
      <c r="D428" s="196" t="str">
        <f t="shared" si="24"/>
        <v>ANG_CH4_00426</v>
      </c>
      <c r="E428" s="196" t="s">
        <v>350</v>
      </c>
      <c r="F428" s="196" t="s">
        <v>351</v>
      </c>
      <c r="G428" s="196">
        <f t="shared" si="27"/>
        <v>426</v>
      </c>
      <c r="H428" s="194">
        <v>35.501961000000001</v>
      </c>
      <c r="I428" s="194">
        <v>-119.078461</v>
      </c>
      <c r="J428" s="45" t="s">
        <v>514</v>
      </c>
      <c r="K428" s="5" t="s">
        <v>431</v>
      </c>
      <c r="L428" s="5" t="s">
        <v>344</v>
      </c>
      <c r="M428" s="4" t="s">
        <v>174</v>
      </c>
      <c r="N428" s="4" t="s">
        <v>972</v>
      </c>
      <c r="O428" s="4" t="s">
        <v>436</v>
      </c>
      <c r="P428" s="4" t="s">
        <v>1354</v>
      </c>
      <c r="Q428" s="4" t="s">
        <v>376</v>
      </c>
      <c r="R428" s="193" t="s">
        <v>139</v>
      </c>
      <c r="S428" s="193" t="str">
        <f t="shared" si="25"/>
        <v>10/08/16</v>
      </c>
      <c r="T428" s="193" t="str">
        <f t="shared" si="26"/>
        <v>21:11:15</v>
      </c>
      <c r="U428" s="50" t="s">
        <v>1217</v>
      </c>
      <c r="V428" s="50" t="s">
        <v>1217</v>
      </c>
    </row>
    <row r="429" spans="1:22" s="193" customFormat="1" x14ac:dyDescent="0.35">
      <c r="A429" s="193" t="s">
        <v>1297</v>
      </c>
      <c r="B429" s="195">
        <v>35.501939</v>
      </c>
      <c r="C429" s="195">
        <v>-119.078414</v>
      </c>
      <c r="D429" s="196" t="str">
        <f t="shared" si="24"/>
        <v>ANG_CH4_00427</v>
      </c>
      <c r="E429" s="196" t="s">
        <v>350</v>
      </c>
      <c r="F429" s="196" t="s">
        <v>351</v>
      </c>
      <c r="G429" s="196">
        <f t="shared" si="27"/>
        <v>427</v>
      </c>
      <c r="H429" s="194">
        <v>35.501857999999999</v>
      </c>
      <c r="I429" s="194">
        <v>-119.078414</v>
      </c>
      <c r="J429" s="45" t="s">
        <v>514</v>
      </c>
      <c r="K429" s="5" t="s">
        <v>431</v>
      </c>
      <c r="L429" s="5" t="s">
        <v>344</v>
      </c>
      <c r="M429" s="4" t="s">
        <v>174</v>
      </c>
      <c r="N429" s="4" t="s">
        <v>975</v>
      </c>
      <c r="O429" s="4" t="s">
        <v>436</v>
      </c>
      <c r="P429" s="4" t="s">
        <v>1354</v>
      </c>
      <c r="Q429" s="4" t="s">
        <v>376</v>
      </c>
      <c r="R429" s="193" t="s">
        <v>140</v>
      </c>
      <c r="S429" s="193" t="str">
        <f t="shared" si="25"/>
        <v>10/08/16</v>
      </c>
      <c r="T429" s="193" t="str">
        <f t="shared" si="26"/>
        <v>21:16:37</v>
      </c>
      <c r="U429" s="50" t="s">
        <v>1217</v>
      </c>
      <c r="V429" s="50" t="s">
        <v>1217</v>
      </c>
    </row>
    <row r="430" spans="1:22" s="193" customFormat="1" x14ac:dyDescent="0.35">
      <c r="A430" s="193" t="s">
        <v>1297</v>
      </c>
      <c r="B430" s="195">
        <v>35.501939</v>
      </c>
      <c r="C430" s="195">
        <v>-119.078414</v>
      </c>
      <c r="D430" s="196" t="str">
        <f t="shared" si="24"/>
        <v>ANG_CH4_00428</v>
      </c>
      <c r="E430" s="196" t="s">
        <v>350</v>
      </c>
      <c r="F430" s="196" t="s">
        <v>351</v>
      </c>
      <c r="G430" s="196">
        <f t="shared" si="27"/>
        <v>428</v>
      </c>
      <c r="H430" s="194">
        <v>35.501772000000003</v>
      </c>
      <c r="I430" s="194">
        <v>-119.078275</v>
      </c>
      <c r="J430" s="45" t="s">
        <v>514</v>
      </c>
      <c r="K430" s="5" t="s">
        <v>431</v>
      </c>
      <c r="L430" s="5" t="s">
        <v>344</v>
      </c>
      <c r="M430" s="4" t="s">
        <v>174</v>
      </c>
      <c r="N430" s="4" t="s">
        <v>985</v>
      </c>
      <c r="O430" s="4" t="s">
        <v>436</v>
      </c>
      <c r="P430" s="4" t="s">
        <v>1354</v>
      </c>
      <c r="Q430" s="4" t="s">
        <v>376</v>
      </c>
      <c r="R430" s="193" t="s">
        <v>144</v>
      </c>
      <c r="S430" s="193" t="str">
        <f t="shared" si="25"/>
        <v>10/08/16</v>
      </c>
      <c r="T430" s="193" t="str">
        <f t="shared" si="26"/>
        <v>21:39:55</v>
      </c>
      <c r="U430" s="50" t="s">
        <v>1217</v>
      </c>
      <c r="V430" s="50" t="s">
        <v>1217</v>
      </c>
    </row>
    <row r="431" spans="1:22" s="193" customFormat="1" x14ac:dyDescent="0.35">
      <c r="A431" s="193" t="s">
        <v>1298</v>
      </c>
      <c r="B431" s="195">
        <v>35.503686000000002</v>
      </c>
      <c r="C431" s="195">
        <v>-119.082367</v>
      </c>
      <c r="D431" s="196" t="str">
        <f t="shared" si="24"/>
        <v>ANG_CH4_00429</v>
      </c>
      <c r="E431" s="196" t="s">
        <v>350</v>
      </c>
      <c r="F431" s="196" t="s">
        <v>351</v>
      </c>
      <c r="G431" s="196">
        <f t="shared" si="27"/>
        <v>429</v>
      </c>
      <c r="H431" s="194">
        <v>35.503625</v>
      </c>
      <c r="I431" s="194">
        <v>-119.082442</v>
      </c>
      <c r="J431" s="45" t="s">
        <v>514</v>
      </c>
      <c r="K431" s="4" t="s">
        <v>431</v>
      </c>
      <c r="L431" s="5" t="s">
        <v>344</v>
      </c>
      <c r="M431" s="4" t="s">
        <v>174</v>
      </c>
      <c r="N431" s="4" t="s">
        <v>965</v>
      </c>
      <c r="O431" s="4" t="s">
        <v>436</v>
      </c>
      <c r="P431" s="4" t="s">
        <v>1354</v>
      </c>
      <c r="Q431" s="4" t="s">
        <v>376</v>
      </c>
      <c r="R431" s="193" t="s">
        <v>132</v>
      </c>
      <c r="S431" s="193" t="str">
        <f t="shared" si="25"/>
        <v>10/08/16</v>
      </c>
      <c r="T431" s="193" t="str">
        <f t="shared" si="26"/>
        <v>20:23:59</v>
      </c>
      <c r="U431" s="50" t="s">
        <v>1217</v>
      </c>
      <c r="V431" s="50" t="s">
        <v>1217</v>
      </c>
    </row>
    <row r="432" spans="1:22" s="193" customFormat="1" x14ac:dyDescent="0.35">
      <c r="A432" s="193" t="s">
        <v>1298</v>
      </c>
      <c r="B432" s="195">
        <v>35.503686000000002</v>
      </c>
      <c r="C432" s="195">
        <v>-119.082367</v>
      </c>
      <c r="D432" s="196" t="str">
        <f t="shared" si="24"/>
        <v>ANG_CH4_00430</v>
      </c>
      <c r="E432" s="196" t="s">
        <v>350</v>
      </c>
      <c r="F432" s="196" t="s">
        <v>351</v>
      </c>
      <c r="G432" s="196">
        <f t="shared" si="27"/>
        <v>430</v>
      </c>
      <c r="H432" s="194">
        <v>35.503625</v>
      </c>
      <c r="I432" s="194">
        <v>-119.082442</v>
      </c>
      <c r="J432" s="45" t="s">
        <v>514</v>
      </c>
      <c r="K432" s="4" t="s">
        <v>431</v>
      </c>
      <c r="L432" s="5" t="s">
        <v>344</v>
      </c>
      <c r="M432" s="4" t="s">
        <v>174</v>
      </c>
      <c r="N432" s="4" t="s">
        <v>962</v>
      </c>
      <c r="O432" s="4" t="s">
        <v>436</v>
      </c>
      <c r="P432" s="4" t="s">
        <v>1354</v>
      </c>
      <c r="Q432" s="4" t="s">
        <v>376</v>
      </c>
      <c r="R432" s="193" t="s">
        <v>136</v>
      </c>
      <c r="S432" s="193" t="str">
        <f t="shared" si="25"/>
        <v>10/08/16</v>
      </c>
      <c r="T432" s="193" t="str">
        <f t="shared" si="26"/>
        <v>20:55:02</v>
      </c>
      <c r="U432" s="50" t="s">
        <v>1217</v>
      </c>
      <c r="V432" s="50" t="s">
        <v>1217</v>
      </c>
    </row>
    <row r="433" spans="1:22" s="193" customFormat="1" x14ac:dyDescent="0.35">
      <c r="A433" s="193" t="s">
        <v>1298</v>
      </c>
      <c r="B433" s="195">
        <v>35.503686000000002</v>
      </c>
      <c r="C433" s="195">
        <v>-119.082367</v>
      </c>
      <c r="D433" s="196" t="str">
        <f t="shared" si="24"/>
        <v>ANG_CH4_00431</v>
      </c>
      <c r="E433" s="196" t="s">
        <v>350</v>
      </c>
      <c r="F433" s="196" t="s">
        <v>351</v>
      </c>
      <c r="G433" s="196">
        <f t="shared" si="27"/>
        <v>431</v>
      </c>
      <c r="H433" s="194">
        <v>35.503692000000001</v>
      </c>
      <c r="I433" s="194">
        <v>-119.0823</v>
      </c>
      <c r="J433" s="45" t="s">
        <v>514</v>
      </c>
      <c r="K433" s="5" t="s">
        <v>431</v>
      </c>
      <c r="L433" s="5" t="s">
        <v>344</v>
      </c>
      <c r="M433" s="4" t="s">
        <v>174</v>
      </c>
      <c r="N433" s="4" t="s">
        <v>973</v>
      </c>
      <c r="O433" s="4" t="s">
        <v>436</v>
      </c>
      <c r="P433" s="4" t="s">
        <v>1354</v>
      </c>
      <c r="Q433" s="4" t="s">
        <v>376</v>
      </c>
      <c r="R433" s="193" t="s">
        <v>139</v>
      </c>
      <c r="S433" s="193" t="str">
        <f t="shared" si="25"/>
        <v>10/08/16</v>
      </c>
      <c r="T433" s="193" t="str">
        <f t="shared" si="26"/>
        <v>21:11:15</v>
      </c>
      <c r="U433" s="50" t="s">
        <v>1217</v>
      </c>
      <c r="V433" s="50" t="s">
        <v>1217</v>
      </c>
    </row>
    <row r="434" spans="1:22" s="193" customFormat="1" x14ac:dyDescent="0.35">
      <c r="A434" s="193" t="s">
        <v>1298</v>
      </c>
      <c r="B434" s="195">
        <v>35.503686000000002</v>
      </c>
      <c r="C434" s="195">
        <v>-119.082367</v>
      </c>
      <c r="D434" s="196" t="str">
        <f t="shared" si="24"/>
        <v>ANG_CH4_00432</v>
      </c>
      <c r="E434" s="196" t="s">
        <v>350</v>
      </c>
      <c r="F434" s="196" t="s">
        <v>351</v>
      </c>
      <c r="G434" s="196">
        <f t="shared" si="27"/>
        <v>432</v>
      </c>
      <c r="H434" s="194">
        <v>35.503622</v>
      </c>
      <c r="I434" s="194">
        <v>-119.082364</v>
      </c>
      <c r="J434" s="45" t="s">
        <v>514</v>
      </c>
      <c r="K434" s="5" t="s">
        <v>431</v>
      </c>
      <c r="L434" s="5" t="s">
        <v>344</v>
      </c>
      <c r="M434" s="4" t="s">
        <v>175</v>
      </c>
      <c r="N434" s="4" t="s">
        <v>976</v>
      </c>
      <c r="O434" s="4" t="s">
        <v>436</v>
      </c>
      <c r="P434" s="4" t="s">
        <v>1354</v>
      </c>
      <c r="Q434" s="4" t="s">
        <v>376</v>
      </c>
      <c r="R434" s="193" t="s">
        <v>140</v>
      </c>
      <c r="S434" s="193" t="str">
        <f t="shared" si="25"/>
        <v>10/08/16</v>
      </c>
      <c r="T434" s="193" t="str">
        <f t="shared" si="26"/>
        <v>21:16:37</v>
      </c>
      <c r="U434" s="50" t="s">
        <v>1217</v>
      </c>
      <c r="V434" s="50" t="s">
        <v>1217</v>
      </c>
    </row>
    <row r="435" spans="1:22" s="193" customFormat="1" x14ac:dyDescent="0.35">
      <c r="A435" s="193" t="s">
        <v>1299</v>
      </c>
      <c r="B435" s="195">
        <v>35.518127999999997</v>
      </c>
      <c r="C435" s="195">
        <v>-119.075155</v>
      </c>
      <c r="D435" s="196" t="str">
        <f t="shared" si="24"/>
        <v>ANG_CH4_00433</v>
      </c>
      <c r="E435" s="196" t="s">
        <v>350</v>
      </c>
      <c r="F435" s="196" t="s">
        <v>351</v>
      </c>
      <c r="G435" s="196">
        <f t="shared" si="27"/>
        <v>433</v>
      </c>
      <c r="H435" s="194">
        <v>35.518053000000002</v>
      </c>
      <c r="I435" s="194">
        <v>-119.07516699999999</v>
      </c>
      <c r="J435" s="45" t="s">
        <v>514</v>
      </c>
      <c r="K435" s="5" t="s">
        <v>1251</v>
      </c>
      <c r="L435" s="5" t="s">
        <v>344</v>
      </c>
      <c r="M435" s="4" t="s">
        <v>174</v>
      </c>
      <c r="N435" s="4" t="s">
        <v>1252</v>
      </c>
      <c r="O435" s="4" t="s">
        <v>436</v>
      </c>
      <c r="P435" s="4" t="s">
        <v>1354</v>
      </c>
      <c r="Q435" s="4" t="s">
        <v>376</v>
      </c>
      <c r="R435" s="193" t="s">
        <v>132</v>
      </c>
      <c r="S435" s="193" t="str">
        <f t="shared" si="25"/>
        <v>10/08/16</v>
      </c>
      <c r="T435" s="193" t="str">
        <f t="shared" si="26"/>
        <v>20:23:59</v>
      </c>
      <c r="U435" s="50" t="s">
        <v>1217</v>
      </c>
      <c r="V435" s="50" t="s">
        <v>1217</v>
      </c>
    </row>
    <row r="436" spans="1:22" s="193" customFormat="1" x14ac:dyDescent="0.35">
      <c r="A436" s="193" t="s">
        <v>1299</v>
      </c>
      <c r="B436" s="195">
        <v>35.518127999999997</v>
      </c>
      <c r="C436" s="195">
        <v>-119.075155</v>
      </c>
      <c r="D436" s="196" t="str">
        <f t="shared" si="24"/>
        <v>ANG_CH4_00434</v>
      </c>
      <c r="E436" s="196" t="s">
        <v>350</v>
      </c>
      <c r="F436" s="196" t="s">
        <v>351</v>
      </c>
      <c r="G436" s="196">
        <f t="shared" si="27"/>
        <v>434</v>
      </c>
      <c r="H436" s="194">
        <v>35.518053000000002</v>
      </c>
      <c r="I436" s="194">
        <v>-119.07516699999999</v>
      </c>
      <c r="J436" s="45" t="s">
        <v>514</v>
      </c>
      <c r="K436" s="5" t="s">
        <v>1251</v>
      </c>
      <c r="L436" s="5" t="s">
        <v>344</v>
      </c>
      <c r="M436" s="4" t="s">
        <v>174</v>
      </c>
      <c r="N436" s="4" t="s">
        <v>1274</v>
      </c>
      <c r="O436" s="4" t="s">
        <v>436</v>
      </c>
      <c r="P436" s="4" t="s">
        <v>1354</v>
      </c>
      <c r="Q436" s="4" t="s">
        <v>376</v>
      </c>
      <c r="R436" s="193" t="s">
        <v>140</v>
      </c>
      <c r="S436" s="193" t="str">
        <f t="shared" si="25"/>
        <v>10/08/16</v>
      </c>
      <c r="T436" s="193" t="str">
        <f t="shared" si="26"/>
        <v>21:16:37</v>
      </c>
      <c r="U436" s="50" t="s">
        <v>1217</v>
      </c>
      <c r="V436" s="50" t="s">
        <v>1217</v>
      </c>
    </row>
    <row r="437" spans="1:22" s="193" customFormat="1" x14ac:dyDescent="0.35">
      <c r="A437" s="193" t="s">
        <v>1300</v>
      </c>
      <c r="B437" s="194">
        <v>35.522444</v>
      </c>
      <c r="C437" s="194">
        <v>-119.07365299999999</v>
      </c>
      <c r="D437" s="196" t="str">
        <f t="shared" si="24"/>
        <v>ANG_CH4_00435</v>
      </c>
      <c r="E437" s="196" t="s">
        <v>350</v>
      </c>
      <c r="F437" s="196" t="s">
        <v>351</v>
      </c>
      <c r="G437" s="196">
        <f t="shared" si="27"/>
        <v>435</v>
      </c>
      <c r="H437" s="194">
        <v>35.522444</v>
      </c>
      <c r="I437" s="194">
        <v>-119.07365299999999</v>
      </c>
      <c r="J437" s="45" t="s">
        <v>514</v>
      </c>
      <c r="K437" s="4" t="s">
        <v>1251</v>
      </c>
      <c r="L437" s="5" t="s">
        <v>344</v>
      </c>
      <c r="M437" s="4" t="s">
        <v>174</v>
      </c>
      <c r="N437" s="4" t="s">
        <v>1264</v>
      </c>
      <c r="O437" s="4" t="s">
        <v>436</v>
      </c>
      <c r="P437" s="4" t="s">
        <v>1354</v>
      </c>
      <c r="Q437" s="4" t="s">
        <v>376</v>
      </c>
      <c r="R437" s="193" t="s">
        <v>134</v>
      </c>
      <c r="S437" s="193" t="str">
        <f t="shared" si="25"/>
        <v>10/08/16</v>
      </c>
      <c r="T437" s="193" t="str">
        <f t="shared" si="26"/>
        <v>20:40:39</v>
      </c>
      <c r="U437" s="50">
        <v>7.4224536307199995E-2</v>
      </c>
      <c r="V437" s="50">
        <v>12.727922061399999</v>
      </c>
    </row>
    <row r="438" spans="1:22" s="193" customFormat="1" x14ac:dyDescent="0.35">
      <c r="A438" s="193" t="s">
        <v>1300</v>
      </c>
      <c r="B438" s="194">
        <v>35.522444</v>
      </c>
      <c r="C438" s="194">
        <v>-119.07365299999999</v>
      </c>
      <c r="D438" s="196" t="str">
        <f t="shared" si="24"/>
        <v>ANG_CH4_00436</v>
      </c>
      <c r="E438" s="196" t="s">
        <v>350</v>
      </c>
      <c r="F438" s="196" t="s">
        <v>351</v>
      </c>
      <c r="G438" s="196">
        <f t="shared" si="27"/>
        <v>436</v>
      </c>
      <c r="H438" s="194">
        <v>35.522444</v>
      </c>
      <c r="I438" s="194">
        <v>-119.07365299999999</v>
      </c>
      <c r="J438" s="45" t="s">
        <v>514</v>
      </c>
      <c r="K438" s="4" t="s">
        <v>1251</v>
      </c>
      <c r="L438" s="5" t="s">
        <v>344</v>
      </c>
      <c r="M438" s="4" t="s">
        <v>174</v>
      </c>
      <c r="N438" s="4" t="s">
        <v>967</v>
      </c>
      <c r="O438" s="4" t="s">
        <v>436</v>
      </c>
      <c r="P438" s="4" t="s">
        <v>1354</v>
      </c>
      <c r="Q438" s="4" t="s">
        <v>376</v>
      </c>
      <c r="R438" s="193" t="s">
        <v>136</v>
      </c>
      <c r="S438" s="193" t="str">
        <f t="shared" si="25"/>
        <v>10/08/16</v>
      </c>
      <c r="T438" s="193" t="str">
        <f t="shared" si="26"/>
        <v>20:55:02</v>
      </c>
      <c r="U438" s="50">
        <v>0.109895628644</v>
      </c>
      <c r="V438" s="50">
        <v>33.668085778699997</v>
      </c>
    </row>
    <row r="439" spans="1:22" s="193" customFormat="1" x14ac:dyDescent="0.35">
      <c r="A439" s="193" t="s">
        <v>1300</v>
      </c>
      <c r="B439" s="194">
        <v>35.522444</v>
      </c>
      <c r="C439" s="194">
        <v>-119.07365299999999</v>
      </c>
      <c r="D439" s="196" t="str">
        <f t="shared" si="24"/>
        <v>ANG_CH4_00437</v>
      </c>
      <c r="E439" s="196" t="s">
        <v>350</v>
      </c>
      <c r="F439" s="196" t="s">
        <v>351</v>
      </c>
      <c r="G439" s="196">
        <f t="shared" si="27"/>
        <v>437</v>
      </c>
      <c r="H439" s="194">
        <v>35.522444</v>
      </c>
      <c r="I439" s="194">
        <v>-119.07365299999999</v>
      </c>
      <c r="J439" s="45" t="s">
        <v>514</v>
      </c>
      <c r="K439" s="4" t="s">
        <v>1251</v>
      </c>
      <c r="L439" s="5" t="s">
        <v>344</v>
      </c>
      <c r="M439" s="4" t="s">
        <v>174</v>
      </c>
      <c r="N439" s="4" t="s">
        <v>1269</v>
      </c>
      <c r="O439" s="4" t="s">
        <v>436</v>
      </c>
      <c r="P439" s="4" t="s">
        <v>1354</v>
      </c>
      <c r="Q439" s="4" t="s">
        <v>376</v>
      </c>
      <c r="R439" s="193" t="s">
        <v>139</v>
      </c>
      <c r="S439" s="193" t="str">
        <f t="shared" si="25"/>
        <v>10/08/16</v>
      </c>
      <c r="T439" s="193" t="str">
        <f t="shared" si="26"/>
        <v>21:11:15</v>
      </c>
      <c r="U439" s="50">
        <v>0.106988570886</v>
      </c>
      <c r="V439" s="50">
        <v>27.8567765544</v>
      </c>
    </row>
    <row r="440" spans="1:22" s="193" customFormat="1" x14ac:dyDescent="0.35">
      <c r="A440" s="193" t="s">
        <v>1300</v>
      </c>
      <c r="B440" s="194">
        <v>35.522444</v>
      </c>
      <c r="C440" s="194">
        <v>-119.07365299999999</v>
      </c>
      <c r="D440" s="196" t="str">
        <f t="shared" si="24"/>
        <v>ANG_CH4_00438</v>
      </c>
      <c r="E440" s="196" t="s">
        <v>350</v>
      </c>
      <c r="F440" s="196" t="s">
        <v>351</v>
      </c>
      <c r="G440" s="196">
        <f t="shared" si="27"/>
        <v>438</v>
      </c>
      <c r="H440" s="194">
        <v>35.522444</v>
      </c>
      <c r="I440" s="194">
        <v>-119.07365299999999</v>
      </c>
      <c r="J440" s="45" t="s">
        <v>514</v>
      </c>
      <c r="K440" s="4" t="s">
        <v>1251</v>
      </c>
      <c r="L440" s="5" t="s">
        <v>344</v>
      </c>
      <c r="M440" s="4" t="s">
        <v>174</v>
      </c>
      <c r="N440" s="4" t="s">
        <v>1288</v>
      </c>
      <c r="O440" s="4" t="s">
        <v>436</v>
      </c>
      <c r="P440" s="4" t="s">
        <v>1354</v>
      </c>
      <c r="Q440" s="4" t="s">
        <v>376</v>
      </c>
      <c r="R440" s="193" t="s">
        <v>144</v>
      </c>
      <c r="S440" s="193" t="str">
        <f t="shared" si="25"/>
        <v>10/08/16</v>
      </c>
      <c r="T440" s="193" t="str">
        <f t="shared" si="26"/>
        <v>21:39:55</v>
      </c>
      <c r="U440" s="50">
        <v>3.5405581584199999E-2</v>
      </c>
      <c r="V440" s="50">
        <v>22.085742007</v>
      </c>
    </row>
    <row r="441" spans="1:22" s="193" customFormat="1" x14ac:dyDescent="0.35">
      <c r="A441" s="193" t="s">
        <v>1300</v>
      </c>
      <c r="B441" s="194">
        <v>35.522444</v>
      </c>
      <c r="C441" s="194">
        <v>-119.07365299999999</v>
      </c>
      <c r="D441" s="196" t="str">
        <f t="shared" si="24"/>
        <v>ANG_CH4_00439</v>
      </c>
      <c r="E441" s="196" t="s">
        <v>350</v>
      </c>
      <c r="F441" s="196" t="s">
        <v>351</v>
      </c>
      <c r="G441" s="196">
        <f t="shared" si="27"/>
        <v>439</v>
      </c>
      <c r="H441" s="194">
        <v>35.522444</v>
      </c>
      <c r="I441" s="194">
        <v>-119.07365299999999</v>
      </c>
      <c r="J441" s="45" t="s">
        <v>514</v>
      </c>
      <c r="K441" s="5" t="s">
        <v>1251</v>
      </c>
      <c r="L441" s="5" t="s">
        <v>344</v>
      </c>
      <c r="M441" s="4" t="s">
        <v>174</v>
      </c>
      <c r="N441" s="4" t="s">
        <v>1253</v>
      </c>
      <c r="O441" s="4" t="s">
        <v>436</v>
      </c>
      <c r="P441" s="4" t="s">
        <v>1354</v>
      </c>
      <c r="Q441" s="4" t="s">
        <v>376</v>
      </c>
      <c r="R441" s="193" t="s">
        <v>132</v>
      </c>
      <c r="S441" s="193" t="str">
        <f t="shared" si="25"/>
        <v>10/08/16</v>
      </c>
      <c r="T441" s="193" t="str">
        <f t="shared" si="26"/>
        <v>20:23:59</v>
      </c>
      <c r="U441" s="50" t="s">
        <v>1217</v>
      </c>
      <c r="V441" s="50" t="s">
        <v>1217</v>
      </c>
    </row>
    <row r="442" spans="1:22" s="193" customFormat="1" x14ac:dyDescent="0.35">
      <c r="A442" s="193" t="s">
        <v>1301</v>
      </c>
      <c r="B442" s="195">
        <v>35.525323999999998</v>
      </c>
      <c r="C442" s="195">
        <v>-119.07514500000001</v>
      </c>
      <c r="D442" s="196" t="str">
        <f t="shared" si="24"/>
        <v>ANG_CH4_00440</v>
      </c>
      <c r="E442" s="196" t="s">
        <v>350</v>
      </c>
      <c r="F442" s="196" t="s">
        <v>351</v>
      </c>
      <c r="G442" s="196">
        <f t="shared" si="27"/>
        <v>440</v>
      </c>
      <c r="H442" s="194">
        <v>35.525227999999998</v>
      </c>
      <c r="I442" s="194">
        <v>-119.075097</v>
      </c>
      <c r="J442" s="45" t="s">
        <v>514</v>
      </c>
      <c r="K442" s="4" t="s">
        <v>1251</v>
      </c>
      <c r="L442" s="5" t="s">
        <v>344</v>
      </c>
      <c r="M442" s="4" t="s">
        <v>174</v>
      </c>
      <c r="N442" s="4" t="s">
        <v>1265</v>
      </c>
      <c r="O442" s="4" t="s">
        <v>436</v>
      </c>
      <c r="P442" s="4" t="s">
        <v>1354</v>
      </c>
      <c r="Q442" s="4" t="s">
        <v>376</v>
      </c>
      <c r="R442" s="193" t="s">
        <v>136</v>
      </c>
      <c r="S442" s="193" t="str">
        <f t="shared" si="25"/>
        <v>10/08/16</v>
      </c>
      <c r="T442" s="193" t="str">
        <f t="shared" si="26"/>
        <v>20:55:02</v>
      </c>
      <c r="U442" s="50">
        <v>3.7232050439300002E-2</v>
      </c>
      <c r="V442" s="50">
        <v>8.4970583145000003</v>
      </c>
    </row>
    <row r="443" spans="1:22" s="193" customFormat="1" x14ac:dyDescent="0.35">
      <c r="A443" s="193" t="s">
        <v>1301</v>
      </c>
      <c r="B443" s="195">
        <v>35.525323999999998</v>
      </c>
      <c r="C443" s="195">
        <v>-119.07514500000001</v>
      </c>
      <c r="D443" s="196" t="str">
        <f t="shared" si="24"/>
        <v>ANG_CH4_00441</v>
      </c>
      <c r="E443" s="196" t="s">
        <v>350</v>
      </c>
      <c r="F443" s="196" t="s">
        <v>351</v>
      </c>
      <c r="G443" s="196">
        <f t="shared" si="27"/>
        <v>441</v>
      </c>
      <c r="H443" s="194">
        <v>35.525371999999997</v>
      </c>
      <c r="I443" s="194">
        <v>-119.075147</v>
      </c>
      <c r="J443" s="45" t="s">
        <v>514</v>
      </c>
      <c r="K443" s="4" t="s">
        <v>1251</v>
      </c>
      <c r="L443" s="5" t="s">
        <v>344</v>
      </c>
      <c r="M443" s="4" t="s">
        <v>174</v>
      </c>
      <c r="N443" s="4" t="s">
        <v>1270</v>
      </c>
      <c r="O443" s="4" t="s">
        <v>436</v>
      </c>
      <c r="P443" s="4" t="s">
        <v>1354</v>
      </c>
      <c r="Q443" s="4" t="s">
        <v>376</v>
      </c>
      <c r="R443" s="193" t="s">
        <v>139</v>
      </c>
      <c r="S443" s="193" t="str">
        <f t="shared" si="25"/>
        <v>10/08/16</v>
      </c>
      <c r="T443" s="193" t="str">
        <f t="shared" si="26"/>
        <v>21:11:15</v>
      </c>
      <c r="U443" s="50">
        <v>5.4176330566399998E-2</v>
      </c>
      <c r="V443" s="50">
        <v>10</v>
      </c>
    </row>
    <row r="444" spans="1:22" s="193" customFormat="1" x14ac:dyDescent="0.35">
      <c r="A444" s="193" t="s">
        <v>1301</v>
      </c>
      <c r="B444" s="195">
        <v>35.525323999999998</v>
      </c>
      <c r="C444" s="195">
        <v>-119.07514500000001</v>
      </c>
      <c r="D444" s="196" t="str">
        <f t="shared" si="24"/>
        <v>ANG_CH4_00442</v>
      </c>
      <c r="E444" s="196" t="s">
        <v>350</v>
      </c>
      <c r="F444" s="196" t="s">
        <v>351</v>
      </c>
      <c r="G444" s="196">
        <f t="shared" si="27"/>
        <v>442</v>
      </c>
      <c r="H444" s="194">
        <v>35.525227999999998</v>
      </c>
      <c r="I444" s="194">
        <v>-119.075097</v>
      </c>
      <c r="J444" s="45" t="s">
        <v>514</v>
      </c>
      <c r="K444" s="4" t="s">
        <v>1251</v>
      </c>
      <c r="L444" s="5" t="s">
        <v>344</v>
      </c>
      <c r="M444" s="4" t="s">
        <v>174</v>
      </c>
      <c r="N444" s="4" t="s">
        <v>1280</v>
      </c>
      <c r="O444" s="4" t="s">
        <v>436</v>
      </c>
      <c r="P444" s="4" t="s">
        <v>1354</v>
      </c>
      <c r="Q444" s="4" t="s">
        <v>376</v>
      </c>
      <c r="R444" s="193" t="s">
        <v>143</v>
      </c>
      <c r="S444" s="193" t="str">
        <f t="shared" si="25"/>
        <v>10/08/16</v>
      </c>
      <c r="T444" s="193" t="str">
        <f t="shared" si="26"/>
        <v>21:33:09</v>
      </c>
      <c r="U444" s="50">
        <v>0.36983399372499998</v>
      </c>
      <c r="V444" s="50" t="s">
        <v>1217</v>
      </c>
    </row>
    <row r="445" spans="1:22" s="193" customFormat="1" x14ac:dyDescent="0.35">
      <c r="A445" s="193" t="s">
        <v>1301</v>
      </c>
      <c r="B445" s="195">
        <v>35.525323999999998</v>
      </c>
      <c r="C445" s="195">
        <v>-119.07514500000001</v>
      </c>
      <c r="D445" s="196" t="str">
        <f t="shared" si="24"/>
        <v>ANG_CH4_00443</v>
      </c>
      <c r="E445" s="196" t="s">
        <v>350</v>
      </c>
      <c r="F445" s="196" t="s">
        <v>351</v>
      </c>
      <c r="G445" s="196">
        <f t="shared" si="27"/>
        <v>443</v>
      </c>
      <c r="H445" s="194">
        <v>35.525227999999998</v>
      </c>
      <c r="I445" s="194">
        <v>-119.075097</v>
      </c>
      <c r="J445" s="45" t="s">
        <v>514</v>
      </c>
      <c r="K445" s="4" t="s">
        <v>1251</v>
      </c>
      <c r="L445" s="5" t="s">
        <v>344</v>
      </c>
      <c r="M445" s="4" t="s">
        <v>174</v>
      </c>
      <c r="N445" s="4" t="s">
        <v>1289</v>
      </c>
      <c r="O445" s="4" t="s">
        <v>436</v>
      </c>
      <c r="P445" s="4" t="s">
        <v>1354</v>
      </c>
      <c r="Q445" s="4" t="s">
        <v>376</v>
      </c>
      <c r="R445" s="193" t="s">
        <v>144</v>
      </c>
      <c r="S445" s="193" t="str">
        <f t="shared" si="25"/>
        <v>10/08/16</v>
      </c>
      <c r="T445" s="193" t="str">
        <f t="shared" si="26"/>
        <v>21:39:55</v>
      </c>
      <c r="U445" s="50">
        <v>3.5405581584199999E-2</v>
      </c>
      <c r="V445" s="50">
        <v>22.085742007</v>
      </c>
    </row>
    <row r="446" spans="1:22" s="193" customFormat="1" x14ac:dyDescent="0.35">
      <c r="A446" s="193" t="s">
        <v>1301</v>
      </c>
      <c r="B446" s="195">
        <v>35.525323999999998</v>
      </c>
      <c r="C446" s="195">
        <v>-119.07514500000001</v>
      </c>
      <c r="D446" s="196" t="str">
        <f t="shared" si="24"/>
        <v>ANG_CH4_00444</v>
      </c>
      <c r="E446" s="196" t="s">
        <v>350</v>
      </c>
      <c r="F446" s="196" t="s">
        <v>351</v>
      </c>
      <c r="G446" s="196">
        <f t="shared" si="27"/>
        <v>444</v>
      </c>
      <c r="H446" s="194">
        <v>35.525227999999998</v>
      </c>
      <c r="I446" s="194">
        <v>-119.075097</v>
      </c>
      <c r="J446" s="45" t="s">
        <v>514</v>
      </c>
      <c r="K446" s="5" t="s">
        <v>1251</v>
      </c>
      <c r="L446" s="5" t="s">
        <v>344</v>
      </c>
      <c r="M446" s="4" t="s">
        <v>174</v>
      </c>
      <c r="N446" s="4" t="s">
        <v>1000</v>
      </c>
      <c r="O446" s="4" t="s">
        <v>436</v>
      </c>
      <c r="P446" s="4" t="s">
        <v>1354</v>
      </c>
      <c r="Q446" s="4" t="s">
        <v>376</v>
      </c>
      <c r="R446" s="193" t="s">
        <v>155</v>
      </c>
      <c r="S446" s="193" t="str">
        <f t="shared" si="25"/>
        <v>10/25/16</v>
      </c>
      <c r="T446" s="193" t="str">
        <f t="shared" si="26"/>
        <v>19:13:31</v>
      </c>
      <c r="U446" s="50">
        <v>0.23232376389199999</v>
      </c>
      <c r="V446" s="50" t="s">
        <v>1217</v>
      </c>
    </row>
    <row r="447" spans="1:22" s="193" customFormat="1" x14ac:dyDescent="0.35">
      <c r="A447" s="193" t="s">
        <v>1301</v>
      </c>
      <c r="B447" s="195">
        <v>35.525323999999998</v>
      </c>
      <c r="C447" s="195">
        <v>-119.07514500000001</v>
      </c>
      <c r="D447" s="196" t="str">
        <f t="shared" si="24"/>
        <v>ANG_CH4_00445</v>
      </c>
      <c r="E447" s="196" t="s">
        <v>350</v>
      </c>
      <c r="F447" s="196" t="s">
        <v>351</v>
      </c>
      <c r="G447" s="196">
        <f t="shared" si="27"/>
        <v>445</v>
      </c>
      <c r="H447" s="194">
        <v>35.525227999999998</v>
      </c>
      <c r="I447" s="194">
        <v>-119.075097</v>
      </c>
      <c r="J447" s="45" t="s">
        <v>514</v>
      </c>
      <c r="K447" s="5" t="s">
        <v>1251</v>
      </c>
      <c r="L447" s="5" t="s">
        <v>344</v>
      </c>
      <c r="M447" s="4" t="s">
        <v>174</v>
      </c>
      <c r="N447" s="4" t="s">
        <v>1254</v>
      </c>
      <c r="O447" s="4" t="s">
        <v>436</v>
      </c>
      <c r="P447" s="4" t="s">
        <v>1354</v>
      </c>
      <c r="Q447" s="4" t="s">
        <v>376</v>
      </c>
      <c r="R447" s="193" t="s">
        <v>132</v>
      </c>
      <c r="S447" s="193" t="str">
        <f t="shared" si="25"/>
        <v>10/08/16</v>
      </c>
      <c r="T447" s="193" t="str">
        <f t="shared" si="26"/>
        <v>20:23:59</v>
      </c>
      <c r="U447" s="50" t="s">
        <v>1217</v>
      </c>
      <c r="V447" s="50" t="s">
        <v>1217</v>
      </c>
    </row>
    <row r="448" spans="1:22" s="193" customFormat="1" x14ac:dyDescent="0.35">
      <c r="A448" s="193" t="s">
        <v>1301</v>
      </c>
      <c r="B448" s="195">
        <v>35.525323999999998</v>
      </c>
      <c r="C448" s="195">
        <v>-119.07514500000001</v>
      </c>
      <c r="D448" s="196" t="str">
        <f t="shared" si="24"/>
        <v>ANG_CH4_00446</v>
      </c>
      <c r="E448" s="196" t="s">
        <v>350</v>
      </c>
      <c r="F448" s="196" t="s">
        <v>351</v>
      </c>
      <c r="G448" s="196">
        <f t="shared" si="27"/>
        <v>446</v>
      </c>
      <c r="H448" s="194">
        <v>35.525227999999998</v>
      </c>
      <c r="I448" s="194">
        <v>-119.075097</v>
      </c>
      <c r="J448" s="45" t="s">
        <v>514</v>
      </c>
      <c r="K448" s="4" t="s">
        <v>1251</v>
      </c>
      <c r="L448" s="5" t="s">
        <v>344</v>
      </c>
      <c r="M448" s="4" t="s">
        <v>174</v>
      </c>
      <c r="N448" s="4" t="s">
        <v>1274</v>
      </c>
      <c r="O448" s="4" t="s">
        <v>436</v>
      </c>
      <c r="P448" s="4" t="s">
        <v>1354</v>
      </c>
      <c r="Q448" s="4" t="s">
        <v>376</v>
      </c>
      <c r="R448" s="193" t="s">
        <v>140</v>
      </c>
      <c r="S448" s="193" t="str">
        <f t="shared" si="25"/>
        <v>10/08/16</v>
      </c>
      <c r="T448" s="193" t="str">
        <f t="shared" si="26"/>
        <v>21:16:37</v>
      </c>
      <c r="U448" s="50" t="s">
        <v>1217</v>
      </c>
      <c r="V448" s="50" t="s">
        <v>1217</v>
      </c>
    </row>
    <row r="449" spans="1:22" s="193" customFormat="1" x14ac:dyDescent="0.35">
      <c r="A449" s="193" t="s">
        <v>1302</v>
      </c>
      <c r="B449" s="194">
        <v>35.497092000000002</v>
      </c>
      <c r="C449" s="194">
        <v>-118.89791700000001</v>
      </c>
      <c r="D449" s="196" t="str">
        <f t="shared" ref="D449:D484" si="28">CONCATENATE(E449,"_",F449,"_",TEXT(G449,"00000"))</f>
        <v>ANG_CH4_00447</v>
      </c>
      <c r="E449" s="196" t="s">
        <v>350</v>
      </c>
      <c r="F449" s="196" t="s">
        <v>351</v>
      </c>
      <c r="G449" s="196">
        <f t="shared" si="27"/>
        <v>447</v>
      </c>
      <c r="H449" s="194">
        <v>35.497092000000002</v>
      </c>
      <c r="I449" s="194">
        <v>-118.89791700000001</v>
      </c>
      <c r="J449" s="45" t="s">
        <v>343</v>
      </c>
      <c r="K449" s="5" t="s">
        <v>1251</v>
      </c>
      <c r="L449" s="5" t="s">
        <v>344</v>
      </c>
      <c r="M449" s="4" t="s">
        <v>174</v>
      </c>
      <c r="N449" s="4" t="s">
        <v>995</v>
      </c>
      <c r="O449" s="4" t="s">
        <v>436</v>
      </c>
      <c r="P449" s="4" t="s">
        <v>1075</v>
      </c>
      <c r="Q449" s="4" t="s">
        <v>376</v>
      </c>
      <c r="R449" s="193" t="s">
        <v>154</v>
      </c>
      <c r="S449" s="193" t="str">
        <f t="shared" ref="S449:S484" si="29">CONCATENATE(MID(R449,8,2),"/",MID(R449,10,2),"/",MID(R449,6,2))</f>
        <v>10/25/16</v>
      </c>
      <c r="T449" s="193" t="str">
        <f t="shared" ref="T449:T484" si="30">CONCATENATE(MID(R449,13,2),":",MID(R449,15,2),":",MID(R449,17,2))</f>
        <v>18:46:53</v>
      </c>
      <c r="U449" s="50">
        <v>0.19444974325600001</v>
      </c>
      <c r="V449" s="50">
        <v>12.969194269500001</v>
      </c>
    </row>
    <row r="450" spans="1:22" s="193" customFormat="1" x14ac:dyDescent="0.35">
      <c r="A450" s="193" t="s">
        <v>1303</v>
      </c>
      <c r="B450" s="195">
        <v>35.515484999999998</v>
      </c>
      <c r="C450" s="195">
        <v>-119.03411199999999</v>
      </c>
      <c r="D450" s="196" t="str">
        <f t="shared" si="28"/>
        <v>ANG_CH4_00448</v>
      </c>
      <c r="E450" s="196" t="s">
        <v>350</v>
      </c>
      <c r="F450" s="196" t="s">
        <v>351</v>
      </c>
      <c r="G450" s="196">
        <f t="shared" si="27"/>
        <v>448</v>
      </c>
      <c r="H450" s="194">
        <v>35.515439000000001</v>
      </c>
      <c r="I450" s="194">
        <v>-119.034069</v>
      </c>
      <c r="J450" s="45" t="s">
        <v>343</v>
      </c>
      <c r="K450" s="5" t="s">
        <v>1251</v>
      </c>
      <c r="L450" s="5" t="s">
        <v>344</v>
      </c>
      <c r="M450" s="4" t="s">
        <v>174</v>
      </c>
      <c r="N450" s="4" t="s">
        <v>1255</v>
      </c>
      <c r="O450" s="4" t="s">
        <v>436</v>
      </c>
      <c r="P450" s="4" t="s">
        <v>1355</v>
      </c>
      <c r="Q450" s="4" t="s">
        <v>376</v>
      </c>
      <c r="R450" s="193" t="s">
        <v>1256</v>
      </c>
      <c r="S450" s="193" t="str">
        <f t="shared" si="29"/>
        <v>10/25/16</v>
      </c>
      <c r="T450" s="193" t="str">
        <f t="shared" si="30"/>
        <v>19:04:48</v>
      </c>
      <c r="U450" s="50">
        <v>9.3193436265000003</v>
      </c>
      <c r="V450" s="50" t="s">
        <v>1217</v>
      </c>
    </row>
    <row r="451" spans="1:22" s="193" customFormat="1" x14ac:dyDescent="0.35">
      <c r="A451" s="193" t="s">
        <v>1304</v>
      </c>
      <c r="B451" s="195">
        <v>35.466085</v>
      </c>
      <c r="C451" s="195">
        <v>-118.974716</v>
      </c>
      <c r="D451" s="196" t="str">
        <f t="shared" si="28"/>
        <v>ANG_CH4_00449</v>
      </c>
      <c r="E451" s="196" t="s">
        <v>350</v>
      </c>
      <c r="F451" s="196" t="s">
        <v>351</v>
      </c>
      <c r="G451" s="196">
        <f t="shared" si="27"/>
        <v>449</v>
      </c>
      <c r="H451" s="194">
        <v>35.466039000000002</v>
      </c>
      <c r="I451" s="194">
        <v>-118.974722</v>
      </c>
      <c r="J451" s="45" t="s">
        <v>343</v>
      </c>
      <c r="K451" s="5" t="s">
        <v>1251</v>
      </c>
      <c r="L451" s="5" t="s">
        <v>344</v>
      </c>
      <c r="M451" s="4" t="s">
        <v>174</v>
      </c>
      <c r="N451" s="4" t="s">
        <v>999</v>
      </c>
      <c r="O451" s="4" t="s">
        <v>436</v>
      </c>
      <c r="P451" s="4" t="s">
        <v>431</v>
      </c>
      <c r="Q451" s="4" t="s">
        <v>376</v>
      </c>
      <c r="R451" s="193" t="s">
        <v>155</v>
      </c>
      <c r="S451" s="193" t="str">
        <f t="shared" si="29"/>
        <v>10/25/16</v>
      </c>
      <c r="T451" s="193" t="str">
        <f t="shared" si="30"/>
        <v>19:13:31</v>
      </c>
      <c r="U451" s="50">
        <v>0.116293320432</v>
      </c>
      <c r="V451" s="50" t="s">
        <v>1217</v>
      </c>
    </row>
    <row r="452" spans="1:22" s="193" customFormat="1" x14ac:dyDescent="0.35">
      <c r="A452" s="193" t="s">
        <v>1305</v>
      </c>
      <c r="B452" s="194">
        <v>35.439366999999997</v>
      </c>
      <c r="C452" s="194">
        <v>-118.97818100000001</v>
      </c>
      <c r="D452" s="196" t="str">
        <f t="shared" si="28"/>
        <v>ANG_CH4_00450</v>
      </c>
      <c r="E452" s="196" t="s">
        <v>350</v>
      </c>
      <c r="F452" s="196" t="s">
        <v>351</v>
      </c>
      <c r="G452" s="196">
        <f t="shared" ref="G452:G484" si="31">G451+1</f>
        <v>450</v>
      </c>
      <c r="H452" s="194">
        <v>35.439366999999997</v>
      </c>
      <c r="I452" s="194">
        <v>-118.97818100000001</v>
      </c>
      <c r="J452" s="45" t="s">
        <v>343</v>
      </c>
      <c r="K452" s="5" t="s">
        <v>1251</v>
      </c>
      <c r="L452" s="5" t="s">
        <v>344</v>
      </c>
      <c r="M452" s="4" t="s">
        <v>174</v>
      </c>
      <c r="N452" s="4" t="s">
        <v>1003</v>
      </c>
      <c r="O452" s="4" t="s">
        <v>427</v>
      </c>
      <c r="P452" s="4" t="s">
        <v>431</v>
      </c>
      <c r="Q452" s="4" t="s">
        <v>376</v>
      </c>
      <c r="R452" s="193" t="s">
        <v>156</v>
      </c>
      <c r="S452" s="193" t="str">
        <f t="shared" si="29"/>
        <v>10/25/16</v>
      </c>
      <c r="T452" s="193" t="str">
        <f t="shared" si="30"/>
        <v>19:21:03</v>
      </c>
      <c r="U452" s="50">
        <v>9.5587735529999995E-2</v>
      </c>
      <c r="V452" s="50">
        <v>16.970562748500001</v>
      </c>
    </row>
    <row r="453" spans="1:22" s="193" customFormat="1" x14ac:dyDescent="0.35">
      <c r="A453" s="193" t="s">
        <v>1306</v>
      </c>
      <c r="B453" s="194">
        <v>35.503785999999998</v>
      </c>
      <c r="C453" s="194">
        <v>-119.069425</v>
      </c>
      <c r="D453" s="196" t="str">
        <f t="shared" si="28"/>
        <v>ANG_CH4_00451</v>
      </c>
      <c r="E453" s="196" t="s">
        <v>350</v>
      </c>
      <c r="F453" s="196" t="s">
        <v>351</v>
      </c>
      <c r="G453" s="196">
        <f t="shared" si="31"/>
        <v>451</v>
      </c>
      <c r="H453" s="194">
        <v>35.503785999999998</v>
      </c>
      <c r="I453" s="194">
        <v>-119.069425</v>
      </c>
      <c r="J453" s="45" t="s">
        <v>343</v>
      </c>
      <c r="K453" s="5" t="s">
        <v>1251</v>
      </c>
      <c r="L453" s="5" t="s">
        <v>344</v>
      </c>
      <c r="M453" s="4" t="s">
        <v>174</v>
      </c>
      <c r="N453" s="4" t="s">
        <v>1004</v>
      </c>
      <c r="O453" s="4" t="s">
        <v>436</v>
      </c>
      <c r="P453" s="4" t="s">
        <v>1354</v>
      </c>
      <c r="Q453" s="4" t="s">
        <v>376</v>
      </c>
      <c r="R453" s="193" t="s">
        <v>156</v>
      </c>
      <c r="S453" s="193" t="str">
        <f t="shared" si="29"/>
        <v>10/25/16</v>
      </c>
      <c r="T453" s="193" t="str">
        <f t="shared" si="30"/>
        <v>19:21:03</v>
      </c>
      <c r="U453" s="50" t="s">
        <v>1217</v>
      </c>
      <c r="V453" s="50" t="s">
        <v>1217</v>
      </c>
    </row>
    <row r="454" spans="1:22" s="193" customFormat="1" x14ac:dyDescent="0.35">
      <c r="A454" s="193" t="s">
        <v>1307</v>
      </c>
      <c r="B454" s="195">
        <v>35.504629000000001</v>
      </c>
      <c r="C454" s="195">
        <v>-119.070707</v>
      </c>
      <c r="D454" s="196" t="str">
        <f t="shared" si="28"/>
        <v>ANG_CH4_00452</v>
      </c>
      <c r="E454" s="196" t="s">
        <v>350</v>
      </c>
      <c r="F454" s="196" t="s">
        <v>351</v>
      </c>
      <c r="G454" s="196">
        <f t="shared" si="31"/>
        <v>452</v>
      </c>
      <c r="H454" s="194">
        <v>35.504517</v>
      </c>
      <c r="I454" s="194">
        <v>-119.070717</v>
      </c>
      <c r="J454" s="45" t="s">
        <v>514</v>
      </c>
      <c r="K454" s="5" t="s">
        <v>1251</v>
      </c>
      <c r="L454" s="5" t="s">
        <v>344</v>
      </c>
      <c r="M454" s="4" t="s">
        <v>174</v>
      </c>
      <c r="N454" s="4" t="s">
        <v>1284</v>
      </c>
      <c r="O454" s="4" t="s">
        <v>436</v>
      </c>
      <c r="P454" s="4" t="s">
        <v>1354</v>
      </c>
      <c r="Q454" s="4" t="s">
        <v>376</v>
      </c>
      <c r="R454" s="193" t="s">
        <v>144</v>
      </c>
      <c r="S454" s="193" t="str">
        <f t="shared" si="29"/>
        <v>10/08/16</v>
      </c>
      <c r="T454" s="193" t="str">
        <f t="shared" si="30"/>
        <v>21:39:55</v>
      </c>
      <c r="U454" s="50" t="s">
        <v>1217</v>
      </c>
      <c r="V454" s="50" t="s">
        <v>1217</v>
      </c>
    </row>
    <row r="455" spans="1:22" s="193" customFormat="1" x14ac:dyDescent="0.35">
      <c r="A455" s="193" t="s">
        <v>1307</v>
      </c>
      <c r="B455" s="195">
        <v>35.504629000000001</v>
      </c>
      <c r="C455" s="195">
        <v>-119.070707</v>
      </c>
      <c r="D455" s="196" t="str">
        <f t="shared" si="28"/>
        <v>ANG_CH4_00453</v>
      </c>
      <c r="E455" s="196" t="s">
        <v>350</v>
      </c>
      <c r="F455" s="196" t="s">
        <v>351</v>
      </c>
      <c r="G455" s="196">
        <f t="shared" si="31"/>
        <v>453</v>
      </c>
      <c r="H455" s="194">
        <v>35.504561000000002</v>
      </c>
      <c r="I455" s="194">
        <v>-119.070683</v>
      </c>
      <c r="J455" s="45" t="s">
        <v>514</v>
      </c>
      <c r="K455" s="5" t="s">
        <v>1251</v>
      </c>
      <c r="L455" s="5" t="s">
        <v>344</v>
      </c>
      <c r="M455" s="4" t="s">
        <v>174</v>
      </c>
      <c r="N455" s="4" t="s">
        <v>1257</v>
      </c>
      <c r="O455" s="4" t="s">
        <v>436</v>
      </c>
      <c r="P455" s="4" t="s">
        <v>1354</v>
      </c>
      <c r="Q455" s="4" t="s">
        <v>376</v>
      </c>
      <c r="R455" s="193" t="s">
        <v>156</v>
      </c>
      <c r="S455" s="193" t="str">
        <f t="shared" si="29"/>
        <v>10/25/16</v>
      </c>
      <c r="T455" s="193" t="str">
        <f t="shared" si="30"/>
        <v>19:21:03</v>
      </c>
      <c r="U455" s="50" t="s">
        <v>1217</v>
      </c>
      <c r="V455" s="50" t="s">
        <v>1217</v>
      </c>
    </row>
    <row r="456" spans="1:22" s="193" customFormat="1" x14ac:dyDescent="0.35">
      <c r="A456" s="193" t="s">
        <v>1308</v>
      </c>
      <c r="B456" s="195">
        <v>35.540219</v>
      </c>
      <c r="C456" s="195">
        <v>-119.092173</v>
      </c>
      <c r="D456" s="196" t="str">
        <f t="shared" si="28"/>
        <v>ANG_CH4_00454</v>
      </c>
      <c r="E456" s="196" t="s">
        <v>350</v>
      </c>
      <c r="F456" s="196" t="s">
        <v>351</v>
      </c>
      <c r="G456" s="196">
        <f t="shared" si="31"/>
        <v>454</v>
      </c>
      <c r="H456" s="194">
        <v>35.540377999999997</v>
      </c>
      <c r="I456" s="194">
        <v>-119.092311</v>
      </c>
      <c r="J456" s="45" t="s">
        <v>343</v>
      </c>
      <c r="K456" s="5" t="s">
        <v>1251</v>
      </c>
      <c r="L456" s="5" t="s">
        <v>344</v>
      </c>
      <c r="M456" s="4" t="s">
        <v>174</v>
      </c>
      <c r="N456" s="4" t="s">
        <v>1260</v>
      </c>
      <c r="O456" s="4" t="s">
        <v>436</v>
      </c>
      <c r="P456" s="4" t="s">
        <v>1354</v>
      </c>
      <c r="Q456" s="4" t="s">
        <v>376</v>
      </c>
      <c r="R456" s="193" t="s">
        <v>156</v>
      </c>
      <c r="S456" s="193" t="str">
        <f t="shared" si="29"/>
        <v>10/25/16</v>
      </c>
      <c r="T456" s="193" t="str">
        <f t="shared" si="30"/>
        <v>19:21:03</v>
      </c>
      <c r="U456" s="50">
        <v>0.104919828475</v>
      </c>
      <c r="V456" s="50">
        <v>15</v>
      </c>
    </row>
    <row r="457" spans="1:22" s="193" customFormat="1" x14ac:dyDescent="0.35">
      <c r="A457" s="193" t="s">
        <v>1309</v>
      </c>
      <c r="B457" s="195">
        <v>35.542597999999998</v>
      </c>
      <c r="C457" s="195">
        <v>-119.09251999999999</v>
      </c>
      <c r="D457" s="196" t="str">
        <f t="shared" si="28"/>
        <v>ANG_CH4_00455</v>
      </c>
      <c r="E457" s="196" t="s">
        <v>350</v>
      </c>
      <c r="F457" s="196" t="s">
        <v>351</v>
      </c>
      <c r="G457" s="196">
        <f t="shared" si="31"/>
        <v>455</v>
      </c>
      <c r="H457" s="194">
        <v>35.542614</v>
      </c>
      <c r="I457" s="194">
        <v>-119.092439</v>
      </c>
      <c r="J457" s="45" t="s">
        <v>343</v>
      </c>
      <c r="K457" s="5" t="s">
        <v>1251</v>
      </c>
      <c r="L457" s="5" t="s">
        <v>344</v>
      </c>
      <c r="M457" s="4" t="s">
        <v>174</v>
      </c>
      <c r="N457" s="4" t="s">
        <v>1261</v>
      </c>
      <c r="O457" s="4" t="s">
        <v>345</v>
      </c>
      <c r="P457" s="4" t="s">
        <v>1354</v>
      </c>
      <c r="Q457" s="4" t="s">
        <v>345</v>
      </c>
      <c r="R457" s="193" t="s">
        <v>156</v>
      </c>
      <c r="S457" s="193" t="str">
        <f t="shared" si="29"/>
        <v>10/25/16</v>
      </c>
      <c r="T457" s="193" t="str">
        <f t="shared" si="30"/>
        <v>19:21:03</v>
      </c>
      <c r="U457" s="50">
        <v>0.13511061668400001</v>
      </c>
      <c r="V457" s="50">
        <v>17.4928556845</v>
      </c>
    </row>
    <row r="458" spans="1:22" s="193" customFormat="1" x14ac:dyDescent="0.35">
      <c r="A458" s="193" t="s">
        <v>1310</v>
      </c>
      <c r="B458" s="195">
        <v>35.544887000000003</v>
      </c>
      <c r="C458" s="195">
        <v>-119.091655</v>
      </c>
      <c r="D458" s="196" t="str">
        <f t="shared" si="28"/>
        <v>ANG_CH4_00456</v>
      </c>
      <c r="E458" s="196" t="s">
        <v>350</v>
      </c>
      <c r="F458" s="196" t="s">
        <v>351</v>
      </c>
      <c r="G458" s="196">
        <f t="shared" si="31"/>
        <v>456</v>
      </c>
      <c r="H458" s="194">
        <v>35.544899999999998</v>
      </c>
      <c r="I458" s="194">
        <v>-119.09175</v>
      </c>
      <c r="J458" s="45" t="s">
        <v>343</v>
      </c>
      <c r="K458" s="5" t="s">
        <v>1251</v>
      </c>
      <c r="L458" s="5" t="s">
        <v>344</v>
      </c>
      <c r="M458" s="4" t="s">
        <v>174</v>
      </c>
      <c r="N458" s="4" t="s">
        <v>1262</v>
      </c>
      <c r="O458" s="4" t="s">
        <v>345</v>
      </c>
      <c r="P458" s="4" t="s">
        <v>1354</v>
      </c>
      <c r="Q458" s="4" t="s">
        <v>345</v>
      </c>
      <c r="R458" s="193" t="s">
        <v>156</v>
      </c>
      <c r="S458" s="193" t="str">
        <f t="shared" si="29"/>
        <v>10/25/16</v>
      </c>
      <c r="T458" s="193" t="str">
        <f t="shared" si="30"/>
        <v>19:21:03</v>
      </c>
      <c r="U458" s="50">
        <v>2.7903634775400001</v>
      </c>
      <c r="V458" s="50" t="s">
        <v>1217</v>
      </c>
    </row>
    <row r="459" spans="1:22" s="193" customFormat="1" x14ac:dyDescent="0.35">
      <c r="A459" s="193" t="s">
        <v>1311</v>
      </c>
      <c r="B459" s="195">
        <v>35.505237000000001</v>
      </c>
      <c r="C459" s="195">
        <v>-119.08237200000001</v>
      </c>
      <c r="D459" s="196" t="str">
        <f t="shared" si="28"/>
        <v>ANG_CH4_00457</v>
      </c>
      <c r="E459" s="196" t="s">
        <v>350</v>
      </c>
      <c r="F459" s="196" t="s">
        <v>351</v>
      </c>
      <c r="G459" s="196">
        <f t="shared" si="31"/>
        <v>457</v>
      </c>
      <c r="H459" s="194">
        <v>35.505153</v>
      </c>
      <c r="I459" s="194">
        <v>-119.08237800000001</v>
      </c>
      <c r="J459" s="45" t="s">
        <v>343</v>
      </c>
      <c r="K459" s="4" t="s">
        <v>431</v>
      </c>
      <c r="L459" s="5" t="s">
        <v>344</v>
      </c>
      <c r="M459" s="4" t="s">
        <v>174</v>
      </c>
      <c r="N459" s="4" t="s">
        <v>963</v>
      </c>
      <c r="O459" s="4" t="s">
        <v>436</v>
      </c>
      <c r="P459" s="4" t="s">
        <v>1354</v>
      </c>
      <c r="Q459" s="4" t="s">
        <v>376</v>
      </c>
      <c r="R459" s="193" t="s">
        <v>136</v>
      </c>
      <c r="S459" s="193" t="str">
        <f t="shared" si="29"/>
        <v>10/08/16</v>
      </c>
      <c r="T459" s="193" t="str">
        <f t="shared" si="30"/>
        <v>20:55:02</v>
      </c>
      <c r="U459" s="50">
        <v>2.9802502365799999E-2</v>
      </c>
      <c r="V459" s="50">
        <v>6.0083275543200001</v>
      </c>
    </row>
    <row r="460" spans="1:22" s="193" customFormat="1" x14ac:dyDescent="0.35">
      <c r="A460" s="193" t="s">
        <v>1312</v>
      </c>
      <c r="B460" s="195">
        <v>35.529299000000002</v>
      </c>
      <c r="C460" s="195">
        <v>-119.081051</v>
      </c>
      <c r="D460" s="196" t="str">
        <f t="shared" si="28"/>
        <v>ANG_CH4_00458</v>
      </c>
      <c r="E460" s="196" t="s">
        <v>350</v>
      </c>
      <c r="F460" s="196" t="s">
        <v>351</v>
      </c>
      <c r="G460" s="196">
        <f t="shared" si="31"/>
        <v>458</v>
      </c>
      <c r="H460" s="194">
        <v>35.529175000000002</v>
      </c>
      <c r="I460" s="194">
        <v>-119.08107200000001</v>
      </c>
      <c r="J460" s="45" t="s">
        <v>514</v>
      </c>
      <c r="K460" s="4" t="s">
        <v>431</v>
      </c>
      <c r="L460" s="5" t="s">
        <v>344</v>
      </c>
      <c r="M460" s="4" t="s">
        <v>174</v>
      </c>
      <c r="N460" s="4" t="s">
        <v>1266</v>
      </c>
      <c r="O460" s="4" t="s">
        <v>436</v>
      </c>
      <c r="P460" s="4" t="s">
        <v>1354</v>
      </c>
      <c r="Q460" s="4" t="s">
        <v>376</v>
      </c>
      <c r="R460" s="193" t="s">
        <v>136</v>
      </c>
      <c r="S460" s="193" t="str">
        <f t="shared" si="29"/>
        <v>10/08/16</v>
      </c>
      <c r="T460" s="193" t="str">
        <f t="shared" si="30"/>
        <v>20:55:02</v>
      </c>
      <c r="U460" s="50">
        <v>10.590729577699999</v>
      </c>
      <c r="V460" s="50">
        <v>631.20333490899998</v>
      </c>
    </row>
    <row r="461" spans="1:22" s="193" customFormat="1" x14ac:dyDescent="0.35">
      <c r="A461" s="193" t="s">
        <v>1312</v>
      </c>
      <c r="B461" s="195">
        <v>35.470629000000002</v>
      </c>
      <c r="C461" s="195">
        <v>-119.062591</v>
      </c>
      <c r="D461" s="196" t="str">
        <f t="shared" si="28"/>
        <v>ANG_CH4_00459</v>
      </c>
      <c r="E461" s="196" t="s">
        <v>350</v>
      </c>
      <c r="F461" s="196" t="s">
        <v>351</v>
      </c>
      <c r="G461" s="196">
        <f t="shared" si="31"/>
        <v>459</v>
      </c>
      <c r="H461" s="194">
        <v>35.470585999999997</v>
      </c>
      <c r="I461" s="194">
        <v>-119.062578</v>
      </c>
      <c r="J461" s="45" t="s">
        <v>514</v>
      </c>
      <c r="K461" s="5" t="s">
        <v>431</v>
      </c>
      <c r="L461" s="5" t="s">
        <v>344</v>
      </c>
      <c r="M461" s="4" t="s">
        <v>174</v>
      </c>
      <c r="N461" s="4" t="s">
        <v>1267</v>
      </c>
      <c r="O461" s="4" t="s">
        <v>436</v>
      </c>
      <c r="P461" s="4" t="s">
        <v>1354</v>
      </c>
      <c r="Q461" s="4" t="s">
        <v>376</v>
      </c>
      <c r="R461" s="193" t="s">
        <v>137</v>
      </c>
      <c r="S461" s="193" t="str">
        <f t="shared" si="29"/>
        <v>10/08/16</v>
      </c>
      <c r="T461" s="193" t="str">
        <f t="shared" si="30"/>
        <v>21:01:16</v>
      </c>
      <c r="U461" s="50">
        <v>4.7814248362600002E-2</v>
      </c>
      <c r="V461" s="50">
        <v>8.9442719099999994</v>
      </c>
    </row>
    <row r="462" spans="1:22" s="193" customFormat="1" x14ac:dyDescent="0.35">
      <c r="A462" s="193" t="s">
        <v>1312</v>
      </c>
      <c r="B462" s="195">
        <v>35.529299000000002</v>
      </c>
      <c r="C462" s="195">
        <v>-119.081051</v>
      </c>
      <c r="D462" s="196" t="str">
        <f t="shared" si="28"/>
        <v>ANG_CH4_00460</v>
      </c>
      <c r="E462" s="196" t="s">
        <v>350</v>
      </c>
      <c r="F462" s="196" t="s">
        <v>351</v>
      </c>
      <c r="G462" s="196">
        <f t="shared" si="31"/>
        <v>460</v>
      </c>
      <c r="H462" s="194">
        <v>35.529181000000001</v>
      </c>
      <c r="I462" s="194">
        <v>-119.081008</v>
      </c>
      <c r="J462" s="45" t="s">
        <v>514</v>
      </c>
      <c r="K462" s="4" t="s">
        <v>431</v>
      </c>
      <c r="L462" s="5" t="s">
        <v>344</v>
      </c>
      <c r="M462" s="4" t="s">
        <v>174</v>
      </c>
      <c r="N462" s="4" t="s">
        <v>1290</v>
      </c>
      <c r="O462" s="4" t="s">
        <v>436</v>
      </c>
      <c r="P462" s="4" t="s">
        <v>1354</v>
      </c>
      <c r="Q462" s="4" t="s">
        <v>376</v>
      </c>
      <c r="R462" s="193" t="s">
        <v>144</v>
      </c>
      <c r="S462" s="193" t="str">
        <f t="shared" si="29"/>
        <v>10/08/16</v>
      </c>
      <c r="T462" s="193" t="str">
        <f t="shared" si="30"/>
        <v>21:39:55</v>
      </c>
      <c r="U462" s="50">
        <v>5.2465958728000004</v>
      </c>
      <c r="V462" s="50">
        <v>317.70555550699999</v>
      </c>
    </row>
    <row r="463" spans="1:22" s="193" customFormat="1" x14ac:dyDescent="0.35">
      <c r="A463" s="193" t="s">
        <v>1312</v>
      </c>
      <c r="B463" s="195">
        <v>35.470629000000002</v>
      </c>
      <c r="C463" s="195">
        <v>-119.062591</v>
      </c>
      <c r="D463" s="196" t="str">
        <f t="shared" si="28"/>
        <v>ANG_CH4_00461</v>
      </c>
      <c r="E463" s="196" t="s">
        <v>350</v>
      </c>
      <c r="F463" s="196" t="s">
        <v>351</v>
      </c>
      <c r="G463" s="196">
        <f t="shared" si="31"/>
        <v>461</v>
      </c>
      <c r="H463" s="194">
        <v>35.470585999999997</v>
      </c>
      <c r="I463" s="194">
        <v>-119.062578</v>
      </c>
      <c r="J463" s="45" t="s">
        <v>514</v>
      </c>
      <c r="K463" s="5" t="s">
        <v>431</v>
      </c>
      <c r="L463" s="5" t="s">
        <v>344</v>
      </c>
      <c r="M463" s="4" t="s">
        <v>174</v>
      </c>
      <c r="N463" s="4" t="s">
        <v>970</v>
      </c>
      <c r="O463" s="4" t="s">
        <v>436</v>
      </c>
      <c r="P463" s="4" t="s">
        <v>1354</v>
      </c>
      <c r="Q463" s="4" t="s">
        <v>376</v>
      </c>
      <c r="R463" s="193" t="s">
        <v>138</v>
      </c>
      <c r="S463" s="193" t="str">
        <f t="shared" si="29"/>
        <v>10/08/16</v>
      </c>
      <c r="T463" s="193" t="str">
        <f t="shared" si="30"/>
        <v>21:06:04</v>
      </c>
      <c r="U463" s="50" t="s">
        <v>1217</v>
      </c>
      <c r="V463" s="50" t="s">
        <v>1217</v>
      </c>
    </row>
    <row r="464" spans="1:22" s="193" customFormat="1" x14ac:dyDescent="0.35">
      <c r="A464" s="193" t="s">
        <v>1312</v>
      </c>
      <c r="B464" s="195">
        <v>35.529299000000002</v>
      </c>
      <c r="C464" s="195">
        <v>-119.081051</v>
      </c>
      <c r="D464" s="196" t="str">
        <f t="shared" si="28"/>
        <v>ANG_CH4_00462</v>
      </c>
      <c r="E464" s="196" t="s">
        <v>350</v>
      </c>
      <c r="F464" s="196" t="s">
        <v>351</v>
      </c>
      <c r="G464" s="196">
        <f t="shared" si="31"/>
        <v>462</v>
      </c>
      <c r="H464" s="194">
        <v>35.529181000000001</v>
      </c>
      <c r="I464" s="194">
        <v>-119.081008</v>
      </c>
      <c r="J464" s="45" t="s">
        <v>514</v>
      </c>
      <c r="K464" s="4" t="s">
        <v>431</v>
      </c>
      <c r="L464" s="5" t="s">
        <v>344</v>
      </c>
      <c r="M464" s="4" t="s">
        <v>174</v>
      </c>
      <c r="N464" s="4" t="s">
        <v>1275</v>
      </c>
      <c r="O464" s="4" t="s">
        <v>436</v>
      </c>
      <c r="P464" s="4" t="s">
        <v>1354</v>
      </c>
      <c r="Q464" s="4" t="s">
        <v>376</v>
      </c>
      <c r="R464" s="193" t="s">
        <v>140</v>
      </c>
      <c r="S464" s="193" t="str">
        <f t="shared" si="29"/>
        <v>10/08/16</v>
      </c>
      <c r="T464" s="193" t="str">
        <f t="shared" si="30"/>
        <v>21:16:37</v>
      </c>
      <c r="U464" s="50" t="s">
        <v>1217</v>
      </c>
      <c r="V464" s="50" t="s">
        <v>1217</v>
      </c>
    </row>
    <row r="465" spans="1:22" s="193" customFormat="1" x14ac:dyDescent="0.35">
      <c r="A465" s="193" t="s">
        <v>1312</v>
      </c>
      <c r="B465" s="195">
        <v>35.470629000000002</v>
      </c>
      <c r="C465" s="195">
        <v>-119.062591</v>
      </c>
      <c r="D465" s="196" t="str">
        <f t="shared" si="28"/>
        <v>ANG_CH4_00463</v>
      </c>
      <c r="E465" s="196" t="s">
        <v>350</v>
      </c>
      <c r="F465" s="196" t="s">
        <v>351</v>
      </c>
      <c r="G465" s="196">
        <f t="shared" si="31"/>
        <v>463</v>
      </c>
      <c r="H465" s="194">
        <v>35.470585999999997</v>
      </c>
      <c r="I465" s="194">
        <v>-119.062578</v>
      </c>
      <c r="J465" s="45" t="s">
        <v>514</v>
      </c>
      <c r="K465" s="5" t="s">
        <v>431</v>
      </c>
      <c r="L465" s="5" t="s">
        <v>344</v>
      </c>
      <c r="M465" s="4" t="s">
        <v>174</v>
      </c>
      <c r="N465" s="4" t="s">
        <v>979</v>
      </c>
      <c r="O465" s="4" t="s">
        <v>436</v>
      </c>
      <c r="P465" s="4" t="s">
        <v>1354</v>
      </c>
      <c r="Q465" s="4" t="s">
        <v>376</v>
      </c>
      <c r="R465" s="193" t="s">
        <v>142</v>
      </c>
      <c r="S465" s="193" t="str">
        <f t="shared" si="29"/>
        <v>10/08/16</v>
      </c>
      <c r="T465" s="193" t="str">
        <f t="shared" si="30"/>
        <v>21:28:16</v>
      </c>
      <c r="U465" s="50">
        <v>5.5802794580800001E-2</v>
      </c>
      <c r="V465" s="50" t="s">
        <v>1217</v>
      </c>
    </row>
    <row r="466" spans="1:22" s="193" customFormat="1" x14ac:dyDescent="0.35">
      <c r="A466" s="193" t="s">
        <v>1312</v>
      </c>
      <c r="B466" s="195">
        <v>35.529299000000002</v>
      </c>
      <c r="C466" s="195">
        <v>-119.081051</v>
      </c>
      <c r="D466" s="196" t="str">
        <f t="shared" si="28"/>
        <v>ANG_CH4_00464</v>
      </c>
      <c r="E466" s="196" t="s">
        <v>350</v>
      </c>
      <c r="F466" s="196" t="s">
        <v>351</v>
      </c>
      <c r="G466" s="196">
        <f t="shared" si="31"/>
        <v>464</v>
      </c>
      <c r="H466" s="194">
        <v>35.529181000000001</v>
      </c>
      <c r="I466" s="194">
        <v>-119.081008</v>
      </c>
      <c r="J466" s="45" t="s">
        <v>514</v>
      </c>
      <c r="K466" s="4" t="s">
        <v>431</v>
      </c>
      <c r="L466" s="5" t="s">
        <v>344</v>
      </c>
      <c r="M466" s="4" t="s">
        <v>174</v>
      </c>
      <c r="N466" s="4" t="s">
        <v>1281</v>
      </c>
      <c r="O466" s="4" t="s">
        <v>436</v>
      </c>
      <c r="P466" s="4" t="s">
        <v>1354</v>
      </c>
      <c r="Q466" s="4" t="s">
        <v>376</v>
      </c>
      <c r="R466" s="193" t="s">
        <v>143</v>
      </c>
      <c r="S466" s="193" t="str">
        <f t="shared" si="29"/>
        <v>10/08/16</v>
      </c>
      <c r="T466" s="193" t="str">
        <f t="shared" si="30"/>
        <v>21:33:09</v>
      </c>
      <c r="U466" s="50" t="s">
        <v>1217</v>
      </c>
      <c r="V466" s="50" t="s">
        <v>1217</v>
      </c>
    </row>
    <row r="467" spans="1:22" s="193" customFormat="1" x14ac:dyDescent="0.35">
      <c r="A467" s="193" t="s">
        <v>1313</v>
      </c>
      <c r="B467" s="194">
        <v>35.480443999999999</v>
      </c>
      <c r="C467" s="194">
        <v>-119.081756</v>
      </c>
      <c r="D467" s="196" t="str">
        <f t="shared" si="28"/>
        <v>ANG_CH4_00465</v>
      </c>
      <c r="E467" s="196" t="s">
        <v>350</v>
      </c>
      <c r="F467" s="196" t="s">
        <v>351</v>
      </c>
      <c r="G467" s="196">
        <f t="shared" si="31"/>
        <v>465</v>
      </c>
      <c r="H467" s="194">
        <v>35.480443999999999</v>
      </c>
      <c r="I467" s="194">
        <v>-119.081756</v>
      </c>
      <c r="J467" s="45" t="s">
        <v>514</v>
      </c>
      <c r="K467" s="5" t="s">
        <v>1251</v>
      </c>
      <c r="L467" s="5" t="s">
        <v>344</v>
      </c>
      <c r="M467" s="4" t="s">
        <v>174</v>
      </c>
      <c r="N467" s="4" t="s">
        <v>1268</v>
      </c>
      <c r="O467" s="4" t="s">
        <v>345</v>
      </c>
      <c r="P467" s="4" t="s">
        <v>1354</v>
      </c>
      <c r="Q467" s="4" t="s">
        <v>345</v>
      </c>
      <c r="R467" s="193" t="s">
        <v>138</v>
      </c>
      <c r="S467" s="193" t="str">
        <f t="shared" si="29"/>
        <v>10/08/16</v>
      </c>
      <c r="T467" s="193" t="str">
        <f t="shared" si="30"/>
        <v>21:06:04</v>
      </c>
      <c r="U467" s="50">
        <v>1.9765528384599999E-2</v>
      </c>
      <c r="V467" s="50">
        <v>10</v>
      </c>
    </row>
    <row r="468" spans="1:22" s="193" customFormat="1" x14ac:dyDescent="0.35">
      <c r="A468" s="193" t="s">
        <v>1313</v>
      </c>
      <c r="B468" s="194">
        <v>35.480443999999999</v>
      </c>
      <c r="C468" s="194">
        <v>-119.081756</v>
      </c>
      <c r="D468" s="196" t="str">
        <f t="shared" si="28"/>
        <v>ANG_CH4_00466</v>
      </c>
      <c r="E468" s="196" t="s">
        <v>350</v>
      </c>
      <c r="F468" s="196" t="s">
        <v>351</v>
      </c>
      <c r="G468" s="196">
        <f t="shared" si="31"/>
        <v>466</v>
      </c>
      <c r="H468" s="194">
        <v>35.480443999999999</v>
      </c>
      <c r="I468" s="194">
        <v>-119.081756</v>
      </c>
      <c r="J468" s="45" t="s">
        <v>514</v>
      </c>
      <c r="K468" s="5" t="s">
        <v>1251</v>
      </c>
      <c r="L468" s="5" t="s">
        <v>344</v>
      </c>
      <c r="M468" s="4" t="s">
        <v>174</v>
      </c>
      <c r="N468" s="4" t="s">
        <v>971</v>
      </c>
      <c r="O468" s="4" t="s">
        <v>345</v>
      </c>
      <c r="P468" s="4" t="s">
        <v>1354</v>
      </c>
      <c r="Q468" s="4" t="s">
        <v>345</v>
      </c>
      <c r="R468" s="193" t="s">
        <v>139</v>
      </c>
      <c r="S468" s="193" t="str">
        <f t="shared" si="29"/>
        <v>10/08/16</v>
      </c>
      <c r="T468" s="193" t="str">
        <f t="shared" si="30"/>
        <v>21:11:15</v>
      </c>
      <c r="U468" s="50">
        <v>3.5440476844099997E-2</v>
      </c>
      <c r="V468" s="50">
        <v>12.1655250606</v>
      </c>
    </row>
    <row r="469" spans="1:22" s="193" customFormat="1" x14ac:dyDescent="0.35">
      <c r="A469" s="193" t="s">
        <v>1313</v>
      </c>
      <c r="B469" s="194">
        <v>35.480443999999999</v>
      </c>
      <c r="C469" s="194">
        <v>-119.081756</v>
      </c>
      <c r="D469" s="196" t="str">
        <f t="shared" si="28"/>
        <v>ANG_CH4_00467</v>
      </c>
      <c r="E469" s="196" t="s">
        <v>350</v>
      </c>
      <c r="F469" s="196" t="s">
        <v>351</v>
      </c>
      <c r="G469" s="196">
        <f t="shared" si="31"/>
        <v>467</v>
      </c>
      <c r="H469" s="194">
        <v>35.480386000000003</v>
      </c>
      <c r="I469" s="194">
        <v>-119.081692</v>
      </c>
      <c r="J469" s="45" t="s">
        <v>514</v>
      </c>
      <c r="K469" s="5" t="s">
        <v>1251</v>
      </c>
      <c r="L469" s="5" t="s">
        <v>344</v>
      </c>
      <c r="M469" s="4" t="s">
        <v>174</v>
      </c>
      <c r="N469" s="4" t="s">
        <v>978</v>
      </c>
      <c r="O469" s="4" t="s">
        <v>345</v>
      </c>
      <c r="P469" s="4" t="s">
        <v>1354</v>
      </c>
      <c r="Q469" s="4" t="s">
        <v>345</v>
      </c>
      <c r="R469" s="193" t="s">
        <v>141</v>
      </c>
      <c r="S469" s="193" t="str">
        <f t="shared" si="29"/>
        <v>10/08/16</v>
      </c>
      <c r="T469" s="193" t="str">
        <f t="shared" si="30"/>
        <v>21:23:26</v>
      </c>
      <c r="U469" s="50">
        <v>17.591458567099998</v>
      </c>
      <c r="V469" s="50" t="s">
        <v>1217</v>
      </c>
    </row>
    <row r="470" spans="1:22" s="193" customFormat="1" x14ac:dyDescent="0.35">
      <c r="A470" s="193" t="s">
        <v>1314</v>
      </c>
      <c r="B470" s="195">
        <v>35.537542999999999</v>
      </c>
      <c r="C470" s="195">
        <v>-119.07635999999999</v>
      </c>
      <c r="D470" s="196" t="str">
        <f t="shared" si="28"/>
        <v>ANG_CH4_00468</v>
      </c>
      <c r="E470" s="196" t="s">
        <v>350</v>
      </c>
      <c r="F470" s="196" t="s">
        <v>351</v>
      </c>
      <c r="G470" s="196">
        <f t="shared" si="31"/>
        <v>468</v>
      </c>
      <c r="H470" s="194">
        <v>35.537500000000001</v>
      </c>
      <c r="I470" s="194">
        <v>-119.07644999999999</v>
      </c>
      <c r="J470" s="45" t="s">
        <v>514</v>
      </c>
      <c r="K470" s="5" t="s">
        <v>1251</v>
      </c>
      <c r="L470" s="5" t="s">
        <v>344</v>
      </c>
      <c r="M470" s="4" t="s">
        <v>174</v>
      </c>
      <c r="N470" s="4" t="s">
        <v>1283</v>
      </c>
      <c r="O470" s="4" t="s">
        <v>436</v>
      </c>
      <c r="P470" s="4" t="s">
        <v>1354</v>
      </c>
      <c r="Q470" s="4" t="s">
        <v>376</v>
      </c>
      <c r="R470" s="193" t="s">
        <v>143</v>
      </c>
      <c r="S470" s="193" t="str">
        <f t="shared" si="29"/>
        <v>10/08/16</v>
      </c>
      <c r="T470" s="193" t="str">
        <f t="shared" si="30"/>
        <v>21:33:09</v>
      </c>
      <c r="U470" s="50">
        <v>0.14781884849099999</v>
      </c>
      <c r="V470" s="50">
        <v>23.380547470100002</v>
      </c>
    </row>
    <row r="471" spans="1:22" s="193" customFormat="1" x14ac:dyDescent="0.35">
      <c r="A471" s="193" t="s">
        <v>1314</v>
      </c>
      <c r="B471" s="195">
        <v>35.537542999999999</v>
      </c>
      <c r="C471" s="195">
        <v>-119.07635999999999</v>
      </c>
      <c r="D471" s="196" t="str">
        <f t="shared" si="28"/>
        <v>ANG_CH4_00469</v>
      </c>
      <c r="E471" s="196" t="s">
        <v>350</v>
      </c>
      <c r="F471" s="196" t="s">
        <v>351</v>
      </c>
      <c r="G471" s="196">
        <f t="shared" si="31"/>
        <v>469</v>
      </c>
      <c r="H471" s="194">
        <v>35.537638999999999</v>
      </c>
      <c r="I471" s="194">
        <v>-119.07645599999999</v>
      </c>
      <c r="J471" s="45" t="s">
        <v>514</v>
      </c>
      <c r="K471" s="5" t="s">
        <v>1251</v>
      </c>
      <c r="L471" s="5" t="s">
        <v>344</v>
      </c>
      <c r="M471" s="4" t="s">
        <v>174</v>
      </c>
      <c r="N471" s="4" t="s">
        <v>1271</v>
      </c>
      <c r="O471" s="4" t="s">
        <v>436</v>
      </c>
      <c r="P471" s="4" t="s">
        <v>1354</v>
      </c>
      <c r="Q471" s="4" t="s">
        <v>376</v>
      </c>
      <c r="R471" s="193" t="s">
        <v>139</v>
      </c>
      <c r="S471" s="193" t="str">
        <f t="shared" si="29"/>
        <v>10/08/16</v>
      </c>
      <c r="T471" s="193" t="str">
        <f t="shared" si="30"/>
        <v>21:11:15</v>
      </c>
      <c r="U471" s="50" t="s">
        <v>1217</v>
      </c>
      <c r="V471" s="50" t="s">
        <v>1217</v>
      </c>
    </row>
    <row r="472" spans="1:22" s="193" customFormat="1" x14ac:dyDescent="0.35">
      <c r="A472" s="193" t="s">
        <v>1314</v>
      </c>
      <c r="B472" s="195">
        <v>35.537542999999999</v>
      </c>
      <c r="C472" s="195">
        <v>-119.07635999999999</v>
      </c>
      <c r="D472" s="196" t="str">
        <f t="shared" si="28"/>
        <v>ANG_CH4_00470</v>
      </c>
      <c r="E472" s="196" t="s">
        <v>350</v>
      </c>
      <c r="F472" s="196" t="s">
        <v>351</v>
      </c>
      <c r="G472" s="196">
        <f t="shared" si="31"/>
        <v>470</v>
      </c>
      <c r="H472" s="194">
        <v>35.537525000000002</v>
      </c>
      <c r="I472" s="194">
        <v>-119.076403</v>
      </c>
      <c r="J472" s="45" t="s">
        <v>514</v>
      </c>
      <c r="K472" s="5" t="s">
        <v>1251</v>
      </c>
      <c r="L472" s="5" t="s">
        <v>344</v>
      </c>
      <c r="M472" s="4" t="s">
        <v>174</v>
      </c>
      <c r="N472" s="4" t="s">
        <v>1278</v>
      </c>
      <c r="O472" s="4" t="s">
        <v>436</v>
      </c>
      <c r="P472" s="4" t="s">
        <v>1354</v>
      </c>
      <c r="Q472" s="4" t="s">
        <v>376</v>
      </c>
      <c r="R472" s="193" t="s">
        <v>140</v>
      </c>
      <c r="S472" s="193" t="str">
        <f t="shared" si="29"/>
        <v>10/08/16</v>
      </c>
      <c r="T472" s="193" t="str">
        <f t="shared" si="30"/>
        <v>21:16:37</v>
      </c>
      <c r="U472" s="50" t="s">
        <v>1217</v>
      </c>
      <c r="V472" s="50" t="s">
        <v>1217</v>
      </c>
    </row>
    <row r="473" spans="1:22" s="193" customFormat="1" x14ac:dyDescent="0.35">
      <c r="A473" s="193" t="s">
        <v>1314</v>
      </c>
      <c r="B473" s="195">
        <v>35.537542999999999</v>
      </c>
      <c r="C473" s="195">
        <v>-119.07635999999999</v>
      </c>
      <c r="D473" s="196" t="str">
        <f t="shared" si="28"/>
        <v>ANG_CH4_00471</v>
      </c>
      <c r="E473" s="196" t="s">
        <v>350</v>
      </c>
      <c r="F473" s="196" t="s">
        <v>351</v>
      </c>
      <c r="G473" s="196">
        <f t="shared" si="31"/>
        <v>471</v>
      </c>
      <c r="H473" s="194">
        <v>35.537500000000001</v>
      </c>
      <c r="I473" s="194">
        <v>-119.07644999999999</v>
      </c>
      <c r="J473" s="45" t="s">
        <v>514</v>
      </c>
      <c r="K473" s="5" t="s">
        <v>1251</v>
      </c>
      <c r="L473" s="5" t="s">
        <v>344</v>
      </c>
      <c r="M473" s="4" t="s">
        <v>174</v>
      </c>
      <c r="N473" s="4" t="s">
        <v>1291</v>
      </c>
      <c r="O473" s="4" t="s">
        <v>436</v>
      </c>
      <c r="P473" s="4" t="s">
        <v>1354</v>
      </c>
      <c r="Q473" s="4" t="s">
        <v>376</v>
      </c>
      <c r="R473" s="193" t="s">
        <v>144</v>
      </c>
      <c r="S473" s="193" t="str">
        <f t="shared" si="29"/>
        <v>10/08/16</v>
      </c>
      <c r="T473" s="193" t="str">
        <f t="shared" si="30"/>
        <v>21:39:55</v>
      </c>
      <c r="U473" s="50" t="s">
        <v>1217</v>
      </c>
      <c r="V473" s="50" t="s">
        <v>1217</v>
      </c>
    </row>
    <row r="474" spans="1:22" s="193" customFormat="1" x14ac:dyDescent="0.35">
      <c r="A474" s="193" t="s">
        <v>1315</v>
      </c>
      <c r="B474" s="195">
        <v>35.511071999999999</v>
      </c>
      <c r="C474" s="195">
        <v>-119.078294</v>
      </c>
      <c r="D474" s="196" t="str">
        <f t="shared" si="28"/>
        <v>ANG_CH4_00472</v>
      </c>
      <c r="E474" s="196" t="s">
        <v>350</v>
      </c>
      <c r="F474" s="196" t="s">
        <v>351</v>
      </c>
      <c r="G474" s="196">
        <f t="shared" si="31"/>
        <v>472</v>
      </c>
      <c r="H474" s="194">
        <v>35.511017000000002</v>
      </c>
      <c r="I474" s="194">
        <v>-119.078244</v>
      </c>
      <c r="J474" s="45" t="s">
        <v>514</v>
      </c>
      <c r="K474" s="5" t="s">
        <v>434</v>
      </c>
      <c r="L474" s="5" t="s">
        <v>344</v>
      </c>
      <c r="M474" s="4" t="s">
        <v>174</v>
      </c>
      <c r="N474" s="4" t="s">
        <v>1272</v>
      </c>
      <c r="O474" s="4" t="s">
        <v>345</v>
      </c>
      <c r="P474" s="4" t="s">
        <v>1354</v>
      </c>
      <c r="Q474" s="4" t="s">
        <v>345</v>
      </c>
      <c r="R474" s="193" t="s">
        <v>140</v>
      </c>
      <c r="S474" s="193" t="str">
        <f t="shared" si="29"/>
        <v>10/08/16</v>
      </c>
      <c r="T474" s="193" t="str">
        <f t="shared" si="30"/>
        <v>21:16:37</v>
      </c>
      <c r="U474" s="50" t="s">
        <v>1217</v>
      </c>
      <c r="V474" s="50" t="s">
        <v>1217</v>
      </c>
    </row>
    <row r="475" spans="1:22" s="193" customFormat="1" x14ac:dyDescent="0.35">
      <c r="A475" s="193" t="s">
        <v>1315</v>
      </c>
      <c r="B475" s="195">
        <v>35.511071999999999</v>
      </c>
      <c r="C475" s="195">
        <v>-119.078294</v>
      </c>
      <c r="D475" s="196" t="str">
        <f t="shared" si="28"/>
        <v>ANG_CH4_00473</v>
      </c>
      <c r="E475" s="196" t="s">
        <v>350</v>
      </c>
      <c r="F475" s="196" t="s">
        <v>351</v>
      </c>
      <c r="G475" s="196">
        <f t="shared" si="31"/>
        <v>473</v>
      </c>
      <c r="H475" s="194">
        <v>35.511017000000002</v>
      </c>
      <c r="I475" s="194">
        <v>-119.078244</v>
      </c>
      <c r="J475" s="45" t="s">
        <v>514</v>
      </c>
      <c r="K475" s="5" t="s">
        <v>434</v>
      </c>
      <c r="L475" s="5" t="s">
        <v>344</v>
      </c>
      <c r="M475" s="4" t="s">
        <v>174</v>
      </c>
      <c r="N475" s="4" t="s">
        <v>1279</v>
      </c>
      <c r="O475" s="4" t="s">
        <v>345</v>
      </c>
      <c r="P475" s="4" t="s">
        <v>1354</v>
      </c>
      <c r="Q475" s="4" t="s">
        <v>345</v>
      </c>
      <c r="R475" s="193" t="s">
        <v>143</v>
      </c>
      <c r="S475" s="193" t="str">
        <f t="shared" si="29"/>
        <v>10/08/16</v>
      </c>
      <c r="T475" s="193" t="str">
        <f t="shared" si="30"/>
        <v>21:33:09</v>
      </c>
      <c r="U475" s="50" t="s">
        <v>1217</v>
      </c>
      <c r="V475" s="50" t="s">
        <v>1217</v>
      </c>
    </row>
    <row r="476" spans="1:22" s="193" customFormat="1" x14ac:dyDescent="0.35">
      <c r="A476" s="193" t="s">
        <v>1315</v>
      </c>
      <c r="B476" s="195">
        <v>35.511071999999999</v>
      </c>
      <c r="C476" s="195">
        <v>-119.078294</v>
      </c>
      <c r="D476" s="196" t="str">
        <f t="shared" si="28"/>
        <v>ANG_CH4_00474</v>
      </c>
      <c r="E476" s="196" t="s">
        <v>350</v>
      </c>
      <c r="F476" s="196" t="s">
        <v>351</v>
      </c>
      <c r="G476" s="196">
        <f t="shared" si="31"/>
        <v>474</v>
      </c>
      <c r="H476" s="194">
        <v>35.511017000000002</v>
      </c>
      <c r="I476" s="194">
        <v>-119.078244</v>
      </c>
      <c r="J476" s="45" t="s">
        <v>514</v>
      </c>
      <c r="K476" s="5" t="s">
        <v>434</v>
      </c>
      <c r="L476" s="5" t="s">
        <v>344</v>
      </c>
      <c r="M476" s="4" t="s">
        <v>174</v>
      </c>
      <c r="N476" s="4" t="s">
        <v>1287</v>
      </c>
      <c r="O476" s="4" t="s">
        <v>345</v>
      </c>
      <c r="P476" s="4" t="s">
        <v>1354</v>
      </c>
      <c r="Q476" s="4" t="s">
        <v>345</v>
      </c>
      <c r="R476" s="193" t="s">
        <v>144</v>
      </c>
      <c r="S476" s="193" t="str">
        <f t="shared" si="29"/>
        <v>10/08/16</v>
      </c>
      <c r="T476" s="193" t="str">
        <f t="shared" si="30"/>
        <v>21:39:55</v>
      </c>
      <c r="U476" s="50" t="s">
        <v>1217</v>
      </c>
      <c r="V476" s="50" t="s">
        <v>1217</v>
      </c>
    </row>
    <row r="477" spans="1:22" s="193" customFormat="1" x14ac:dyDescent="0.35">
      <c r="A477" s="193" t="s">
        <v>1316</v>
      </c>
      <c r="B477" s="195">
        <v>35.532881000000003</v>
      </c>
      <c r="C477" s="195">
        <v>-119.081309</v>
      </c>
      <c r="D477" s="196" t="str">
        <f t="shared" si="28"/>
        <v>ANG_CH4_00475</v>
      </c>
      <c r="E477" s="196" t="s">
        <v>350</v>
      </c>
      <c r="F477" s="196" t="s">
        <v>351</v>
      </c>
      <c r="G477" s="196">
        <f t="shared" si="31"/>
        <v>475</v>
      </c>
      <c r="H477" s="194">
        <v>35.532983000000002</v>
      </c>
      <c r="I477" s="194">
        <v>-119.08139199999999</v>
      </c>
      <c r="J477" s="45" t="s">
        <v>343</v>
      </c>
      <c r="K477" s="5" t="s">
        <v>1251</v>
      </c>
      <c r="L477" s="5" t="s">
        <v>344</v>
      </c>
      <c r="M477" s="4" t="s">
        <v>174</v>
      </c>
      <c r="N477" s="4" t="s">
        <v>1282</v>
      </c>
      <c r="O477" s="4" t="s">
        <v>436</v>
      </c>
      <c r="P477" s="4" t="s">
        <v>1354</v>
      </c>
      <c r="Q477" s="4" t="s">
        <v>376</v>
      </c>
      <c r="R477" s="193" t="s">
        <v>143</v>
      </c>
      <c r="S477" s="193" t="str">
        <f t="shared" si="29"/>
        <v>10/08/16</v>
      </c>
      <c r="T477" s="193" t="str">
        <f t="shared" si="30"/>
        <v>21:33:09</v>
      </c>
      <c r="U477" s="50">
        <v>0.14781884476500001</v>
      </c>
      <c r="V477" s="50">
        <v>23.380547470100002</v>
      </c>
    </row>
    <row r="478" spans="1:22" s="193" customFormat="1" x14ac:dyDescent="0.35">
      <c r="A478" s="193" t="s">
        <v>1317</v>
      </c>
      <c r="B478" s="195">
        <v>35.503708000000003</v>
      </c>
      <c r="C478" s="195">
        <v>-119.076474</v>
      </c>
      <c r="D478" s="196" t="str">
        <f t="shared" si="28"/>
        <v>ANG_CH4_00476</v>
      </c>
      <c r="E478" s="196" t="s">
        <v>350</v>
      </c>
      <c r="F478" s="196" t="s">
        <v>351</v>
      </c>
      <c r="G478" s="196">
        <f t="shared" si="31"/>
        <v>476</v>
      </c>
      <c r="H478" s="194">
        <v>35.503605999999998</v>
      </c>
      <c r="I478" s="194">
        <v>-119.076531</v>
      </c>
      <c r="J478" s="45" t="s">
        <v>514</v>
      </c>
      <c r="K478" s="5" t="s">
        <v>1251</v>
      </c>
      <c r="L478" s="5" t="s">
        <v>344</v>
      </c>
      <c r="M478" s="4" t="s">
        <v>174</v>
      </c>
      <c r="N478" s="4" t="s">
        <v>981</v>
      </c>
      <c r="O478" s="4" t="s">
        <v>436</v>
      </c>
      <c r="P478" s="4" t="s">
        <v>1354</v>
      </c>
      <c r="Q478" s="4" t="s">
        <v>376</v>
      </c>
      <c r="R478" s="193" t="s">
        <v>143</v>
      </c>
      <c r="S478" s="193" t="str">
        <f t="shared" si="29"/>
        <v>10/08/16</v>
      </c>
      <c r="T478" s="193" t="str">
        <f t="shared" si="30"/>
        <v>21:33:09</v>
      </c>
      <c r="U478" s="50">
        <v>0.36983399605400002</v>
      </c>
      <c r="V478" s="50" t="s">
        <v>1217</v>
      </c>
    </row>
    <row r="479" spans="1:22" s="193" customFormat="1" x14ac:dyDescent="0.35">
      <c r="A479" s="193" t="s">
        <v>1317</v>
      </c>
      <c r="B479" s="195">
        <v>35.456431000000002</v>
      </c>
      <c r="C479" s="195">
        <v>-119.049809</v>
      </c>
      <c r="D479" s="196" t="str">
        <f t="shared" si="28"/>
        <v>ANG_CH4_00477</v>
      </c>
      <c r="E479" s="196" t="s">
        <v>350</v>
      </c>
      <c r="F479" s="196" t="s">
        <v>351</v>
      </c>
      <c r="G479" s="196">
        <f t="shared" si="31"/>
        <v>477</v>
      </c>
      <c r="H479" s="194">
        <v>35.456650000000003</v>
      </c>
      <c r="I479" s="194">
        <v>-119.04989999999999</v>
      </c>
      <c r="J479" s="45" t="s">
        <v>514</v>
      </c>
      <c r="K479" s="5" t="s">
        <v>1251</v>
      </c>
      <c r="L479" s="5" t="s">
        <v>344</v>
      </c>
      <c r="M479" s="4" t="s">
        <v>174</v>
      </c>
      <c r="N479" s="4" t="s">
        <v>1005</v>
      </c>
      <c r="O479" s="4" t="s">
        <v>436</v>
      </c>
      <c r="P479" s="4" t="s">
        <v>1354</v>
      </c>
      <c r="Q479" s="4" t="s">
        <v>376</v>
      </c>
      <c r="R479" s="193" t="s">
        <v>158</v>
      </c>
      <c r="S479" s="193" t="str">
        <f t="shared" si="29"/>
        <v>10/25/16</v>
      </c>
      <c r="T479" s="193" t="str">
        <f t="shared" si="30"/>
        <v>19:37:00</v>
      </c>
      <c r="U479" s="50">
        <v>0.16611515823799999</v>
      </c>
      <c r="V479" s="50">
        <v>21.633307652799999</v>
      </c>
    </row>
    <row r="480" spans="1:22" s="193" customFormat="1" x14ac:dyDescent="0.35">
      <c r="A480" s="193" t="s">
        <v>1318</v>
      </c>
      <c r="B480" s="195">
        <v>35.478991999999998</v>
      </c>
      <c r="C480" s="195">
        <v>-119.06245699999999</v>
      </c>
      <c r="D480" s="196" t="str">
        <f t="shared" si="28"/>
        <v>ANG_CH4_00478</v>
      </c>
      <c r="E480" s="196" t="s">
        <v>350</v>
      </c>
      <c r="F480" s="196" t="s">
        <v>351</v>
      </c>
      <c r="G480" s="196">
        <f t="shared" si="31"/>
        <v>478</v>
      </c>
      <c r="H480" s="194">
        <v>35.478960999999998</v>
      </c>
      <c r="I480" s="194">
        <v>-119.062567</v>
      </c>
      <c r="J480" s="45" t="s">
        <v>343</v>
      </c>
      <c r="K480" s="5" t="s">
        <v>1251</v>
      </c>
      <c r="L480" s="5" t="s">
        <v>344</v>
      </c>
      <c r="M480" s="4" t="s">
        <v>174</v>
      </c>
      <c r="N480" s="4" t="s">
        <v>1006</v>
      </c>
      <c r="O480" s="4" t="s">
        <v>436</v>
      </c>
      <c r="P480" s="4" t="s">
        <v>1355</v>
      </c>
      <c r="Q480" s="4" t="s">
        <v>376</v>
      </c>
      <c r="R480" s="193" t="s">
        <v>158</v>
      </c>
      <c r="S480" s="193" t="str">
        <f t="shared" si="29"/>
        <v>10/25/16</v>
      </c>
      <c r="T480" s="193" t="str">
        <f t="shared" si="30"/>
        <v>19:37:00</v>
      </c>
      <c r="U480" s="50">
        <v>0.17517973482599999</v>
      </c>
      <c r="V480" s="50">
        <v>4.2426406871199998</v>
      </c>
    </row>
    <row r="481" spans="1:22" s="193" customFormat="1" x14ac:dyDescent="0.35">
      <c r="A481" s="193" t="s">
        <v>1319</v>
      </c>
      <c r="B481" s="194">
        <v>35.582366999999998</v>
      </c>
      <c r="C481" s="194">
        <v>-119.715794</v>
      </c>
      <c r="D481" s="196" t="str">
        <f t="shared" si="28"/>
        <v>ANG_CH4_00479</v>
      </c>
      <c r="E481" s="196" t="s">
        <v>350</v>
      </c>
      <c r="F481" s="196" t="s">
        <v>351</v>
      </c>
      <c r="G481" s="196">
        <f t="shared" si="31"/>
        <v>479</v>
      </c>
      <c r="H481" s="194">
        <v>35.582366999999998</v>
      </c>
      <c r="I481" s="194">
        <v>-119.715794</v>
      </c>
      <c r="J481" s="45" t="s">
        <v>343</v>
      </c>
      <c r="K481" s="5" t="s">
        <v>1251</v>
      </c>
      <c r="L481" s="5" t="s">
        <v>344</v>
      </c>
      <c r="M481" s="4" t="s">
        <v>174</v>
      </c>
      <c r="N481" s="4" t="s">
        <v>1292</v>
      </c>
      <c r="O481" s="4" t="s">
        <v>345</v>
      </c>
      <c r="P481" s="4" t="s">
        <v>1356</v>
      </c>
      <c r="Q481" s="4" t="s">
        <v>345</v>
      </c>
      <c r="R481" s="193" t="s">
        <v>1293</v>
      </c>
      <c r="S481" s="193" t="str">
        <f t="shared" si="29"/>
        <v>10/29/16</v>
      </c>
      <c r="T481" s="193" t="str">
        <f t="shared" si="30"/>
        <v>19:30:22</v>
      </c>
      <c r="U481" s="50">
        <v>4.90431105485</v>
      </c>
      <c r="V481" s="50">
        <v>290.695166798</v>
      </c>
    </row>
    <row r="482" spans="1:22" s="193" customFormat="1" x14ac:dyDescent="0.35">
      <c r="A482" s="193" t="s">
        <v>1320</v>
      </c>
      <c r="B482" s="194">
        <v>35.458353000000002</v>
      </c>
      <c r="C482" s="194">
        <v>-119.723592</v>
      </c>
      <c r="D482" s="196" t="str">
        <f t="shared" si="28"/>
        <v>ANG_CH4_00480</v>
      </c>
      <c r="E482" s="196" t="s">
        <v>350</v>
      </c>
      <c r="F482" s="196" t="s">
        <v>351</v>
      </c>
      <c r="G482" s="196">
        <f t="shared" si="31"/>
        <v>480</v>
      </c>
      <c r="H482" s="194">
        <v>35.458353000000002</v>
      </c>
      <c r="I482" s="194">
        <v>-119.723592</v>
      </c>
      <c r="J482" s="45" t="s">
        <v>343</v>
      </c>
      <c r="K482" s="5" t="s">
        <v>1251</v>
      </c>
      <c r="L482" s="5" t="s">
        <v>344</v>
      </c>
      <c r="M482" s="4" t="s">
        <v>174</v>
      </c>
      <c r="N482" s="4" t="s">
        <v>300</v>
      </c>
      <c r="O482" s="4" t="s">
        <v>345</v>
      </c>
      <c r="P482" s="4" t="s">
        <v>1357</v>
      </c>
      <c r="Q482" s="4" t="s">
        <v>345</v>
      </c>
      <c r="R482" s="193" t="s">
        <v>168</v>
      </c>
      <c r="S482" s="193" t="str">
        <f t="shared" si="29"/>
        <v>10/29/16</v>
      </c>
      <c r="T482" s="193" t="str">
        <f t="shared" si="30"/>
        <v>20:07:19</v>
      </c>
      <c r="U482" s="50">
        <v>79</v>
      </c>
      <c r="V482" s="50" t="s">
        <v>1217</v>
      </c>
    </row>
    <row r="483" spans="1:22" s="193" customFormat="1" x14ac:dyDescent="0.35">
      <c r="A483" s="193" t="s">
        <v>1321</v>
      </c>
      <c r="B483" s="195">
        <v>35.260345999999998</v>
      </c>
      <c r="C483" s="195">
        <v>-119.392296</v>
      </c>
      <c r="D483" s="196" t="str">
        <f t="shared" si="28"/>
        <v>ANG_CH4_00481</v>
      </c>
      <c r="E483" s="196" t="s">
        <v>350</v>
      </c>
      <c r="F483" s="196" t="s">
        <v>351</v>
      </c>
      <c r="G483" s="196">
        <f t="shared" si="31"/>
        <v>481</v>
      </c>
      <c r="H483" s="194">
        <v>35.260196999999998</v>
      </c>
      <c r="I483" s="194">
        <v>-119.392008</v>
      </c>
      <c r="J483" s="45" t="s">
        <v>343</v>
      </c>
      <c r="K483" s="5" t="s">
        <v>1251</v>
      </c>
      <c r="L483" s="5" t="s">
        <v>344</v>
      </c>
      <c r="M483" s="4" t="s">
        <v>174</v>
      </c>
      <c r="N483" s="4" t="s">
        <v>834</v>
      </c>
      <c r="O483" s="4" t="s">
        <v>436</v>
      </c>
      <c r="P483" s="4" t="s">
        <v>1070</v>
      </c>
      <c r="Q483" s="4" t="s">
        <v>376</v>
      </c>
      <c r="R483" s="193" t="s">
        <v>171</v>
      </c>
      <c r="S483" s="193" t="str">
        <f t="shared" si="29"/>
        <v>10/29/16</v>
      </c>
      <c r="T483" s="193" t="str">
        <f t="shared" si="30"/>
        <v>20:57:22</v>
      </c>
      <c r="U483" s="50">
        <v>1.3453112901199999</v>
      </c>
      <c r="V483" s="50" t="s">
        <v>1217</v>
      </c>
    </row>
    <row r="484" spans="1:22" s="193" customFormat="1" x14ac:dyDescent="0.35">
      <c r="A484" s="193" t="s">
        <v>1322</v>
      </c>
      <c r="B484" s="195">
        <v>35.503774</v>
      </c>
      <c r="C484" s="195">
        <v>-119.073261</v>
      </c>
      <c r="D484" s="196" t="str">
        <f t="shared" si="28"/>
        <v>ANG_CH4_00482</v>
      </c>
      <c r="E484" s="196" t="s">
        <v>350</v>
      </c>
      <c r="F484" s="196" t="s">
        <v>351</v>
      </c>
      <c r="G484" s="196">
        <f t="shared" si="31"/>
        <v>482</v>
      </c>
      <c r="H484" s="194">
        <v>35.503718999999997</v>
      </c>
      <c r="I484" s="194">
        <v>-119.073256</v>
      </c>
      <c r="J484" s="45" t="s">
        <v>343</v>
      </c>
      <c r="K484" s="5" t="s">
        <v>1251</v>
      </c>
      <c r="L484" s="5" t="s">
        <v>344</v>
      </c>
      <c r="M484" s="4" t="s">
        <v>174</v>
      </c>
      <c r="N484" s="4" t="s">
        <v>986</v>
      </c>
      <c r="O484" s="4" t="s">
        <v>436</v>
      </c>
      <c r="P484" s="4" t="s">
        <v>1070</v>
      </c>
      <c r="Q484" s="4" t="s">
        <v>376</v>
      </c>
      <c r="R484" s="193" t="s">
        <v>144</v>
      </c>
      <c r="S484" s="193" t="str">
        <f t="shared" si="29"/>
        <v>10/08/16</v>
      </c>
      <c r="T484" s="193" t="str">
        <f t="shared" si="30"/>
        <v>21:39:55</v>
      </c>
      <c r="U484" s="50" t="s">
        <v>1217</v>
      </c>
      <c r="V484" s="50" t="s">
        <v>1217</v>
      </c>
    </row>
    <row r="485" spans="1:22" x14ac:dyDescent="0.35">
      <c r="D485" s="189"/>
      <c r="E485" s="189"/>
      <c r="F485" s="189"/>
      <c r="G485" s="189"/>
      <c r="H485" s="44"/>
      <c r="I485" s="44"/>
      <c r="J485" s="33"/>
      <c r="K485" s="20"/>
      <c r="L485" s="20"/>
      <c r="M485" s="3"/>
      <c r="N485" s="3"/>
      <c r="O485" s="3"/>
      <c r="P485" s="3"/>
      <c r="Q485" s="3"/>
      <c r="U485" s="55"/>
      <c r="V485" s="55"/>
    </row>
    <row r="486" spans="1:22" x14ac:dyDescent="0.35">
      <c r="D486" s="190"/>
      <c r="E486" s="190"/>
      <c r="F486" s="190"/>
      <c r="G486" s="189"/>
      <c r="U486" s="56"/>
      <c r="V486" s="56"/>
    </row>
    <row r="487" spans="1:22" x14ac:dyDescent="0.35">
      <c r="D487" s="190"/>
      <c r="E487" s="190"/>
      <c r="F487" s="190"/>
      <c r="G487" s="189"/>
      <c r="U487" s="56"/>
      <c r="V487" s="56"/>
    </row>
    <row r="488" spans="1:22" x14ac:dyDescent="0.35">
      <c r="D488" s="190"/>
      <c r="E488" s="190"/>
      <c r="F488" s="190"/>
      <c r="G488" s="189"/>
      <c r="U488" s="56"/>
      <c r="V488" s="56"/>
    </row>
    <row r="489" spans="1:22" x14ac:dyDescent="0.35">
      <c r="D489" s="190"/>
      <c r="E489" s="190"/>
      <c r="F489" s="190"/>
      <c r="G489" s="189"/>
      <c r="U489" s="56"/>
      <c r="V489" s="56"/>
    </row>
    <row r="490" spans="1:22" ht="22.95" customHeight="1" x14ac:dyDescent="0.35">
      <c r="D490" s="190"/>
      <c r="E490" s="190"/>
      <c r="F490" s="190"/>
      <c r="G490" s="189"/>
      <c r="R490" s="33"/>
      <c r="S490" s="36"/>
      <c r="U490" s="56"/>
      <c r="V490" s="56"/>
    </row>
    <row r="491" spans="1:22" x14ac:dyDescent="0.35">
      <c r="D491" s="190"/>
      <c r="E491" s="190"/>
      <c r="F491" s="190"/>
      <c r="G491" s="189"/>
      <c r="R491" s="33"/>
      <c r="S491" s="191"/>
      <c r="U491" s="56"/>
      <c r="V491" s="56"/>
    </row>
    <row r="492" spans="1:22" x14ac:dyDescent="0.35">
      <c r="D492" s="190"/>
      <c r="E492" s="190"/>
      <c r="F492" s="190"/>
      <c r="G492" s="189"/>
      <c r="R492" s="192"/>
      <c r="S492" s="192"/>
      <c r="U492" s="56"/>
      <c r="V492" s="56"/>
    </row>
    <row r="493" spans="1:22" x14ac:dyDescent="0.35">
      <c r="D493" s="190"/>
      <c r="E493" s="190"/>
      <c r="F493" s="190"/>
      <c r="G493" s="189"/>
      <c r="R493" s="192"/>
      <c r="S493" s="192"/>
      <c r="U493" s="56"/>
      <c r="V493" s="56"/>
    </row>
    <row r="494" spans="1:22" s="14" customFormat="1" x14ac:dyDescent="0.35">
      <c r="A494" s="13"/>
      <c r="B494" s="43"/>
      <c r="C494" s="43"/>
      <c r="D494" s="190"/>
      <c r="E494" s="190"/>
      <c r="F494" s="190"/>
      <c r="G494" s="189"/>
      <c r="H494" s="43"/>
      <c r="I494" s="4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56"/>
      <c r="V494" s="56"/>
    </row>
    <row r="495" spans="1:22" s="14" customFormat="1" x14ac:dyDescent="0.35">
      <c r="A495" s="13"/>
      <c r="B495" s="43"/>
      <c r="C495" s="43"/>
      <c r="D495" s="190"/>
      <c r="E495" s="190"/>
      <c r="F495" s="190"/>
      <c r="G495" s="189"/>
      <c r="H495" s="43"/>
      <c r="I495" s="4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56"/>
      <c r="V495" s="56"/>
    </row>
    <row r="496" spans="1:22" s="14" customFormat="1" x14ac:dyDescent="0.35">
      <c r="A496" s="13"/>
      <c r="B496" s="43"/>
      <c r="C496" s="43"/>
      <c r="D496" s="190"/>
      <c r="E496" s="190"/>
      <c r="F496" s="190"/>
      <c r="G496" s="189"/>
      <c r="H496" s="43"/>
      <c r="I496" s="4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56"/>
      <c r="V496" s="56"/>
    </row>
    <row r="497" spans="1:22" s="14" customFormat="1" x14ac:dyDescent="0.35">
      <c r="A497" s="13"/>
      <c r="B497" s="43"/>
      <c r="C497" s="43"/>
      <c r="D497" s="190"/>
      <c r="E497" s="190"/>
      <c r="F497" s="190"/>
      <c r="G497" s="189"/>
      <c r="H497" s="43"/>
      <c r="I497" s="4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56"/>
      <c r="V497" s="56"/>
    </row>
    <row r="498" spans="1:22" s="14" customFormat="1" x14ac:dyDescent="0.35">
      <c r="A498" s="13"/>
      <c r="B498" s="43"/>
      <c r="C498" s="43"/>
      <c r="D498" s="190"/>
      <c r="E498" s="190"/>
      <c r="F498" s="190"/>
      <c r="G498" s="189"/>
      <c r="H498" s="43"/>
      <c r="I498" s="4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56"/>
      <c r="V498" s="56"/>
    </row>
    <row r="499" spans="1:22" s="14" customFormat="1" x14ac:dyDescent="0.35">
      <c r="A499" s="13"/>
      <c r="B499" s="43"/>
      <c r="C499" s="43"/>
      <c r="D499" s="190"/>
      <c r="E499" s="190"/>
      <c r="F499" s="190"/>
      <c r="G499" s="189"/>
      <c r="H499" s="43"/>
      <c r="I499" s="4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56"/>
      <c r="V499" s="56"/>
    </row>
    <row r="500" spans="1:22" s="14" customFormat="1" x14ac:dyDescent="0.35">
      <c r="A500" s="13"/>
      <c r="B500" s="43"/>
      <c r="C500" s="43"/>
      <c r="D500" s="190"/>
      <c r="E500" s="190"/>
      <c r="F500" s="190"/>
      <c r="G500" s="189"/>
      <c r="H500" s="43"/>
      <c r="I500" s="4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56"/>
      <c r="V500" s="56"/>
    </row>
    <row r="501" spans="1:22" s="14" customFormat="1" x14ac:dyDescent="0.35">
      <c r="A501" s="13"/>
      <c r="B501" s="43"/>
      <c r="C501" s="43"/>
      <c r="D501" s="190"/>
      <c r="E501" s="190"/>
      <c r="F501" s="190"/>
      <c r="G501" s="189"/>
      <c r="H501" s="43"/>
      <c r="I501" s="4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56"/>
      <c r="V501" s="56"/>
    </row>
    <row r="502" spans="1:22" s="14" customFormat="1" x14ac:dyDescent="0.35">
      <c r="A502" s="13"/>
      <c r="B502" s="43"/>
      <c r="C502" s="43"/>
      <c r="D502" s="190"/>
      <c r="E502" s="190"/>
      <c r="F502" s="190"/>
      <c r="G502" s="189"/>
      <c r="H502" s="43"/>
      <c r="I502" s="4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56"/>
      <c r="V502" s="56"/>
    </row>
    <row r="503" spans="1:22" s="14" customFormat="1" x14ac:dyDescent="0.35">
      <c r="A503" s="13"/>
      <c r="B503" s="43"/>
      <c r="C503" s="43"/>
      <c r="D503" s="190"/>
      <c r="E503" s="190"/>
      <c r="F503" s="190"/>
      <c r="G503" s="189"/>
      <c r="H503" s="43"/>
      <c r="I503" s="4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56"/>
      <c r="V503" s="56"/>
    </row>
    <row r="504" spans="1:22" s="14" customFormat="1" x14ac:dyDescent="0.35">
      <c r="A504" s="13"/>
      <c r="B504" s="43"/>
      <c r="C504" s="43"/>
      <c r="D504" s="190"/>
      <c r="E504" s="190"/>
      <c r="F504" s="190"/>
      <c r="G504" s="189"/>
      <c r="H504" s="43"/>
      <c r="I504" s="4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56"/>
      <c r="V504" s="56"/>
    </row>
    <row r="505" spans="1:22" s="14" customFormat="1" x14ac:dyDescent="0.35">
      <c r="A505" s="13"/>
      <c r="B505" s="43"/>
      <c r="C505" s="43"/>
      <c r="D505" s="190"/>
      <c r="E505" s="190"/>
      <c r="F505" s="190"/>
      <c r="G505" s="189"/>
      <c r="H505" s="43"/>
      <c r="I505" s="4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56"/>
      <c r="V505" s="56"/>
    </row>
    <row r="506" spans="1:22" s="14" customFormat="1" x14ac:dyDescent="0.35">
      <c r="A506" s="13"/>
      <c r="B506" s="43"/>
      <c r="C506" s="43"/>
      <c r="D506" s="190"/>
      <c r="E506" s="190"/>
      <c r="F506" s="190"/>
      <c r="G506" s="189"/>
      <c r="H506" s="43"/>
      <c r="I506" s="4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56"/>
      <c r="V506" s="56"/>
    </row>
    <row r="507" spans="1:22" s="14" customFormat="1" x14ac:dyDescent="0.35">
      <c r="A507" s="13"/>
      <c r="B507" s="43"/>
      <c r="C507" s="43"/>
      <c r="D507" s="190"/>
      <c r="E507" s="190"/>
      <c r="F507" s="190"/>
      <c r="G507" s="189"/>
      <c r="H507" s="43"/>
      <c r="I507" s="4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56"/>
      <c r="V507" s="56"/>
    </row>
    <row r="508" spans="1:22" s="14" customFormat="1" x14ac:dyDescent="0.35">
      <c r="A508" s="13"/>
      <c r="B508" s="43"/>
      <c r="C508" s="43"/>
      <c r="D508" s="190"/>
      <c r="E508" s="190"/>
      <c r="F508" s="190"/>
      <c r="G508" s="189"/>
      <c r="H508" s="43"/>
      <c r="I508" s="4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49"/>
      <c r="V508" s="57"/>
    </row>
    <row r="509" spans="1:22" s="14" customFormat="1" x14ac:dyDescent="0.35">
      <c r="A509" s="13"/>
      <c r="B509" s="43"/>
      <c r="C509" s="43"/>
      <c r="D509" s="190"/>
      <c r="E509" s="190"/>
      <c r="F509" s="190"/>
      <c r="G509" s="189"/>
      <c r="H509" s="43"/>
      <c r="I509" s="4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56"/>
      <c r="V509" s="58"/>
    </row>
    <row r="510" spans="1:22" s="14" customFormat="1" x14ac:dyDescent="0.35">
      <c r="A510" s="13"/>
      <c r="B510" s="43"/>
      <c r="C510" s="43"/>
      <c r="D510" s="190"/>
      <c r="E510" s="190"/>
      <c r="F510" s="190"/>
      <c r="G510" s="189"/>
      <c r="H510" s="43"/>
      <c r="I510" s="4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56"/>
      <c r="V510" s="58"/>
    </row>
    <row r="511" spans="1:22" s="14" customFormat="1" x14ac:dyDescent="0.35">
      <c r="A511" s="13"/>
      <c r="B511" s="43"/>
      <c r="C511" s="43"/>
      <c r="D511" s="190"/>
      <c r="E511" s="190"/>
      <c r="F511" s="190"/>
      <c r="G511" s="189"/>
      <c r="H511" s="43"/>
      <c r="I511" s="4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56"/>
      <c r="V511" s="56"/>
    </row>
    <row r="512" spans="1:22" s="14" customFormat="1" x14ac:dyDescent="0.35">
      <c r="A512" s="13"/>
      <c r="B512" s="43"/>
      <c r="C512" s="43"/>
      <c r="D512" s="190"/>
      <c r="E512" s="190"/>
      <c r="F512" s="190"/>
      <c r="G512" s="189"/>
      <c r="H512" s="43"/>
      <c r="I512" s="4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56"/>
      <c r="V512" s="56"/>
    </row>
    <row r="513" spans="1:22" s="14" customFormat="1" x14ac:dyDescent="0.35">
      <c r="A513" s="13"/>
      <c r="B513" s="43"/>
      <c r="C513" s="43"/>
      <c r="D513" s="190"/>
      <c r="E513" s="190"/>
      <c r="F513" s="190"/>
      <c r="G513" s="189"/>
      <c r="H513" s="43"/>
      <c r="I513" s="4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56"/>
      <c r="V513" s="56"/>
    </row>
    <row r="514" spans="1:22" s="14" customFormat="1" x14ac:dyDescent="0.35">
      <c r="A514" s="13"/>
      <c r="B514" s="43"/>
      <c r="C514" s="43"/>
      <c r="D514" s="190"/>
      <c r="E514" s="190"/>
      <c r="F514" s="190"/>
      <c r="G514" s="189"/>
      <c r="H514" s="43"/>
      <c r="I514" s="4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56"/>
      <c r="V514" s="56"/>
    </row>
    <row r="515" spans="1:22" s="14" customFormat="1" x14ac:dyDescent="0.35">
      <c r="A515" s="13"/>
      <c r="B515" s="43"/>
      <c r="C515" s="43"/>
      <c r="D515" s="190"/>
      <c r="E515" s="190"/>
      <c r="F515" s="190"/>
      <c r="G515" s="189"/>
      <c r="H515" s="43"/>
      <c r="I515" s="4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56"/>
      <c r="V515" s="56"/>
    </row>
    <row r="516" spans="1:22" s="14" customFormat="1" x14ac:dyDescent="0.35">
      <c r="A516" s="13"/>
      <c r="B516" s="43"/>
      <c r="C516" s="43"/>
      <c r="D516" s="190"/>
      <c r="E516" s="190"/>
      <c r="F516" s="190"/>
      <c r="G516" s="189"/>
      <c r="H516" s="43"/>
      <c r="I516" s="4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56"/>
      <c r="V516" s="56"/>
    </row>
    <row r="517" spans="1:22" s="14" customFormat="1" x14ac:dyDescent="0.35">
      <c r="A517" s="13"/>
      <c r="B517" s="43"/>
      <c r="C517" s="43"/>
      <c r="D517" s="190"/>
      <c r="E517" s="190"/>
      <c r="F517" s="190"/>
      <c r="G517" s="189"/>
      <c r="H517" s="43"/>
      <c r="I517" s="4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56"/>
      <c r="V517" s="56"/>
    </row>
    <row r="518" spans="1:22" s="14" customFormat="1" x14ac:dyDescent="0.35">
      <c r="A518" s="13"/>
      <c r="B518" s="43"/>
      <c r="C518" s="43"/>
      <c r="D518" s="190"/>
      <c r="E518" s="190"/>
      <c r="F518" s="190"/>
      <c r="G518" s="189"/>
      <c r="H518" s="43"/>
      <c r="I518" s="4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56"/>
      <c r="V518" s="56"/>
    </row>
    <row r="519" spans="1:22" s="14" customFormat="1" x14ac:dyDescent="0.35">
      <c r="A519" s="13"/>
      <c r="B519" s="43"/>
      <c r="C519" s="43"/>
      <c r="D519" s="190"/>
      <c r="E519" s="190"/>
      <c r="F519" s="190"/>
      <c r="G519" s="189"/>
      <c r="H519" s="43"/>
      <c r="I519" s="4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56"/>
      <c r="V519" s="56"/>
    </row>
    <row r="520" spans="1:22" s="14" customFormat="1" x14ac:dyDescent="0.35">
      <c r="A520" s="13"/>
      <c r="B520" s="43"/>
      <c r="C520" s="43"/>
      <c r="D520" s="190"/>
      <c r="E520" s="190"/>
      <c r="F520" s="190"/>
      <c r="G520" s="189"/>
      <c r="H520" s="43"/>
      <c r="I520" s="4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56"/>
      <c r="V520" s="56"/>
    </row>
    <row r="521" spans="1:22" s="14" customFormat="1" x14ac:dyDescent="0.35">
      <c r="A521" s="13"/>
      <c r="B521" s="43"/>
      <c r="C521" s="43"/>
      <c r="D521" s="190"/>
      <c r="E521" s="190"/>
      <c r="F521" s="190"/>
      <c r="G521" s="189"/>
      <c r="H521" s="43"/>
      <c r="I521" s="4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56"/>
      <c r="V521" s="56"/>
    </row>
    <row r="522" spans="1:22" s="14" customFormat="1" x14ac:dyDescent="0.35">
      <c r="A522" s="13"/>
      <c r="B522" s="43"/>
      <c r="C522" s="43"/>
      <c r="D522" s="190"/>
      <c r="E522" s="190"/>
      <c r="F522" s="190"/>
      <c r="G522" s="189"/>
      <c r="H522" s="43"/>
      <c r="I522" s="4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56"/>
      <c r="V522" s="56"/>
    </row>
    <row r="523" spans="1:22" s="14" customFormat="1" x14ac:dyDescent="0.35">
      <c r="A523" s="13"/>
      <c r="B523" s="43"/>
      <c r="C523" s="43"/>
      <c r="D523" s="190"/>
      <c r="E523" s="190"/>
      <c r="F523" s="190"/>
      <c r="G523" s="189"/>
      <c r="H523" s="43"/>
      <c r="I523" s="4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56"/>
      <c r="V523" s="56"/>
    </row>
    <row r="524" spans="1:22" s="14" customFormat="1" x14ac:dyDescent="0.35">
      <c r="A524" s="13"/>
      <c r="B524" s="43"/>
      <c r="C524" s="43"/>
      <c r="D524" s="190"/>
      <c r="E524" s="190"/>
      <c r="F524" s="190"/>
      <c r="G524" s="189"/>
      <c r="H524" s="43"/>
      <c r="I524" s="4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56"/>
      <c r="V524" s="56"/>
    </row>
    <row r="525" spans="1:22" s="14" customFormat="1" x14ac:dyDescent="0.35">
      <c r="A525" s="13"/>
      <c r="B525" s="43"/>
      <c r="C525" s="43"/>
      <c r="D525" s="190"/>
      <c r="E525" s="190"/>
      <c r="F525" s="190"/>
      <c r="G525" s="189"/>
      <c r="H525" s="43"/>
      <c r="I525" s="4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56"/>
      <c r="V525" s="56"/>
    </row>
    <row r="526" spans="1:22" s="14" customFormat="1" x14ac:dyDescent="0.35">
      <c r="A526" s="13"/>
      <c r="B526" s="43"/>
      <c r="C526" s="43"/>
      <c r="D526" s="190"/>
      <c r="E526" s="190"/>
      <c r="F526" s="190"/>
      <c r="G526" s="189"/>
      <c r="H526" s="43"/>
      <c r="I526" s="4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56"/>
      <c r="V526" s="56"/>
    </row>
    <row r="527" spans="1:22" s="14" customFormat="1" x14ac:dyDescent="0.35">
      <c r="A527" s="13"/>
      <c r="B527" s="43"/>
      <c r="C527" s="43"/>
      <c r="D527" s="190"/>
      <c r="E527" s="190"/>
      <c r="F527" s="190"/>
      <c r="G527" s="189"/>
      <c r="H527" s="43"/>
      <c r="I527" s="4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56"/>
      <c r="V527" s="56"/>
    </row>
    <row r="528" spans="1:22" s="14" customFormat="1" x14ac:dyDescent="0.35">
      <c r="A528" s="13"/>
      <c r="B528" s="43"/>
      <c r="C528" s="43"/>
      <c r="D528" s="190"/>
      <c r="E528" s="190"/>
      <c r="F528" s="190"/>
      <c r="G528" s="189"/>
      <c r="H528" s="43"/>
      <c r="I528" s="4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56"/>
      <c r="V528" s="56"/>
    </row>
    <row r="529" spans="1:22" s="14" customFormat="1" x14ac:dyDescent="0.35">
      <c r="A529" s="13"/>
      <c r="B529" s="43"/>
      <c r="C529" s="43"/>
      <c r="D529" s="190"/>
      <c r="E529" s="190"/>
      <c r="F529" s="190"/>
      <c r="G529" s="189"/>
      <c r="H529" s="43"/>
      <c r="I529" s="4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56"/>
      <c r="V529" s="56"/>
    </row>
    <row r="530" spans="1:22" s="14" customFormat="1" x14ac:dyDescent="0.35">
      <c r="A530" s="13"/>
      <c r="B530" s="43"/>
      <c r="C530" s="43"/>
      <c r="D530" s="190"/>
      <c r="E530" s="190"/>
      <c r="F530" s="190"/>
      <c r="G530" s="189"/>
      <c r="H530" s="43"/>
      <c r="I530" s="4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56"/>
      <c r="V530" s="56"/>
    </row>
    <row r="531" spans="1:22" s="14" customFormat="1" x14ac:dyDescent="0.35">
      <c r="A531" s="13"/>
      <c r="B531" s="43"/>
      <c r="C531" s="43"/>
      <c r="D531" s="190"/>
      <c r="E531" s="190"/>
      <c r="F531" s="190"/>
      <c r="G531" s="189"/>
      <c r="H531" s="43"/>
      <c r="I531" s="4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56"/>
      <c r="V531" s="56"/>
    </row>
    <row r="532" spans="1:22" s="14" customFormat="1" x14ac:dyDescent="0.35">
      <c r="A532" s="13"/>
      <c r="B532" s="43"/>
      <c r="C532" s="43"/>
      <c r="D532" s="190"/>
      <c r="E532" s="190"/>
      <c r="F532" s="190"/>
      <c r="G532" s="189"/>
      <c r="H532" s="43"/>
      <c r="I532" s="4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56"/>
      <c r="V532" s="56"/>
    </row>
    <row r="533" spans="1:22" s="14" customFormat="1" x14ac:dyDescent="0.35">
      <c r="A533" s="13"/>
      <c r="B533" s="43"/>
      <c r="C533" s="43"/>
      <c r="D533" s="190"/>
      <c r="E533" s="190"/>
      <c r="F533" s="190"/>
      <c r="G533" s="189"/>
      <c r="H533" s="43"/>
      <c r="I533" s="4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56"/>
      <c r="V533" s="56"/>
    </row>
    <row r="534" spans="1:22" s="14" customFormat="1" x14ac:dyDescent="0.35">
      <c r="A534" s="13"/>
      <c r="B534" s="43"/>
      <c r="C534" s="43"/>
      <c r="D534" s="190"/>
      <c r="E534" s="190"/>
      <c r="F534" s="190"/>
      <c r="G534" s="189"/>
      <c r="H534" s="43"/>
      <c r="I534" s="4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56"/>
      <c r="V534" s="56"/>
    </row>
    <row r="535" spans="1:22" s="14" customFormat="1" x14ac:dyDescent="0.35">
      <c r="A535" s="13"/>
      <c r="B535" s="43"/>
      <c r="C535" s="43"/>
      <c r="D535" s="190"/>
      <c r="E535" s="190"/>
      <c r="F535" s="190"/>
      <c r="G535" s="189"/>
      <c r="H535" s="43"/>
      <c r="I535" s="4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56"/>
      <c r="V535" s="56"/>
    </row>
    <row r="536" spans="1:22" s="14" customFormat="1" x14ac:dyDescent="0.35">
      <c r="A536" s="13"/>
      <c r="B536" s="43"/>
      <c r="C536" s="43"/>
      <c r="D536" s="190"/>
      <c r="E536" s="190"/>
      <c r="F536" s="190"/>
      <c r="G536" s="189"/>
      <c r="H536" s="43"/>
      <c r="I536" s="4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56"/>
      <c r="V536" s="56"/>
    </row>
    <row r="537" spans="1:22" s="14" customFormat="1" x14ac:dyDescent="0.35">
      <c r="A537" s="13"/>
      <c r="B537" s="43"/>
      <c r="C537" s="43"/>
      <c r="D537" s="190"/>
      <c r="E537" s="190"/>
      <c r="F537" s="190"/>
      <c r="G537" s="189"/>
      <c r="H537" s="43"/>
      <c r="I537" s="4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56"/>
      <c r="V537" s="56"/>
    </row>
    <row r="538" spans="1:22" s="14" customFormat="1" x14ac:dyDescent="0.35">
      <c r="A538" s="13"/>
      <c r="B538" s="43"/>
      <c r="C538" s="43"/>
      <c r="D538" s="190"/>
      <c r="E538" s="190"/>
      <c r="F538" s="190"/>
      <c r="G538" s="189"/>
      <c r="H538" s="43"/>
      <c r="I538" s="4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56"/>
      <c r="V538" s="56"/>
    </row>
    <row r="539" spans="1:22" s="14" customFormat="1" x14ac:dyDescent="0.35">
      <c r="A539" s="13"/>
      <c r="B539" s="43"/>
      <c r="C539" s="43"/>
      <c r="D539" s="190"/>
      <c r="E539" s="190"/>
      <c r="F539" s="190"/>
      <c r="G539" s="189"/>
      <c r="H539" s="43"/>
      <c r="I539" s="4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56"/>
      <c r="V539" s="56"/>
    </row>
    <row r="540" spans="1:22" s="14" customFormat="1" x14ac:dyDescent="0.35">
      <c r="A540" s="13"/>
      <c r="B540" s="43"/>
      <c r="C540" s="43"/>
      <c r="D540" s="190"/>
      <c r="E540" s="190"/>
      <c r="F540" s="190"/>
      <c r="G540" s="189"/>
      <c r="H540" s="43"/>
      <c r="I540" s="4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56"/>
      <c r="V540" s="56"/>
    </row>
    <row r="541" spans="1:22" s="14" customFormat="1" x14ac:dyDescent="0.35">
      <c r="A541" s="13"/>
      <c r="B541" s="43"/>
      <c r="C541" s="43"/>
      <c r="D541" s="190"/>
      <c r="E541" s="190"/>
      <c r="F541" s="190"/>
      <c r="G541" s="189"/>
      <c r="H541" s="43"/>
      <c r="I541" s="4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56"/>
      <c r="V541" s="56"/>
    </row>
    <row r="542" spans="1:22" s="14" customFormat="1" x14ac:dyDescent="0.35">
      <c r="A542" s="13"/>
      <c r="B542" s="43"/>
      <c r="C542" s="43"/>
      <c r="D542" s="190"/>
      <c r="E542" s="190"/>
      <c r="F542" s="190"/>
      <c r="G542" s="189"/>
      <c r="H542" s="43"/>
      <c r="I542" s="4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56"/>
      <c r="V542" s="56"/>
    </row>
    <row r="543" spans="1:22" s="14" customFormat="1" x14ac:dyDescent="0.35">
      <c r="A543" s="13"/>
      <c r="B543" s="43"/>
      <c r="C543" s="43"/>
      <c r="D543" s="190"/>
      <c r="E543" s="190"/>
      <c r="F543" s="190"/>
      <c r="G543" s="189"/>
      <c r="H543" s="43"/>
      <c r="I543" s="4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56"/>
      <c r="V543" s="56"/>
    </row>
    <row r="544" spans="1:22" s="14" customFormat="1" x14ac:dyDescent="0.35">
      <c r="A544" s="13"/>
      <c r="B544" s="43"/>
      <c r="C544" s="43"/>
      <c r="D544" s="190"/>
      <c r="E544" s="190"/>
      <c r="F544" s="190"/>
      <c r="G544" s="189"/>
      <c r="H544" s="43"/>
      <c r="I544" s="4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56"/>
      <c r="V544" s="56"/>
    </row>
    <row r="545" spans="1:22" s="14" customFormat="1" x14ac:dyDescent="0.35">
      <c r="A545" s="13"/>
      <c r="B545" s="43"/>
      <c r="C545" s="43"/>
      <c r="D545" s="190"/>
      <c r="E545" s="190"/>
      <c r="F545" s="190"/>
      <c r="G545" s="189"/>
      <c r="H545" s="43"/>
      <c r="I545" s="4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56"/>
      <c r="V545" s="56"/>
    </row>
    <row r="546" spans="1:22" s="14" customFormat="1" x14ac:dyDescent="0.35">
      <c r="A546" s="13"/>
      <c r="B546" s="43"/>
      <c r="C546" s="43"/>
      <c r="D546" s="190"/>
      <c r="E546" s="190"/>
      <c r="F546" s="190"/>
      <c r="G546" s="189"/>
      <c r="H546" s="43"/>
      <c r="I546" s="4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56"/>
      <c r="V546" s="56"/>
    </row>
    <row r="547" spans="1:22" s="14" customFormat="1" x14ac:dyDescent="0.35">
      <c r="A547" s="13"/>
      <c r="B547" s="43"/>
      <c r="C547" s="43"/>
      <c r="D547" s="190"/>
      <c r="E547" s="190"/>
      <c r="F547" s="190"/>
      <c r="G547" s="189"/>
      <c r="H547" s="43"/>
      <c r="I547" s="4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56"/>
      <c r="V547" s="56"/>
    </row>
    <row r="548" spans="1:22" s="14" customFormat="1" x14ac:dyDescent="0.35">
      <c r="A548" s="13"/>
      <c r="B548" s="43"/>
      <c r="C548" s="43"/>
      <c r="D548" s="190"/>
      <c r="E548" s="190"/>
      <c r="F548" s="190"/>
      <c r="G548" s="189"/>
      <c r="H548" s="43"/>
      <c r="I548" s="4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56"/>
      <c r="V548" s="56"/>
    </row>
    <row r="549" spans="1:22" s="14" customFormat="1" x14ac:dyDescent="0.35">
      <c r="A549" s="13"/>
      <c r="B549" s="43"/>
      <c r="C549" s="43"/>
      <c r="D549" s="190"/>
      <c r="E549" s="190"/>
      <c r="F549" s="190"/>
      <c r="G549" s="189"/>
      <c r="H549" s="43"/>
      <c r="I549" s="4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56"/>
      <c r="V549" s="56"/>
    </row>
    <row r="550" spans="1:22" s="14" customFormat="1" x14ac:dyDescent="0.35">
      <c r="A550" s="13"/>
      <c r="B550" s="43"/>
      <c r="C550" s="43"/>
      <c r="D550" s="190"/>
      <c r="E550" s="190"/>
      <c r="F550" s="190"/>
      <c r="G550" s="189"/>
      <c r="H550" s="43"/>
      <c r="I550" s="4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56"/>
      <c r="V550" s="56"/>
    </row>
    <row r="551" spans="1:22" s="14" customFormat="1" x14ac:dyDescent="0.35">
      <c r="A551" s="13"/>
      <c r="B551" s="43"/>
      <c r="C551" s="43"/>
      <c r="D551" s="190"/>
      <c r="E551" s="190"/>
      <c r="F551" s="190"/>
      <c r="G551" s="189"/>
      <c r="H551" s="43"/>
      <c r="I551" s="4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56"/>
      <c r="V551" s="56"/>
    </row>
    <row r="552" spans="1:22" s="14" customFormat="1" x14ac:dyDescent="0.35">
      <c r="A552" s="13"/>
      <c r="B552" s="43"/>
      <c r="C552" s="43"/>
      <c r="D552" s="190"/>
      <c r="E552" s="190"/>
      <c r="F552" s="190"/>
      <c r="G552" s="189"/>
      <c r="H552" s="43"/>
      <c r="I552" s="4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56"/>
      <c r="V552" s="56"/>
    </row>
    <row r="553" spans="1:22" s="14" customFormat="1" x14ac:dyDescent="0.35">
      <c r="A553" s="13"/>
      <c r="B553" s="43"/>
      <c r="C553" s="43"/>
      <c r="D553" s="190"/>
      <c r="E553" s="190"/>
      <c r="F553" s="190"/>
      <c r="G553" s="189"/>
      <c r="H553" s="43"/>
      <c r="I553" s="4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56"/>
      <c r="V553" s="56"/>
    </row>
    <row r="554" spans="1:22" s="14" customFormat="1" x14ac:dyDescent="0.35">
      <c r="A554" s="13"/>
      <c r="B554" s="43"/>
      <c r="C554" s="43"/>
      <c r="D554" s="190"/>
      <c r="E554" s="190"/>
      <c r="F554" s="190"/>
      <c r="G554" s="189"/>
      <c r="H554" s="43"/>
      <c r="I554" s="4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56"/>
      <c r="V554" s="56"/>
    </row>
    <row r="555" spans="1:22" s="14" customFormat="1" x14ac:dyDescent="0.35">
      <c r="A555" s="13"/>
      <c r="B555" s="43"/>
      <c r="C555" s="43"/>
      <c r="D555" s="190"/>
      <c r="E555" s="190"/>
      <c r="F555" s="190"/>
      <c r="G555" s="189"/>
      <c r="H555" s="43"/>
      <c r="I555" s="4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56"/>
      <c r="V555" s="56"/>
    </row>
    <row r="556" spans="1:22" s="14" customFormat="1" x14ac:dyDescent="0.35">
      <c r="A556" s="13"/>
      <c r="B556" s="43"/>
      <c r="C556" s="43"/>
      <c r="D556" s="190"/>
      <c r="E556" s="190"/>
      <c r="F556" s="190"/>
      <c r="G556" s="189"/>
      <c r="H556" s="43"/>
      <c r="I556" s="4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56"/>
      <c r="V556" s="56"/>
    </row>
    <row r="557" spans="1:22" s="14" customFormat="1" x14ac:dyDescent="0.35">
      <c r="A557" s="13"/>
      <c r="B557" s="43"/>
      <c r="C557" s="43"/>
      <c r="D557" s="190"/>
      <c r="E557" s="190"/>
      <c r="F557" s="190"/>
      <c r="G557" s="189"/>
      <c r="H557" s="43"/>
      <c r="I557" s="4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56"/>
      <c r="V557" s="56"/>
    </row>
    <row r="558" spans="1:22" s="14" customFormat="1" x14ac:dyDescent="0.35">
      <c r="A558" s="13"/>
      <c r="B558" s="43"/>
      <c r="C558" s="43"/>
      <c r="D558" s="190"/>
      <c r="E558" s="190"/>
      <c r="F558" s="190"/>
      <c r="G558" s="189"/>
      <c r="H558" s="43"/>
      <c r="I558" s="4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56"/>
      <c r="V558" s="56"/>
    </row>
    <row r="559" spans="1:22" s="14" customFormat="1" x14ac:dyDescent="0.35">
      <c r="A559" s="13"/>
      <c r="B559" s="43"/>
      <c r="C559" s="43"/>
      <c r="D559" s="190"/>
      <c r="E559" s="190"/>
      <c r="F559" s="190"/>
      <c r="G559" s="189"/>
      <c r="H559" s="43"/>
      <c r="I559" s="4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56"/>
      <c r="V559" s="56"/>
    </row>
    <row r="560" spans="1:22" s="14" customFormat="1" x14ac:dyDescent="0.35">
      <c r="A560" s="13"/>
      <c r="B560" s="43"/>
      <c r="C560" s="43"/>
      <c r="D560" s="190"/>
      <c r="E560" s="190"/>
      <c r="F560" s="190"/>
      <c r="G560" s="189"/>
      <c r="H560" s="43"/>
      <c r="I560" s="4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56"/>
      <c r="V560" s="56"/>
    </row>
    <row r="561" spans="1:22" s="14" customFormat="1" x14ac:dyDescent="0.35">
      <c r="A561" s="13"/>
      <c r="B561" s="43"/>
      <c r="C561" s="43"/>
      <c r="D561" s="190"/>
      <c r="E561" s="190"/>
      <c r="F561" s="190"/>
      <c r="G561" s="189"/>
      <c r="H561" s="43"/>
      <c r="I561" s="4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56"/>
      <c r="V561" s="56"/>
    </row>
    <row r="562" spans="1:22" s="14" customFormat="1" x14ac:dyDescent="0.35">
      <c r="A562" s="13"/>
      <c r="B562" s="43"/>
      <c r="C562" s="43"/>
      <c r="D562" s="190"/>
      <c r="E562" s="190"/>
      <c r="F562" s="190"/>
      <c r="G562" s="189"/>
      <c r="H562" s="43"/>
      <c r="I562" s="4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56"/>
      <c r="V562" s="56"/>
    </row>
    <row r="563" spans="1:22" s="14" customFormat="1" x14ac:dyDescent="0.35">
      <c r="A563" s="13"/>
      <c r="B563" s="43"/>
      <c r="C563" s="43"/>
      <c r="D563" s="190"/>
      <c r="E563" s="190"/>
      <c r="F563" s="190"/>
      <c r="G563" s="189"/>
      <c r="H563" s="43"/>
      <c r="I563" s="4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56"/>
      <c r="V563" s="56"/>
    </row>
    <row r="564" spans="1:22" s="14" customFormat="1" x14ac:dyDescent="0.35">
      <c r="A564" s="13"/>
      <c r="B564" s="43"/>
      <c r="C564" s="43"/>
      <c r="D564" s="190"/>
      <c r="E564" s="190"/>
      <c r="F564" s="190"/>
      <c r="G564" s="189"/>
      <c r="H564" s="43"/>
      <c r="I564" s="4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56"/>
      <c r="V564" s="56"/>
    </row>
    <row r="565" spans="1:22" s="14" customFormat="1" x14ac:dyDescent="0.35">
      <c r="A565" s="13"/>
      <c r="B565" s="43"/>
      <c r="C565" s="43"/>
      <c r="D565" s="190"/>
      <c r="E565" s="190"/>
      <c r="F565" s="190"/>
      <c r="G565" s="189"/>
      <c r="H565" s="43"/>
      <c r="I565" s="4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56"/>
      <c r="V565" s="56"/>
    </row>
    <row r="566" spans="1:22" s="14" customFormat="1" x14ac:dyDescent="0.35">
      <c r="A566" s="13"/>
      <c r="B566" s="43"/>
      <c r="C566" s="43"/>
      <c r="D566" s="190"/>
      <c r="E566" s="190"/>
      <c r="F566" s="190"/>
      <c r="G566" s="189"/>
      <c r="H566" s="43"/>
      <c r="I566" s="4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56"/>
      <c r="V566" s="56"/>
    </row>
    <row r="567" spans="1:22" s="14" customFormat="1" x14ac:dyDescent="0.35">
      <c r="A567" s="13"/>
      <c r="B567" s="43"/>
      <c r="C567" s="43"/>
      <c r="D567" s="190"/>
      <c r="E567" s="190"/>
      <c r="F567" s="190"/>
      <c r="G567" s="189"/>
      <c r="H567" s="43"/>
      <c r="I567" s="4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56"/>
      <c r="V567" s="56"/>
    </row>
    <row r="568" spans="1:22" s="14" customFormat="1" x14ac:dyDescent="0.35">
      <c r="A568" s="13"/>
      <c r="B568" s="43"/>
      <c r="C568" s="43"/>
      <c r="D568" s="190"/>
      <c r="E568" s="190"/>
      <c r="F568" s="190"/>
      <c r="G568" s="189"/>
      <c r="H568" s="43"/>
      <c r="I568" s="4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56"/>
      <c r="V568" s="56"/>
    </row>
    <row r="569" spans="1:22" s="14" customFormat="1" x14ac:dyDescent="0.35">
      <c r="A569" s="13"/>
      <c r="B569" s="43"/>
      <c r="C569" s="43"/>
      <c r="D569" s="190"/>
      <c r="E569" s="190"/>
      <c r="F569" s="190"/>
      <c r="G569" s="189"/>
      <c r="H569" s="43"/>
      <c r="I569" s="4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56"/>
      <c r="V569" s="56"/>
    </row>
    <row r="570" spans="1:22" s="14" customFormat="1" x14ac:dyDescent="0.35">
      <c r="A570" s="13"/>
      <c r="B570" s="43"/>
      <c r="C570" s="43"/>
      <c r="D570" s="190"/>
      <c r="E570" s="190"/>
      <c r="F570" s="190"/>
      <c r="G570" s="189"/>
      <c r="H570" s="43"/>
      <c r="I570" s="4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56"/>
      <c r="V570" s="56"/>
    </row>
    <row r="571" spans="1:22" s="14" customFormat="1" x14ac:dyDescent="0.35">
      <c r="A571" s="13"/>
      <c r="B571" s="43"/>
      <c r="C571" s="43"/>
      <c r="D571" s="190"/>
      <c r="E571" s="190"/>
      <c r="F571" s="190"/>
      <c r="G571" s="189"/>
      <c r="H571" s="43"/>
      <c r="I571" s="4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56"/>
      <c r="V571" s="56"/>
    </row>
    <row r="572" spans="1:22" s="14" customFormat="1" x14ac:dyDescent="0.35">
      <c r="A572" s="13"/>
      <c r="B572" s="43"/>
      <c r="C572" s="43"/>
      <c r="D572" s="190"/>
      <c r="E572" s="190"/>
      <c r="F572" s="190"/>
      <c r="G572" s="189"/>
      <c r="H572" s="43"/>
      <c r="I572" s="4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56"/>
      <c r="V572" s="56"/>
    </row>
    <row r="573" spans="1:22" s="14" customFormat="1" x14ac:dyDescent="0.35">
      <c r="A573" s="13"/>
      <c r="B573" s="43"/>
      <c r="C573" s="43"/>
      <c r="D573" s="190"/>
      <c r="E573" s="190"/>
      <c r="F573" s="190"/>
      <c r="G573" s="189"/>
      <c r="H573" s="43"/>
      <c r="I573" s="4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56"/>
      <c r="V573" s="56"/>
    </row>
    <row r="574" spans="1:22" s="14" customFormat="1" x14ac:dyDescent="0.35">
      <c r="A574" s="13"/>
      <c r="B574" s="43"/>
      <c r="C574" s="43"/>
      <c r="D574" s="190"/>
      <c r="E574" s="190"/>
      <c r="F574" s="190"/>
      <c r="G574" s="189"/>
      <c r="H574" s="43"/>
      <c r="I574" s="4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56"/>
      <c r="V574" s="56"/>
    </row>
    <row r="575" spans="1:22" s="14" customFormat="1" x14ac:dyDescent="0.35">
      <c r="A575" s="13"/>
      <c r="B575" s="43"/>
      <c r="C575" s="43"/>
      <c r="D575" s="190"/>
      <c r="E575" s="190"/>
      <c r="F575" s="190"/>
      <c r="G575" s="189"/>
      <c r="H575" s="43"/>
      <c r="I575" s="4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56"/>
      <c r="V575" s="56"/>
    </row>
    <row r="576" spans="1:22" s="14" customFormat="1" x14ac:dyDescent="0.35">
      <c r="A576" s="13"/>
      <c r="B576" s="43"/>
      <c r="C576" s="43"/>
      <c r="D576" s="190"/>
      <c r="E576" s="190"/>
      <c r="F576" s="190"/>
      <c r="G576" s="189"/>
      <c r="H576" s="43"/>
      <c r="I576" s="4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56"/>
      <c r="V576" s="56"/>
    </row>
    <row r="577" spans="1:22" s="14" customFormat="1" x14ac:dyDescent="0.35">
      <c r="A577" s="13"/>
      <c r="B577" s="43"/>
      <c r="C577" s="43"/>
      <c r="D577" s="190"/>
      <c r="E577" s="190"/>
      <c r="F577" s="190"/>
      <c r="G577" s="189"/>
      <c r="H577" s="43"/>
      <c r="I577" s="4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56"/>
      <c r="V577" s="56"/>
    </row>
    <row r="578" spans="1:22" s="14" customFormat="1" x14ac:dyDescent="0.35">
      <c r="A578" s="13"/>
      <c r="B578" s="43"/>
      <c r="C578" s="43"/>
      <c r="D578" s="190"/>
      <c r="E578" s="190"/>
      <c r="F578" s="190"/>
      <c r="G578" s="189"/>
      <c r="H578" s="43"/>
      <c r="I578" s="4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56"/>
      <c r="V578" s="56"/>
    </row>
    <row r="579" spans="1:22" s="14" customFormat="1" x14ac:dyDescent="0.35">
      <c r="A579" s="13"/>
      <c r="B579" s="43"/>
      <c r="C579" s="43"/>
      <c r="D579" s="190"/>
      <c r="E579" s="190"/>
      <c r="F579" s="190"/>
      <c r="G579" s="189"/>
      <c r="H579" s="43"/>
      <c r="I579" s="4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56"/>
      <c r="V579" s="56"/>
    </row>
    <row r="580" spans="1:22" s="14" customFormat="1" x14ac:dyDescent="0.35">
      <c r="A580" s="13"/>
      <c r="B580" s="43"/>
      <c r="C580" s="43"/>
      <c r="D580" s="190"/>
      <c r="E580" s="190"/>
      <c r="F580" s="190"/>
      <c r="G580" s="189"/>
      <c r="H580" s="43"/>
      <c r="I580" s="4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56"/>
      <c r="V580" s="56"/>
    </row>
    <row r="581" spans="1:22" s="14" customFormat="1" x14ac:dyDescent="0.35">
      <c r="A581" s="13"/>
      <c r="B581" s="43"/>
      <c r="C581" s="43"/>
      <c r="D581" s="190"/>
      <c r="E581" s="190"/>
      <c r="F581" s="190"/>
      <c r="G581" s="189"/>
      <c r="H581" s="43"/>
      <c r="I581" s="4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56"/>
      <c r="V581" s="56"/>
    </row>
    <row r="582" spans="1:22" s="14" customFormat="1" x14ac:dyDescent="0.35">
      <c r="A582" s="13"/>
      <c r="B582" s="43"/>
      <c r="C582" s="43"/>
      <c r="D582" s="190"/>
      <c r="E582" s="190"/>
      <c r="F582" s="190"/>
      <c r="G582" s="189"/>
      <c r="H582" s="43"/>
      <c r="I582" s="4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56"/>
      <c r="V582" s="56"/>
    </row>
    <row r="583" spans="1:22" s="14" customFormat="1" x14ac:dyDescent="0.35">
      <c r="A583" s="13"/>
      <c r="B583" s="43"/>
      <c r="C583" s="43"/>
      <c r="D583" s="190"/>
      <c r="E583" s="190"/>
      <c r="F583" s="190"/>
      <c r="G583" s="189"/>
      <c r="H583" s="43"/>
      <c r="I583" s="4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56"/>
      <c r="V583" s="56"/>
    </row>
    <row r="584" spans="1:22" s="14" customFormat="1" x14ac:dyDescent="0.35">
      <c r="A584" s="13"/>
      <c r="B584" s="43"/>
      <c r="C584" s="43"/>
      <c r="D584" s="190"/>
      <c r="E584" s="190"/>
      <c r="F584" s="190"/>
      <c r="G584" s="189"/>
      <c r="H584" s="43"/>
      <c r="I584" s="4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56"/>
      <c r="V584" s="56"/>
    </row>
    <row r="585" spans="1:22" s="14" customFormat="1" x14ac:dyDescent="0.35">
      <c r="A585" s="13"/>
      <c r="B585" s="43"/>
      <c r="C585" s="43"/>
      <c r="D585" s="190"/>
      <c r="E585" s="190"/>
      <c r="F585" s="190"/>
      <c r="G585" s="189"/>
      <c r="H585" s="43"/>
      <c r="I585" s="4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56"/>
      <c r="V585" s="56"/>
    </row>
    <row r="586" spans="1:22" s="14" customFormat="1" x14ac:dyDescent="0.35">
      <c r="A586" s="13"/>
      <c r="B586" s="43"/>
      <c r="C586" s="43"/>
      <c r="D586" s="190"/>
      <c r="E586" s="190"/>
      <c r="F586" s="190"/>
      <c r="G586" s="189"/>
      <c r="H586" s="43"/>
      <c r="I586" s="4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56"/>
      <c r="V586" s="56"/>
    </row>
    <row r="587" spans="1:22" s="14" customFormat="1" x14ac:dyDescent="0.35">
      <c r="A587" s="13"/>
      <c r="B587" s="43"/>
      <c r="C587" s="43"/>
      <c r="D587" s="190"/>
      <c r="E587" s="190"/>
      <c r="F587" s="190"/>
      <c r="G587" s="189"/>
      <c r="H587" s="43"/>
      <c r="I587" s="4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56"/>
      <c r="V587" s="56"/>
    </row>
    <row r="588" spans="1:22" s="14" customFormat="1" x14ac:dyDescent="0.35">
      <c r="A588" s="13"/>
      <c r="B588" s="43"/>
      <c r="C588" s="43"/>
      <c r="D588" s="190"/>
      <c r="E588" s="190"/>
      <c r="F588" s="190"/>
      <c r="G588" s="189"/>
      <c r="H588" s="43"/>
      <c r="I588" s="4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56"/>
      <c r="V588" s="56"/>
    </row>
    <row r="589" spans="1:22" s="14" customFormat="1" x14ac:dyDescent="0.35">
      <c r="A589" s="13"/>
      <c r="B589" s="43"/>
      <c r="C589" s="43"/>
      <c r="D589" s="190"/>
      <c r="E589" s="190"/>
      <c r="F589" s="190"/>
      <c r="G589" s="189"/>
      <c r="H589" s="43"/>
      <c r="I589" s="4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56"/>
      <c r="V589" s="56"/>
    </row>
    <row r="590" spans="1:22" s="14" customFormat="1" x14ac:dyDescent="0.35">
      <c r="A590" s="13"/>
      <c r="B590" s="43"/>
      <c r="C590" s="43"/>
      <c r="D590" s="190"/>
      <c r="E590" s="190"/>
      <c r="F590" s="190"/>
      <c r="G590" s="189"/>
      <c r="H590" s="43"/>
      <c r="I590" s="4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56"/>
      <c r="V590" s="56"/>
    </row>
    <row r="591" spans="1:22" s="14" customFormat="1" x14ac:dyDescent="0.35">
      <c r="A591" s="13"/>
      <c r="B591" s="43"/>
      <c r="C591" s="43"/>
      <c r="D591" s="190"/>
      <c r="E591" s="190"/>
      <c r="F591" s="190"/>
      <c r="G591" s="189"/>
      <c r="H591" s="43"/>
      <c r="I591" s="4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56"/>
      <c r="V591" s="56"/>
    </row>
    <row r="592" spans="1:22" s="14" customFormat="1" x14ac:dyDescent="0.35">
      <c r="A592" s="13"/>
      <c r="B592" s="43"/>
      <c r="C592" s="43"/>
      <c r="D592" s="190"/>
      <c r="E592" s="190"/>
      <c r="F592" s="190"/>
      <c r="G592" s="189"/>
      <c r="H592" s="43"/>
      <c r="I592" s="4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56"/>
      <c r="V592" s="56"/>
    </row>
    <row r="593" spans="1:22" s="14" customFormat="1" x14ac:dyDescent="0.35">
      <c r="A593" s="13"/>
      <c r="B593" s="43"/>
      <c r="C593" s="43"/>
      <c r="D593" s="190"/>
      <c r="E593" s="190"/>
      <c r="F593" s="190"/>
      <c r="G593" s="189"/>
      <c r="H593" s="43"/>
      <c r="I593" s="4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56"/>
      <c r="V593" s="56"/>
    </row>
    <row r="594" spans="1:22" s="14" customFormat="1" x14ac:dyDescent="0.35">
      <c r="A594" s="13"/>
      <c r="B594" s="43"/>
      <c r="C594" s="43"/>
      <c r="D594" s="190"/>
      <c r="E594" s="190"/>
      <c r="F594" s="190"/>
      <c r="G594" s="189"/>
      <c r="H594" s="43"/>
      <c r="I594" s="4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56"/>
      <c r="V594" s="56"/>
    </row>
    <row r="595" spans="1:22" s="14" customFormat="1" x14ac:dyDescent="0.35">
      <c r="A595" s="13"/>
      <c r="B595" s="43"/>
      <c r="C595" s="43"/>
      <c r="D595" s="190"/>
      <c r="E595" s="190"/>
      <c r="F595" s="190"/>
      <c r="G595" s="189"/>
      <c r="H595" s="43"/>
      <c r="I595" s="4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56"/>
      <c r="V595" s="56"/>
    </row>
    <row r="596" spans="1:22" s="14" customFormat="1" x14ac:dyDescent="0.35">
      <c r="A596" s="13"/>
      <c r="B596" s="43"/>
      <c r="C596" s="43"/>
      <c r="D596" s="190"/>
      <c r="E596" s="190"/>
      <c r="F596" s="190"/>
      <c r="G596" s="189"/>
      <c r="H596" s="43"/>
      <c r="I596" s="4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56"/>
      <c r="V596" s="56"/>
    </row>
    <row r="597" spans="1:22" s="14" customFormat="1" x14ac:dyDescent="0.35">
      <c r="A597" s="13"/>
      <c r="B597" s="43"/>
      <c r="C597" s="43"/>
      <c r="D597" s="190"/>
      <c r="E597" s="190"/>
      <c r="F597" s="190"/>
      <c r="G597" s="189"/>
      <c r="H597" s="43"/>
      <c r="I597" s="4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56"/>
      <c r="V597" s="56"/>
    </row>
    <row r="598" spans="1:22" x14ac:dyDescent="0.35">
      <c r="U598" s="56"/>
      <c r="V598" s="56"/>
    </row>
    <row r="599" spans="1:22" x14ac:dyDescent="0.35">
      <c r="U599" s="56"/>
      <c r="V599" s="56"/>
    </row>
    <row r="600" spans="1:22" x14ac:dyDescent="0.35">
      <c r="U600" s="56"/>
      <c r="V600" s="56"/>
    </row>
    <row r="601" spans="1:22" x14ac:dyDescent="0.35">
      <c r="U601" s="56"/>
      <c r="V601" s="56"/>
    </row>
    <row r="602" spans="1:22" x14ac:dyDescent="0.35">
      <c r="U602" s="56"/>
      <c r="V602" s="56"/>
    </row>
    <row r="603" spans="1:22" x14ac:dyDescent="0.35">
      <c r="U603" s="56"/>
      <c r="V603" s="56"/>
    </row>
    <row r="604" spans="1:22" x14ac:dyDescent="0.35">
      <c r="U604" s="56"/>
      <c r="V604" s="56"/>
    </row>
    <row r="605" spans="1:22" x14ac:dyDescent="0.35">
      <c r="U605" s="56"/>
      <c r="V605" s="56"/>
    </row>
    <row r="606" spans="1:22" x14ac:dyDescent="0.35">
      <c r="U606" s="56"/>
      <c r="V606" s="56"/>
    </row>
    <row r="607" spans="1:22" x14ac:dyDescent="0.35">
      <c r="U607" s="56"/>
      <c r="V607" s="56"/>
    </row>
    <row r="608" spans="1:22" x14ac:dyDescent="0.35">
      <c r="U608" s="56"/>
      <c r="V608" s="56"/>
    </row>
    <row r="609" spans="21:22" x14ac:dyDescent="0.35">
      <c r="U609" s="56"/>
      <c r="V609" s="56"/>
    </row>
    <row r="610" spans="21:22" x14ac:dyDescent="0.35">
      <c r="U610" s="56"/>
      <c r="V610" s="56"/>
    </row>
    <row r="611" spans="21:22" x14ac:dyDescent="0.35">
      <c r="U611" s="56"/>
      <c r="V611" s="56"/>
    </row>
    <row r="612" spans="21:22" x14ac:dyDescent="0.35">
      <c r="U612" s="56"/>
      <c r="V612" s="56"/>
    </row>
    <row r="613" spans="21:22" x14ac:dyDescent="0.35">
      <c r="U613" s="56"/>
      <c r="V613" s="56"/>
    </row>
    <row r="614" spans="21:22" x14ac:dyDescent="0.35">
      <c r="U614" s="56"/>
      <c r="V614" s="56"/>
    </row>
    <row r="615" spans="21:22" x14ac:dyDescent="0.35">
      <c r="U615" s="56"/>
      <c r="V615" s="56"/>
    </row>
    <row r="616" spans="21:22" x14ac:dyDescent="0.35">
      <c r="U616" s="56"/>
      <c r="V616" s="56"/>
    </row>
    <row r="617" spans="21:22" x14ac:dyDescent="0.35">
      <c r="U617" s="56"/>
      <c r="V617" s="56"/>
    </row>
    <row r="618" spans="21:22" x14ac:dyDescent="0.35">
      <c r="U618" s="56"/>
      <c r="V618" s="56"/>
    </row>
    <row r="619" spans="21:22" x14ac:dyDescent="0.35">
      <c r="U619" s="56"/>
      <c r="V619" s="56"/>
    </row>
    <row r="620" spans="21:22" x14ac:dyDescent="0.35">
      <c r="U620" s="56"/>
      <c r="V620" s="56"/>
    </row>
    <row r="621" spans="21:22" x14ac:dyDescent="0.35">
      <c r="U621" s="56"/>
      <c r="V621" s="56"/>
    </row>
    <row r="622" spans="21:22" x14ac:dyDescent="0.35">
      <c r="U622" s="56"/>
      <c r="V622" s="56"/>
    </row>
    <row r="623" spans="21:22" x14ac:dyDescent="0.35">
      <c r="U623" s="56"/>
      <c r="V623" s="56"/>
    </row>
    <row r="624" spans="21:22" x14ac:dyDescent="0.35">
      <c r="U624" s="56"/>
      <c r="V624" s="56"/>
    </row>
    <row r="625" spans="21:22" x14ac:dyDescent="0.35">
      <c r="U625" s="56"/>
      <c r="V625" s="56"/>
    </row>
    <row r="626" spans="21:22" x14ac:dyDescent="0.35">
      <c r="U626" s="56"/>
      <c r="V626" s="56"/>
    </row>
    <row r="627" spans="21:22" x14ac:dyDescent="0.35">
      <c r="U627" s="56"/>
      <c r="V627" s="56"/>
    </row>
    <row r="628" spans="21:22" x14ac:dyDescent="0.35">
      <c r="U628" s="56"/>
      <c r="V628" s="56"/>
    </row>
    <row r="629" spans="21:22" x14ac:dyDescent="0.35">
      <c r="U629" s="56"/>
      <c r="V629" s="56"/>
    </row>
    <row r="630" spans="21:22" x14ac:dyDescent="0.35">
      <c r="U630" s="56"/>
      <c r="V630" s="56"/>
    </row>
    <row r="631" spans="21:22" x14ac:dyDescent="0.35">
      <c r="U631" s="56"/>
      <c r="V631" s="56"/>
    </row>
    <row r="632" spans="21:22" x14ac:dyDescent="0.35">
      <c r="U632" s="56"/>
      <c r="V632" s="56"/>
    </row>
    <row r="633" spans="21:22" x14ac:dyDescent="0.35">
      <c r="U633" s="56"/>
      <c r="V633" s="56"/>
    </row>
    <row r="634" spans="21:22" x14ac:dyDescent="0.35">
      <c r="U634" s="56"/>
      <c r="V634" s="56"/>
    </row>
    <row r="635" spans="21:22" x14ac:dyDescent="0.35">
      <c r="U635" s="56"/>
      <c r="V635" s="56"/>
    </row>
    <row r="636" spans="21:22" x14ac:dyDescent="0.35">
      <c r="U636" s="56"/>
      <c r="V636" s="56"/>
    </row>
    <row r="637" spans="21:22" x14ac:dyDescent="0.35">
      <c r="U637" s="56"/>
      <c r="V637" s="56"/>
    </row>
    <row r="638" spans="21:22" x14ac:dyDescent="0.35">
      <c r="U638" s="56"/>
      <c r="V638" s="56"/>
    </row>
    <row r="639" spans="21:22" x14ac:dyDescent="0.35">
      <c r="U639" s="56"/>
      <c r="V639" s="56"/>
    </row>
    <row r="640" spans="21:22" x14ac:dyDescent="0.35">
      <c r="U640" s="56"/>
      <c r="V640" s="56"/>
    </row>
    <row r="641" spans="21:22" x14ac:dyDescent="0.35">
      <c r="U641" s="56"/>
      <c r="V641" s="56"/>
    </row>
    <row r="642" spans="21:22" x14ac:dyDescent="0.35">
      <c r="U642" s="56"/>
      <c r="V642" s="56"/>
    </row>
    <row r="643" spans="21:22" x14ac:dyDescent="0.35">
      <c r="U643" s="56"/>
      <c r="V643" s="56"/>
    </row>
    <row r="644" spans="21:22" x14ac:dyDescent="0.35">
      <c r="U644" s="56"/>
      <c r="V644" s="56"/>
    </row>
    <row r="645" spans="21:22" x14ac:dyDescent="0.35">
      <c r="U645" s="56"/>
      <c r="V645" s="56"/>
    </row>
    <row r="646" spans="21:22" x14ac:dyDescent="0.35">
      <c r="U646" s="56"/>
      <c r="V646" s="56"/>
    </row>
    <row r="647" spans="21:22" x14ac:dyDescent="0.35">
      <c r="U647" s="56"/>
      <c r="V647" s="56"/>
    </row>
    <row r="648" spans="21:22" x14ac:dyDescent="0.35">
      <c r="U648" s="56"/>
      <c r="V648" s="56"/>
    </row>
    <row r="649" spans="21:22" x14ac:dyDescent="0.35">
      <c r="U649" s="56"/>
      <c r="V649" s="56"/>
    </row>
    <row r="650" spans="21:22" x14ac:dyDescent="0.35">
      <c r="U650" s="56"/>
      <c r="V650" s="56"/>
    </row>
    <row r="651" spans="21:22" x14ac:dyDescent="0.35">
      <c r="U651" s="56"/>
      <c r="V651" s="56"/>
    </row>
    <row r="652" spans="21:22" x14ac:dyDescent="0.35">
      <c r="U652" s="56"/>
      <c r="V652" s="56"/>
    </row>
    <row r="653" spans="21:22" x14ac:dyDescent="0.35">
      <c r="U653" s="56"/>
      <c r="V653" s="56"/>
    </row>
    <row r="654" spans="21:22" x14ac:dyDescent="0.35">
      <c r="U654" s="56"/>
      <c r="V654" s="56"/>
    </row>
    <row r="655" spans="21:22" x14ac:dyDescent="0.35">
      <c r="U655" s="56"/>
      <c r="V655" s="56"/>
    </row>
    <row r="656" spans="21:22" x14ac:dyDescent="0.35">
      <c r="U656" s="56"/>
      <c r="V656" s="56"/>
    </row>
    <row r="657" spans="21:22" x14ac:dyDescent="0.35">
      <c r="U657" s="56"/>
      <c r="V657" s="56"/>
    </row>
    <row r="658" spans="21:22" x14ac:dyDescent="0.35">
      <c r="U658" s="56"/>
      <c r="V658" s="56"/>
    </row>
    <row r="659" spans="21:22" x14ac:dyDescent="0.35">
      <c r="U659" s="56"/>
      <c r="V659" s="56"/>
    </row>
    <row r="660" spans="21:22" x14ac:dyDescent="0.35">
      <c r="U660" s="56"/>
      <c r="V660" s="56"/>
    </row>
    <row r="661" spans="21:22" x14ac:dyDescent="0.35">
      <c r="U661" s="56"/>
      <c r="V661" s="56"/>
    </row>
    <row r="662" spans="21:22" x14ac:dyDescent="0.35">
      <c r="U662" s="56"/>
      <c r="V662" s="56"/>
    </row>
    <row r="663" spans="21:22" x14ac:dyDescent="0.35">
      <c r="U663" s="56"/>
      <c r="V663" s="56"/>
    </row>
    <row r="664" spans="21:22" x14ac:dyDescent="0.35">
      <c r="U664" s="56"/>
      <c r="V664" s="56"/>
    </row>
    <row r="665" spans="21:22" x14ac:dyDescent="0.35">
      <c r="U665" s="56"/>
      <c r="V665" s="56"/>
    </row>
    <row r="666" spans="21:22" x14ac:dyDescent="0.35">
      <c r="U666" s="56"/>
      <c r="V666" s="56"/>
    </row>
    <row r="667" spans="21:22" x14ac:dyDescent="0.35">
      <c r="U667" s="56"/>
      <c r="V667" s="56"/>
    </row>
    <row r="668" spans="21:22" x14ac:dyDescent="0.35">
      <c r="U668" s="56"/>
      <c r="V668" s="56"/>
    </row>
    <row r="669" spans="21:22" x14ac:dyDescent="0.35">
      <c r="U669" s="56"/>
      <c r="V669" s="56"/>
    </row>
    <row r="670" spans="21:22" x14ac:dyDescent="0.35">
      <c r="U670" s="56"/>
      <c r="V670" s="56"/>
    </row>
    <row r="671" spans="21:22" x14ac:dyDescent="0.35">
      <c r="U671" s="56"/>
      <c r="V671" s="56"/>
    </row>
    <row r="672" spans="21:22" x14ac:dyDescent="0.35">
      <c r="U672" s="56"/>
      <c r="V672" s="56"/>
    </row>
    <row r="673" spans="21:22" x14ac:dyDescent="0.35">
      <c r="U673" s="56"/>
      <c r="V673" s="56"/>
    </row>
    <row r="674" spans="21:22" x14ac:dyDescent="0.35">
      <c r="U674" s="56"/>
      <c r="V674" s="56"/>
    </row>
    <row r="675" spans="21:22" x14ac:dyDescent="0.35">
      <c r="U675" s="56"/>
      <c r="V675" s="56"/>
    </row>
    <row r="676" spans="21:22" x14ac:dyDescent="0.35">
      <c r="U676" s="56"/>
      <c r="V676" s="56"/>
    </row>
    <row r="677" spans="21:22" x14ac:dyDescent="0.35">
      <c r="U677" s="56"/>
      <c r="V677" s="56"/>
    </row>
    <row r="678" spans="21:22" x14ac:dyDescent="0.35">
      <c r="U678" s="56"/>
      <c r="V678" s="56"/>
    </row>
    <row r="679" spans="21:22" x14ac:dyDescent="0.35">
      <c r="U679" s="56"/>
      <c r="V679" s="56"/>
    </row>
    <row r="680" spans="21:22" x14ac:dyDescent="0.35">
      <c r="U680" s="56"/>
      <c r="V680" s="56"/>
    </row>
    <row r="681" spans="21:22" x14ac:dyDescent="0.35">
      <c r="U681" s="56"/>
      <c r="V681" s="56"/>
    </row>
    <row r="682" spans="21:22" x14ac:dyDescent="0.35">
      <c r="U682" s="56"/>
      <c r="V682" s="56"/>
    </row>
    <row r="683" spans="21:22" x14ac:dyDescent="0.35">
      <c r="U683" s="56"/>
      <c r="V683" s="56"/>
    </row>
    <row r="684" spans="21:22" x14ac:dyDescent="0.35">
      <c r="U684" s="56"/>
      <c r="V684" s="56"/>
    </row>
    <row r="685" spans="21:22" x14ac:dyDescent="0.35">
      <c r="U685" s="56"/>
      <c r="V685" s="56"/>
    </row>
    <row r="686" spans="21:22" x14ac:dyDescent="0.35">
      <c r="U686" s="56"/>
      <c r="V686" s="56"/>
    </row>
    <row r="687" spans="21:22" x14ac:dyDescent="0.35">
      <c r="U687" s="56"/>
      <c r="V687" s="56"/>
    </row>
    <row r="688" spans="21:22" x14ac:dyDescent="0.35">
      <c r="U688" s="56"/>
      <c r="V688" s="56"/>
    </row>
    <row r="689" spans="21:22" x14ac:dyDescent="0.35">
      <c r="U689" s="56"/>
      <c r="V689" s="56"/>
    </row>
    <row r="690" spans="21:22" x14ac:dyDescent="0.35">
      <c r="U690" s="56"/>
      <c r="V690" s="56"/>
    </row>
    <row r="691" spans="21:22" x14ac:dyDescent="0.35">
      <c r="U691" s="56"/>
      <c r="V691" s="56"/>
    </row>
    <row r="692" spans="21:22" x14ac:dyDescent="0.35">
      <c r="U692" s="56"/>
      <c r="V692" s="56"/>
    </row>
    <row r="693" spans="21:22" x14ac:dyDescent="0.35">
      <c r="U693" s="56"/>
      <c r="V693" s="56"/>
    </row>
    <row r="694" spans="21:22" x14ac:dyDescent="0.35">
      <c r="U694" s="56"/>
      <c r="V694" s="56"/>
    </row>
    <row r="695" spans="21:22" x14ac:dyDescent="0.35">
      <c r="U695" s="56"/>
      <c r="V695" s="56"/>
    </row>
    <row r="696" spans="21:22" x14ac:dyDescent="0.35">
      <c r="U696" s="56"/>
      <c r="V696" s="56"/>
    </row>
    <row r="697" spans="21:22" x14ac:dyDescent="0.35">
      <c r="U697" s="56"/>
      <c r="V697" s="56"/>
    </row>
    <row r="698" spans="21:22" x14ac:dyDescent="0.35">
      <c r="U698" s="56"/>
      <c r="V698" s="56"/>
    </row>
    <row r="699" spans="21:22" x14ac:dyDescent="0.35">
      <c r="U699" s="56"/>
      <c r="V699" s="56"/>
    </row>
    <row r="700" spans="21:22" x14ac:dyDescent="0.35">
      <c r="U700" s="56"/>
      <c r="V700" s="56"/>
    </row>
    <row r="701" spans="21:22" x14ac:dyDescent="0.35">
      <c r="U701" s="56"/>
      <c r="V701" s="56"/>
    </row>
    <row r="702" spans="21:22" x14ac:dyDescent="0.35">
      <c r="U702" s="56"/>
      <c r="V702" s="56"/>
    </row>
    <row r="703" spans="21:22" x14ac:dyDescent="0.35">
      <c r="U703" s="56"/>
      <c r="V703" s="56"/>
    </row>
    <row r="704" spans="21:22" x14ac:dyDescent="0.35">
      <c r="U704" s="56"/>
      <c r="V704" s="56"/>
    </row>
    <row r="705" spans="21:22" x14ac:dyDescent="0.35">
      <c r="U705" s="56"/>
      <c r="V705" s="56"/>
    </row>
    <row r="706" spans="21:22" x14ac:dyDescent="0.35">
      <c r="U706" s="56"/>
      <c r="V706" s="56"/>
    </row>
    <row r="707" spans="21:22" x14ac:dyDescent="0.35">
      <c r="U707" s="56"/>
      <c r="V707" s="56"/>
    </row>
    <row r="708" spans="21:22" x14ac:dyDescent="0.35">
      <c r="U708" s="56"/>
      <c r="V708" s="56"/>
    </row>
    <row r="709" spans="21:22" x14ac:dyDescent="0.35">
      <c r="U709" s="56"/>
      <c r="V709" s="56"/>
    </row>
    <row r="710" spans="21:22" x14ac:dyDescent="0.35">
      <c r="U710" s="56"/>
      <c r="V710" s="56"/>
    </row>
    <row r="711" spans="21:22" x14ac:dyDescent="0.35">
      <c r="U711" s="56"/>
      <c r="V711" s="56"/>
    </row>
    <row r="712" spans="21:22" x14ac:dyDescent="0.35">
      <c r="U712" s="56"/>
      <c r="V712" s="56"/>
    </row>
    <row r="713" spans="21:22" x14ac:dyDescent="0.35">
      <c r="U713" s="56"/>
      <c r="V713" s="56"/>
    </row>
    <row r="714" spans="21:22" x14ac:dyDescent="0.35">
      <c r="U714" s="56"/>
      <c r="V714" s="56"/>
    </row>
    <row r="715" spans="21:22" x14ac:dyDescent="0.35">
      <c r="U715" s="56"/>
      <c r="V715" s="56"/>
    </row>
    <row r="716" spans="21:22" x14ac:dyDescent="0.35">
      <c r="U716" s="56"/>
      <c r="V716" s="56"/>
    </row>
    <row r="717" spans="21:22" x14ac:dyDescent="0.35">
      <c r="U717" s="56"/>
      <c r="V717" s="56"/>
    </row>
    <row r="718" spans="21:22" x14ac:dyDescent="0.35">
      <c r="U718" s="56"/>
      <c r="V718" s="56"/>
    </row>
    <row r="719" spans="21:22" x14ac:dyDescent="0.35">
      <c r="U719" s="56"/>
      <c r="V719" s="56"/>
    </row>
    <row r="720" spans="21:22" x14ac:dyDescent="0.35">
      <c r="U720" s="56"/>
      <c r="V720" s="56"/>
    </row>
    <row r="721" spans="21:22" x14ac:dyDescent="0.35">
      <c r="U721" s="56"/>
      <c r="V721" s="56"/>
    </row>
    <row r="722" spans="21:22" x14ac:dyDescent="0.35">
      <c r="U722" s="56"/>
      <c r="V722" s="56"/>
    </row>
    <row r="723" spans="21:22" x14ac:dyDescent="0.35">
      <c r="U723" s="56"/>
      <c r="V723" s="56"/>
    </row>
    <row r="724" spans="21:22" x14ac:dyDescent="0.35">
      <c r="U724" s="56"/>
      <c r="V724" s="56"/>
    </row>
    <row r="725" spans="21:22" x14ac:dyDescent="0.35">
      <c r="U725" s="56"/>
      <c r="V725" s="56"/>
    </row>
    <row r="726" spans="21:22" x14ac:dyDescent="0.35">
      <c r="U726" s="56"/>
      <c r="V726" s="56"/>
    </row>
    <row r="727" spans="21:22" x14ac:dyDescent="0.35">
      <c r="U727" s="56"/>
      <c r="V727" s="56"/>
    </row>
    <row r="728" spans="21:22" x14ac:dyDescent="0.35">
      <c r="U728" s="56"/>
      <c r="V728" s="56"/>
    </row>
    <row r="729" spans="21:22" x14ac:dyDescent="0.35">
      <c r="U729" s="56"/>
      <c r="V729" s="56"/>
    </row>
    <row r="730" spans="21:22" x14ac:dyDescent="0.35">
      <c r="U730" s="56"/>
      <c r="V730" s="56"/>
    </row>
    <row r="731" spans="21:22" x14ac:dyDescent="0.35">
      <c r="U731" s="56"/>
      <c r="V731" s="56"/>
    </row>
    <row r="732" spans="21:22" x14ac:dyDescent="0.35">
      <c r="U732" s="56"/>
      <c r="V732" s="56"/>
    </row>
    <row r="733" spans="21:22" x14ac:dyDescent="0.35">
      <c r="U733" s="56"/>
      <c r="V733" s="56"/>
    </row>
    <row r="734" spans="21:22" x14ac:dyDescent="0.35">
      <c r="U734" s="56"/>
      <c r="V734" s="56"/>
    </row>
    <row r="735" spans="21:22" x14ac:dyDescent="0.35">
      <c r="U735" s="56"/>
      <c r="V735" s="56"/>
    </row>
    <row r="736" spans="21:22" x14ac:dyDescent="0.35">
      <c r="U736" s="56"/>
      <c r="V736" s="56"/>
    </row>
    <row r="737" spans="21:22" x14ac:dyDescent="0.35">
      <c r="U737" s="56"/>
      <c r="V737" s="56"/>
    </row>
    <row r="738" spans="21:22" x14ac:dyDescent="0.35">
      <c r="U738" s="56"/>
      <c r="V738" s="56"/>
    </row>
    <row r="739" spans="21:22" x14ac:dyDescent="0.35">
      <c r="U739" s="56"/>
      <c r="V739" s="56"/>
    </row>
    <row r="740" spans="21:22" x14ac:dyDescent="0.35">
      <c r="U740" s="56"/>
      <c r="V740" s="56"/>
    </row>
    <row r="741" spans="21:22" x14ac:dyDescent="0.35">
      <c r="U741" s="56"/>
      <c r="V741" s="56"/>
    </row>
    <row r="742" spans="21:22" x14ac:dyDescent="0.35">
      <c r="U742" s="56"/>
      <c r="V742" s="56"/>
    </row>
    <row r="743" spans="21:22" x14ac:dyDescent="0.35">
      <c r="U743" s="56"/>
      <c r="V743" s="56"/>
    </row>
    <row r="744" spans="21:22" x14ac:dyDescent="0.35">
      <c r="U744" s="56"/>
      <c r="V744" s="56"/>
    </row>
    <row r="745" spans="21:22" x14ac:dyDescent="0.35">
      <c r="U745" s="56"/>
      <c r="V745" s="56"/>
    </row>
    <row r="746" spans="21:22" x14ac:dyDescent="0.35">
      <c r="U746" s="56"/>
      <c r="V746" s="56"/>
    </row>
    <row r="747" spans="21:22" x14ac:dyDescent="0.35">
      <c r="U747" s="56"/>
      <c r="V747" s="56"/>
    </row>
    <row r="748" spans="21:22" x14ac:dyDescent="0.35">
      <c r="U748" s="56"/>
      <c r="V748" s="56"/>
    </row>
    <row r="749" spans="21:22" x14ac:dyDescent="0.35">
      <c r="U749" s="56"/>
      <c r="V749" s="56"/>
    </row>
    <row r="750" spans="21:22" x14ac:dyDescent="0.35">
      <c r="U750" s="56"/>
      <c r="V750" s="56"/>
    </row>
    <row r="751" spans="21:22" x14ac:dyDescent="0.35">
      <c r="U751" s="56"/>
      <c r="V751" s="56"/>
    </row>
    <row r="752" spans="21:22" x14ac:dyDescent="0.35">
      <c r="U752" s="56"/>
      <c r="V752" s="56"/>
    </row>
    <row r="753" spans="21:22" x14ac:dyDescent="0.35">
      <c r="U753" s="56"/>
      <c r="V753" s="56"/>
    </row>
    <row r="754" spans="21:22" x14ac:dyDescent="0.35">
      <c r="U754" s="56"/>
      <c r="V754" s="56"/>
    </row>
    <row r="755" spans="21:22" x14ac:dyDescent="0.35">
      <c r="U755" s="56"/>
      <c r="V755" s="56"/>
    </row>
    <row r="756" spans="21:22" x14ac:dyDescent="0.35">
      <c r="U756" s="56"/>
      <c r="V756" s="56"/>
    </row>
    <row r="757" spans="21:22" x14ac:dyDescent="0.35">
      <c r="U757" s="56"/>
      <c r="V757" s="56"/>
    </row>
    <row r="758" spans="21:22" x14ac:dyDescent="0.35">
      <c r="U758" s="56"/>
      <c r="V758" s="56"/>
    </row>
    <row r="759" spans="21:22" x14ac:dyDescent="0.35">
      <c r="U759" s="56"/>
      <c r="V759" s="56"/>
    </row>
    <row r="760" spans="21:22" x14ac:dyDescent="0.35">
      <c r="U760" s="56"/>
      <c r="V760" s="56"/>
    </row>
    <row r="761" spans="21:22" x14ac:dyDescent="0.35">
      <c r="U761" s="56"/>
      <c r="V761" s="56"/>
    </row>
    <row r="762" spans="21:22" x14ac:dyDescent="0.35">
      <c r="U762" s="56"/>
      <c r="V762" s="56"/>
    </row>
    <row r="763" spans="21:22" x14ac:dyDescent="0.35">
      <c r="U763" s="56"/>
      <c r="V763" s="56"/>
    </row>
    <row r="764" spans="21:22" x14ac:dyDescent="0.35">
      <c r="U764" s="56"/>
      <c r="V764" s="56"/>
    </row>
    <row r="765" spans="21:22" x14ac:dyDescent="0.35">
      <c r="U765" s="56"/>
      <c r="V765" s="56"/>
    </row>
    <row r="766" spans="21:22" x14ac:dyDescent="0.35">
      <c r="U766" s="56"/>
      <c r="V766" s="56"/>
    </row>
    <row r="767" spans="21:22" x14ac:dyDescent="0.35">
      <c r="U767" s="56"/>
      <c r="V767" s="56"/>
    </row>
    <row r="768" spans="21:22" x14ac:dyDescent="0.35">
      <c r="U768" s="56"/>
      <c r="V768" s="56"/>
    </row>
    <row r="769" spans="21:22" x14ac:dyDescent="0.35">
      <c r="U769" s="56"/>
      <c r="V769" s="56"/>
    </row>
    <row r="770" spans="21:22" x14ac:dyDescent="0.35">
      <c r="U770" s="56"/>
      <c r="V770" s="56"/>
    </row>
    <row r="771" spans="21:22" x14ac:dyDescent="0.35">
      <c r="U771" s="56"/>
      <c r="V771" s="56"/>
    </row>
    <row r="772" spans="21:22" x14ac:dyDescent="0.35">
      <c r="U772" s="56"/>
      <c r="V772" s="56"/>
    </row>
    <row r="773" spans="21:22" x14ac:dyDescent="0.35">
      <c r="U773" s="56"/>
      <c r="V773" s="56"/>
    </row>
    <row r="774" spans="21:22" x14ac:dyDescent="0.35">
      <c r="U774" s="56"/>
      <c r="V774" s="56"/>
    </row>
    <row r="775" spans="21:22" x14ac:dyDescent="0.35">
      <c r="U775" s="56"/>
      <c r="V775" s="56"/>
    </row>
    <row r="776" spans="21:22" x14ac:dyDescent="0.35">
      <c r="U776" s="56"/>
      <c r="V776" s="56"/>
    </row>
    <row r="777" spans="21:22" x14ac:dyDescent="0.35">
      <c r="U777" s="56"/>
      <c r="V777" s="56"/>
    </row>
    <row r="778" spans="21:22" x14ac:dyDescent="0.35">
      <c r="U778" s="56"/>
      <c r="V778" s="56"/>
    </row>
    <row r="779" spans="21:22" x14ac:dyDescent="0.35">
      <c r="U779" s="56"/>
      <c r="V779" s="56"/>
    </row>
    <row r="780" spans="21:22" x14ac:dyDescent="0.35">
      <c r="U780" s="56"/>
      <c r="V780" s="56"/>
    </row>
    <row r="781" spans="21:22" x14ac:dyDescent="0.35">
      <c r="U781" s="56"/>
      <c r="V781" s="56"/>
    </row>
    <row r="782" spans="21:22" x14ac:dyDescent="0.35">
      <c r="U782" s="56"/>
      <c r="V782" s="56"/>
    </row>
    <row r="783" spans="21:22" x14ac:dyDescent="0.35">
      <c r="U783" s="56"/>
      <c r="V783" s="56"/>
    </row>
    <row r="784" spans="21:22" x14ac:dyDescent="0.35">
      <c r="U784" s="56"/>
      <c r="V784" s="56"/>
    </row>
    <row r="785" spans="21:22" x14ac:dyDescent="0.35">
      <c r="U785" s="56"/>
      <c r="V785" s="56"/>
    </row>
    <row r="786" spans="21:22" x14ac:dyDescent="0.35">
      <c r="U786" s="56"/>
      <c r="V786" s="56"/>
    </row>
    <row r="787" spans="21:22" x14ac:dyDescent="0.35">
      <c r="U787" s="56"/>
      <c r="V787" s="56"/>
    </row>
    <row r="788" spans="21:22" x14ac:dyDescent="0.35">
      <c r="U788" s="56"/>
      <c r="V788" s="56"/>
    </row>
    <row r="789" spans="21:22" x14ac:dyDescent="0.35">
      <c r="U789" s="56"/>
      <c r="V789" s="56"/>
    </row>
    <row r="790" spans="21:22" x14ac:dyDescent="0.35">
      <c r="U790" s="56"/>
      <c r="V790" s="56"/>
    </row>
    <row r="791" spans="21:22" x14ac:dyDescent="0.35">
      <c r="U791" s="56"/>
      <c r="V791" s="56"/>
    </row>
    <row r="792" spans="21:22" x14ac:dyDescent="0.35">
      <c r="U792" s="56"/>
      <c r="V792" s="56"/>
    </row>
    <row r="793" spans="21:22" x14ac:dyDescent="0.35">
      <c r="U793" s="56"/>
      <c r="V793" s="56"/>
    </row>
    <row r="794" spans="21:22" x14ac:dyDescent="0.35">
      <c r="U794" s="56"/>
      <c r="V794" s="56"/>
    </row>
    <row r="795" spans="21:22" x14ac:dyDescent="0.35">
      <c r="U795" s="56"/>
      <c r="V795" s="56"/>
    </row>
    <row r="796" spans="21:22" x14ac:dyDescent="0.35">
      <c r="U796" s="56"/>
      <c r="V796" s="56"/>
    </row>
    <row r="797" spans="21:22" x14ac:dyDescent="0.35">
      <c r="U797" s="56"/>
      <c r="V797" s="56"/>
    </row>
    <row r="798" spans="21:22" x14ac:dyDescent="0.35">
      <c r="U798" s="56"/>
      <c r="V798" s="56"/>
    </row>
    <row r="799" spans="21:22" x14ac:dyDescent="0.35">
      <c r="U799" s="56"/>
      <c r="V799" s="56"/>
    </row>
    <row r="800" spans="21:22" x14ac:dyDescent="0.35">
      <c r="U800" s="56"/>
      <c r="V800" s="56"/>
    </row>
    <row r="801" spans="21:22" x14ac:dyDescent="0.35">
      <c r="U801" s="56"/>
      <c r="V801" s="56"/>
    </row>
    <row r="802" spans="21:22" x14ac:dyDescent="0.35">
      <c r="U802" s="56"/>
      <c r="V802" s="56"/>
    </row>
    <row r="803" spans="21:22" x14ac:dyDescent="0.35">
      <c r="U803" s="56"/>
      <c r="V803" s="56"/>
    </row>
    <row r="804" spans="21:22" x14ac:dyDescent="0.35">
      <c r="U804" s="56"/>
      <c r="V804" s="56"/>
    </row>
    <row r="805" spans="21:22" x14ac:dyDescent="0.35">
      <c r="U805" s="56"/>
      <c r="V805" s="56"/>
    </row>
    <row r="806" spans="21:22" x14ac:dyDescent="0.35">
      <c r="U806" s="56"/>
      <c r="V806" s="56"/>
    </row>
    <row r="807" spans="21:22" x14ac:dyDescent="0.35">
      <c r="U807" s="56"/>
      <c r="V807" s="56"/>
    </row>
    <row r="808" spans="21:22" x14ac:dyDescent="0.35">
      <c r="U808" s="56"/>
      <c r="V808" s="56"/>
    </row>
    <row r="809" spans="21:22" x14ac:dyDescent="0.35">
      <c r="U809" s="56"/>
      <c r="V809" s="56"/>
    </row>
    <row r="810" spans="21:22" x14ac:dyDescent="0.35">
      <c r="U810" s="56"/>
      <c r="V810" s="56"/>
    </row>
    <row r="811" spans="21:22" x14ac:dyDescent="0.35">
      <c r="U811" s="56"/>
      <c r="V811" s="56"/>
    </row>
    <row r="812" spans="21:22" x14ac:dyDescent="0.35">
      <c r="U812" s="56"/>
      <c r="V812" s="56"/>
    </row>
    <row r="813" spans="21:22" x14ac:dyDescent="0.35">
      <c r="U813" s="56"/>
      <c r="V813" s="56"/>
    </row>
    <row r="814" spans="21:22" x14ac:dyDescent="0.35">
      <c r="U814" s="56"/>
      <c r="V814" s="56"/>
    </row>
    <row r="815" spans="21:22" x14ac:dyDescent="0.35">
      <c r="U815" s="56"/>
      <c r="V815" s="56"/>
    </row>
    <row r="816" spans="21:22" x14ac:dyDescent="0.35">
      <c r="U816" s="56"/>
      <c r="V816" s="56"/>
    </row>
    <row r="817" spans="21:22" x14ac:dyDescent="0.35">
      <c r="U817" s="56"/>
      <c r="V817" s="56"/>
    </row>
    <row r="818" spans="21:22" x14ac:dyDescent="0.35">
      <c r="U818" s="56"/>
      <c r="V818" s="56"/>
    </row>
    <row r="819" spans="21:22" x14ac:dyDescent="0.35">
      <c r="U819" s="56"/>
      <c r="V819" s="56"/>
    </row>
    <row r="820" spans="21:22" x14ac:dyDescent="0.35">
      <c r="U820" s="56"/>
      <c r="V820" s="56"/>
    </row>
    <row r="821" spans="21:22" x14ac:dyDescent="0.35">
      <c r="U821" s="56"/>
      <c r="V821" s="56"/>
    </row>
    <row r="822" spans="21:22" x14ac:dyDescent="0.35">
      <c r="U822" s="56"/>
      <c r="V822" s="56"/>
    </row>
    <row r="823" spans="21:22" x14ac:dyDescent="0.35">
      <c r="U823" s="56"/>
      <c r="V823" s="56"/>
    </row>
    <row r="824" spans="21:22" x14ac:dyDescent="0.35">
      <c r="U824" s="56"/>
      <c r="V824" s="56"/>
    </row>
    <row r="825" spans="21:22" x14ac:dyDescent="0.35">
      <c r="U825" s="56"/>
      <c r="V825" s="56"/>
    </row>
    <row r="826" spans="21:22" x14ac:dyDescent="0.35">
      <c r="U826" s="56"/>
      <c r="V826" s="56"/>
    </row>
    <row r="827" spans="21:22" x14ac:dyDescent="0.35">
      <c r="U827" s="56"/>
      <c r="V827" s="56"/>
    </row>
    <row r="828" spans="21:22" x14ac:dyDescent="0.35">
      <c r="U828" s="56"/>
      <c r="V828" s="56"/>
    </row>
    <row r="829" spans="21:22" x14ac:dyDescent="0.35">
      <c r="U829" s="56"/>
      <c r="V829" s="56"/>
    </row>
    <row r="830" spans="21:22" x14ac:dyDescent="0.35">
      <c r="U830" s="56"/>
      <c r="V830" s="56"/>
    </row>
    <row r="831" spans="21:22" x14ac:dyDescent="0.35">
      <c r="U831" s="56"/>
      <c r="V831" s="56"/>
    </row>
    <row r="832" spans="21:22" x14ac:dyDescent="0.35">
      <c r="U832" s="56"/>
      <c r="V832" s="56"/>
    </row>
    <row r="833" spans="21:22" x14ac:dyDescent="0.35">
      <c r="U833" s="56"/>
      <c r="V833" s="56"/>
    </row>
    <row r="834" spans="21:22" x14ac:dyDescent="0.35">
      <c r="U834" s="56"/>
      <c r="V834" s="56"/>
    </row>
    <row r="835" spans="21:22" x14ac:dyDescent="0.35">
      <c r="U835" s="56"/>
      <c r="V835" s="56"/>
    </row>
    <row r="836" spans="21:22" x14ac:dyDescent="0.35">
      <c r="U836" s="56"/>
      <c r="V836" s="56"/>
    </row>
    <row r="837" spans="21:22" x14ac:dyDescent="0.35">
      <c r="U837" s="56"/>
      <c r="V837" s="56"/>
    </row>
    <row r="838" spans="21:22" x14ac:dyDescent="0.35">
      <c r="U838" s="56"/>
      <c r="V838" s="56"/>
    </row>
    <row r="839" spans="21:22" x14ac:dyDescent="0.35">
      <c r="U839" s="56"/>
      <c r="V839" s="56"/>
    </row>
    <row r="840" spans="21:22" x14ac:dyDescent="0.35">
      <c r="U840" s="56"/>
      <c r="V840" s="56"/>
    </row>
    <row r="841" spans="21:22" x14ac:dyDescent="0.35">
      <c r="U841" s="56"/>
      <c r="V841" s="56"/>
    </row>
    <row r="842" spans="21:22" x14ac:dyDescent="0.35">
      <c r="U842" s="56"/>
      <c r="V842" s="56"/>
    </row>
    <row r="843" spans="21:22" x14ac:dyDescent="0.35">
      <c r="U843" s="56"/>
      <c r="V843" s="56"/>
    </row>
    <row r="844" spans="21:22" x14ac:dyDescent="0.35">
      <c r="U844" s="56"/>
      <c r="V844" s="56"/>
    </row>
    <row r="845" spans="21:22" x14ac:dyDescent="0.35">
      <c r="U845" s="56"/>
      <c r="V845" s="56"/>
    </row>
    <row r="846" spans="21:22" x14ac:dyDescent="0.35">
      <c r="U846" s="56"/>
      <c r="V846" s="56"/>
    </row>
    <row r="847" spans="21:22" x14ac:dyDescent="0.35">
      <c r="U847" s="56"/>
      <c r="V847" s="56"/>
    </row>
    <row r="848" spans="21:22" x14ac:dyDescent="0.35">
      <c r="U848" s="56"/>
      <c r="V848" s="56"/>
    </row>
    <row r="849" spans="21:22" x14ac:dyDescent="0.35">
      <c r="U849" s="56"/>
      <c r="V849" s="56"/>
    </row>
    <row r="850" spans="21:22" x14ac:dyDescent="0.35">
      <c r="U850" s="56"/>
      <c r="V850" s="56"/>
    </row>
    <row r="851" spans="21:22" x14ac:dyDescent="0.35">
      <c r="U851" s="56"/>
      <c r="V851" s="56"/>
    </row>
    <row r="852" spans="21:22" x14ac:dyDescent="0.35">
      <c r="U852" s="56"/>
      <c r="V852" s="56"/>
    </row>
    <row r="853" spans="21:22" x14ac:dyDescent="0.35">
      <c r="U853" s="56"/>
      <c r="V853" s="56"/>
    </row>
    <row r="854" spans="21:22" x14ac:dyDescent="0.35">
      <c r="U854" s="56"/>
      <c r="V854" s="56"/>
    </row>
    <row r="855" spans="21:22" x14ac:dyDescent="0.35">
      <c r="U855" s="56"/>
      <c r="V855" s="56"/>
    </row>
    <row r="856" spans="21:22" x14ac:dyDescent="0.35">
      <c r="U856" s="56"/>
      <c r="V856" s="56"/>
    </row>
    <row r="857" spans="21:22" x14ac:dyDescent="0.35">
      <c r="U857" s="56"/>
      <c r="V857" s="56"/>
    </row>
    <row r="858" spans="21:22" x14ac:dyDescent="0.35">
      <c r="U858" s="56"/>
      <c r="V858" s="56"/>
    </row>
    <row r="859" spans="21:22" x14ac:dyDescent="0.35">
      <c r="U859" s="56"/>
      <c r="V859" s="56"/>
    </row>
    <row r="860" spans="21:22" x14ac:dyDescent="0.35">
      <c r="U860" s="56"/>
      <c r="V860" s="56"/>
    </row>
    <row r="861" spans="21:22" x14ac:dyDescent="0.35">
      <c r="U861" s="56"/>
      <c r="V861" s="56"/>
    </row>
    <row r="862" spans="21:22" x14ac:dyDescent="0.35">
      <c r="U862" s="56"/>
      <c r="V862" s="56"/>
    </row>
    <row r="863" spans="21:22" x14ac:dyDescent="0.35">
      <c r="U863" s="56"/>
      <c r="V863" s="56"/>
    </row>
    <row r="864" spans="21:22" x14ac:dyDescent="0.35">
      <c r="U864" s="56"/>
      <c r="V864" s="56"/>
    </row>
    <row r="865" spans="21:22" x14ac:dyDescent="0.35">
      <c r="U865" s="56"/>
      <c r="V865" s="56"/>
    </row>
    <row r="866" spans="21:22" x14ac:dyDescent="0.35">
      <c r="U866" s="56"/>
      <c r="V866" s="56"/>
    </row>
    <row r="867" spans="21:22" x14ac:dyDescent="0.35">
      <c r="U867" s="56"/>
      <c r="V867" s="56"/>
    </row>
    <row r="868" spans="21:22" x14ac:dyDescent="0.35">
      <c r="U868" s="56"/>
      <c r="V868" s="56"/>
    </row>
    <row r="869" spans="21:22" x14ac:dyDescent="0.35">
      <c r="U869" s="56"/>
      <c r="V869" s="56"/>
    </row>
    <row r="870" spans="21:22" x14ac:dyDescent="0.35">
      <c r="U870" s="56"/>
      <c r="V870" s="56"/>
    </row>
    <row r="871" spans="21:22" x14ac:dyDescent="0.35">
      <c r="U871" s="56"/>
      <c r="V871" s="56"/>
    </row>
    <row r="872" spans="21:22" x14ac:dyDescent="0.35">
      <c r="U872" s="56"/>
      <c r="V872" s="56"/>
    </row>
    <row r="873" spans="21:22" x14ac:dyDescent="0.35">
      <c r="U873" s="56"/>
      <c r="V873" s="56"/>
    </row>
    <row r="874" spans="21:22" x14ac:dyDescent="0.35">
      <c r="U874" s="56"/>
      <c r="V874" s="56"/>
    </row>
    <row r="875" spans="21:22" x14ac:dyDescent="0.35">
      <c r="U875" s="56"/>
      <c r="V875" s="56"/>
    </row>
    <row r="876" spans="21:22" x14ac:dyDescent="0.35">
      <c r="U876" s="56"/>
      <c r="V876" s="56"/>
    </row>
    <row r="877" spans="21:22" x14ac:dyDescent="0.35">
      <c r="U877" s="56"/>
      <c r="V877" s="56"/>
    </row>
    <row r="878" spans="21:22" x14ac:dyDescent="0.35">
      <c r="U878" s="56"/>
      <c r="V878" s="56"/>
    </row>
    <row r="879" spans="21:22" x14ac:dyDescent="0.35">
      <c r="U879" s="56"/>
      <c r="V879" s="56"/>
    </row>
    <row r="880" spans="21:22" x14ac:dyDescent="0.35">
      <c r="U880" s="56"/>
      <c r="V880" s="56"/>
    </row>
    <row r="881" spans="21:22" x14ac:dyDescent="0.35">
      <c r="U881" s="56"/>
      <c r="V881" s="56"/>
    </row>
    <row r="882" spans="21:22" x14ac:dyDescent="0.35">
      <c r="U882" s="56"/>
      <c r="V882" s="56"/>
    </row>
    <row r="883" spans="21:22" x14ac:dyDescent="0.35">
      <c r="U883" s="56"/>
      <c r="V883" s="56"/>
    </row>
    <row r="884" spans="21:22" x14ac:dyDescent="0.35">
      <c r="U884" s="56"/>
      <c r="V884" s="56"/>
    </row>
    <row r="885" spans="21:22" x14ac:dyDescent="0.35">
      <c r="U885" s="56"/>
      <c r="V885" s="56"/>
    </row>
    <row r="886" spans="21:22" x14ac:dyDescent="0.35">
      <c r="U886" s="56"/>
      <c r="V886" s="56"/>
    </row>
    <row r="887" spans="21:22" x14ac:dyDescent="0.35">
      <c r="U887" s="56"/>
      <c r="V887" s="56"/>
    </row>
    <row r="888" spans="21:22" x14ac:dyDescent="0.35">
      <c r="U888" s="56"/>
      <c r="V888" s="56"/>
    </row>
    <row r="889" spans="21:22" x14ac:dyDescent="0.35">
      <c r="U889" s="56"/>
      <c r="V889" s="56"/>
    </row>
    <row r="890" spans="21:22" x14ac:dyDescent="0.35">
      <c r="U890" s="56"/>
      <c r="V890" s="56"/>
    </row>
    <row r="891" spans="21:22" x14ac:dyDescent="0.35">
      <c r="U891" s="56"/>
      <c r="V891" s="56"/>
    </row>
    <row r="892" spans="21:22" x14ac:dyDescent="0.35">
      <c r="U892" s="56"/>
      <c r="V892" s="56"/>
    </row>
    <row r="893" spans="21:22" x14ac:dyDescent="0.35">
      <c r="U893" s="56"/>
      <c r="V893" s="56"/>
    </row>
    <row r="894" spans="21:22" x14ac:dyDescent="0.35">
      <c r="U894" s="56"/>
      <c r="V894" s="56"/>
    </row>
    <row r="895" spans="21:22" x14ac:dyDescent="0.35">
      <c r="U895" s="56"/>
      <c r="V895" s="56"/>
    </row>
    <row r="896" spans="21:22" x14ac:dyDescent="0.35">
      <c r="U896" s="56"/>
      <c r="V896" s="56"/>
    </row>
    <row r="897" spans="21:22" x14ac:dyDescent="0.35">
      <c r="U897" s="56"/>
      <c r="V897" s="56"/>
    </row>
    <row r="898" spans="21:22" x14ac:dyDescent="0.35">
      <c r="U898" s="56"/>
      <c r="V898" s="56"/>
    </row>
    <row r="899" spans="21:22" x14ac:dyDescent="0.35">
      <c r="U899" s="56"/>
      <c r="V899" s="56"/>
    </row>
    <row r="900" spans="21:22" x14ac:dyDescent="0.35">
      <c r="U900" s="56"/>
      <c r="V900" s="56"/>
    </row>
    <row r="901" spans="21:22" x14ac:dyDescent="0.35">
      <c r="U901" s="56"/>
      <c r="V901" s="56"/>
    </row>
    <row r="902" spans="21:22" x14ac:dyDescent="0.35">
      <c r="U902" s="56"/>
      <c r="V902" s="56"/>
    </row>
    <row r="903" spans="21:22" x14ac:dyDescent="0.35">
      <c r="U903" s="56"/>
      <c r="V903" s="56"/>
    </row>
    <row r="904" spans="21:22" x14ac:dyDescent="0.35">
      <c r="U904" s="56"/>
      <c r="V904" s="56"/>
    </row>
    <row r="905" spans="21:22" x14ac:dyDescent="0.35">
      <c r="U905" s="56"/>
      <c r="V905" s="56"/>
    </row>
    <row r="906" spans="21:22" x14ac:dyDescent="0.35">
      <c r="U906" s="56"/>
      <c r="V906" s="56"/>
    </row>
    <row r="907" spans="21:22" x14ac:dyDescent="0.35">
      <c r="U907" s="56"/>
      <c r="V907" s="56"/>
    </row>
    <row r="908" spans="21:22" x14ac:dyDescent="0.35">
      <c r="U908" s="56"/>
      <c r="V908" s="56"/>
    </row>
    <row r="909" spans="21:22" x14ac:dyDescent="0.35">
      <c r="U909" s="56"/>
      <c r="V909" s="56"/>
    </row>
    <row r="910" spans="21:22" x14ac:dyDescent="0.35">
      <c r="U910" s="56"/>
      <c r="V910" s="56"/>
    </row>
    <row r="911" spans="21:22" x14ac:dyDescent="0.35">
      <c r="U911" s="56"/>
      <c r="V911" s="56"/>
    </row>
    <row r="912" spans="21:22" x14ac:dyDescent="0.35">
      <c r="U912" s="56"/>
      <c r="V912" s="56"/>
    </row>
    <row r="913" spans="21:22" x14ac:dyDescent="0.35">
      <c r="U913" s="56"/>
      <c r="V913" s="56"/>
    </row>
    <row r="914" spans="21:22" x14ac:dyDescent="0.35">
      <c r="U914" s="56"/>
      <c r="V914" s="56"/>
    </row>
    <row r="915" spans="21:22" x14ac:dyDescent="0.35">
      <c r="U915" s="56"/>
      <c r="V915" s="56"/>
    </row>
    <row r="916" spans="21:22" x14ac:dyDescent="0.35">
      <c r="U916" s="56"/>
      <c r="V916" s="56"/>
    </row>
    <row r="917" spans="21:22" x14ac:dyDescent="0.35">
      <c r="U917" s="56"/>
      <c r="V917" s="56"/>
    </row>
    <row r="918" spans="21:22" x14ac:dyDescent="0.35">
      <c r="U918" s="56"/>
      <c r="V918" s="56"/>
    </row>
    <row r="919" spans="21:22" x14ac:dyDescent="0.35">
      <c r="U919" s="56"/>
      <c r="V919" s="56"/>
    </row>
    <row r="920" spans="21:22" x14ac:dyDescent="0.35">
      <c r="U920" s="56"/>
      <c r="V920" s="56"/>
    </row>
    <row r="921" spans="21:22" x14ac:dyDescent="0.35">
      <c r="U921" s="56"/>
      <c r="V921" s="56"/>
    </row>
    <row r="922" spans="21:22" x14ac:dyDescent="0.35">
      <c r="U922" s="56"/>
      <c r="V922" s="56"/>
    </row>
    <row r="923" spans="21:22" x14ac:dyDescent="0.35">
      <c r="U923" s="56"/>
      <c r="V923" s="56"/>
    </row>
    <row r="924" spans="21:22" x14ac:dyDescent="0.35">
      <c r="U924" s="56"/>
      <c r="V924" s="56"/>
    </row>
    <row r="925" spans="21:22" x14ac:dyDescent="0.35">
      <c r="U925" s="56"/>
      <c r="V925" s="56"/>
    </row>
    <row r="926" spans="21:22" x14ac:dyDescent="0.35">
      <c r="U926" s="56"/>
      <c r="V926" s="56"/>
    </row>
    <row r="927" spans="21:22" x14ac:dyDescent="0.35">
      <c r="U927" s="56"/>
      <c r="V927" s="56"/>
    </row>
    <row r="928" spans="21:22" x14ac:dyDescent="0.35">
      <c r="U928" s="56"/>
      <c r="V928" s="56"/>
    </row>
    <row r="929" spans="21:22" x14ac:dyDescent="0.35">
      <c r="U929" s="56"/>
      <c r="V929" s="56"/>
    </row>
    <row r="930" spans="21:22" x14ac:dyDescent="0.35">
      <c r="U930" s="56"/>
      <c r="V930" s="56"/>
    </row>
    <row r="931" spans="21:22" x14ac:dyDescent="0.35">
      <c r="U931" s="56"/>
      <c r="V931" s="56"/>
    </row>
    <row r="932" spans="21:22" x14ac:dyDescent="0.35">
      <c r="U932" s="56"/>
      <c r="V932" s="56"/>
    </row>
    <row r="933" spans="21:22" x14ac:dyDescent="0.35">
      <c r="U933" s="56"/>
      <c r="V933" s="56"/>
    </row>
    <row r="934" spans="21:22" x14ac:dyDescent="0.35">
      <c r="U934" s="56"/>
      <c r="V934" s="56"/>
    </row>
    <row r="935" spans="21:22" x14ac:dyDescent="0.35">
      <c r="U935" s="56"/>
      <c r="V935" s="56"/>
    </row>
    <row r="936" spans="21:22" x14ac:dyDescent="0.35">
      <c r="U936" s="56"/>
      <c r="V936" s="56"/>
    </row>
    <row r="937" spans="21:22" x14ac:dyDescent="0.35">
      <c r="U937" s="56"/>
      <c r="V937" s="56"/>
    </row>
    <row r="938" spans="21:22" x14ac:dyDescent="0.35">
      <c r="U938" s="56"/>
      <c r="V938" s="56"/>
    </row>
    <row r="939" spans="21:22" x14ac:dyDescent="0.35">
      <c r="U939" s="56"/>
      <c r="V939" s="56"/>
    </row>
    <row r="940" spans="21:22" x14ac:dyDescent="0.35">
      <c r="U940" s="56"/>
      <c r="V940" s="56"/>
    </row>
    <row r="941" spans="21:22" x14ac:dyDescent="0.35">
      <c r="U941" s="56"/>
      <c r="V941" s="56"/>
    </row>
    <row r="942" spans="21:22" x14ac:dyDescent="0.35">
      <c r="U942" s="56"/>
      <c r="V942" s="56"/>
    </row>
    <row r="943" spans="21:22" x14ac:dyDescent="0.35">
      <c r="U943" s="56"/>
      <c r="V943" s="56"/>
    </row>
    <row r="944" spans="21:22" x14ac:dyDescent="0.35">
      <c r="U944" s="56"/>
      <c r="V944" s="56"/>
    </row>
    <row r="945" spans="21:22" x14ac:dyDescent="0.35">
      <c r="U945" s="56"/>
      <c r="V945" s="56"/>
    </row>
    <row r="946" spans="21:22" x14ac:dyDescent="0.35">
      <c r="U946" s="56"/>
      <c r="V946" s="56"/>
    </row>
    <row r="947" spans="21:22" x14ac:dyDescent="0.35">
      <c r="U947" s="56"/>
      <c r="V947" s="56"/>
    </row>
    <row r="948" spans="21:22" x14ac:dyDescent="0.35">
      <c r="U948" s="56"/>
      <c r="V948" s="56"/>
    </row>
    <row r="949" spans="21:22" x14ac:dyDescent="0.35">
      <c r="U949" s="56"/>
      <c r="V949" s="56"/>
    </row>
    <row r="950" spans="21:22" x14ac:dyDescent="0.35">
      <c r="U950" s="56"/>
      <c r="V950" s="56"/>
    </row>
    <row r="951" spans="21:22" x14ac:dyDescent="0.35">
      <c r="U951" s="56"/>
      <c r="V951" s="56"/>
    </row>
    <row r="952" spans="21:22" x14ac:dyDescent="0.35">
      <c r="U952" s="56"/>
      <c r="V952" s="56"/>
    </row>
  </sheetData>
  <conditionalFormatting sqref="A42:C52 B53:C54 T490 K490:Q490 A485:C485 B483:C484 U420:V423 U429:V429 U432:V434 U468:V468 A486:J952 S131:T137 B416:C416 A131:G132 B140:C142 D140:G144 A140:A144 H142:M144 A387 D387:N387 O408 A405 D417:F423 S417:T423 A417:C417 H417:M418 A408:M409 N409:O409 U427:V427 O430:O436 K430:K432 S449:T461 D448:G461 U449:V449 D442:G446 S442:T446 R443:R445 N444:O445 K444 K448 P444:Q444 D463:G469 H467:M467 N463:N469 R463:T469 O465:Q467 U471:V472 R471:R481 N471:N476 D471:F484 S471:T489 U446:V446 O426:O428 K426:K428 S426:T440 D426:G440 A145:C324 A332:C354 A389:A401 A410:A416 U444 K491:T952 H482:R484 K486:R489 A133:R137 H132:R132 A362:T362 P387:V387 D388:V389 A386:U386 B407:V407 P408:T409 N417:R417 P429:R431 H442:R442 D447:T447 N448:V448 D405:V406 B390:V404 B410:R415 N140:V144 J131:R131 O418:R418 P419:R423 P426:R426 P433:R435 P385:R385 L425:R425 U478 U469 U451:V451 U453:V454 U465:V466 S410:V416 D462:V462 U477:V477 U479:V482 U133:V137 A139:V139 A138:Q138 D145:V361 A363:V384 U485:V952 A3:M41 A55:C130 D42:M130 W3:XFD952 N3:V130 G8:G485">
    <cfRule type="expression" dxfId="573" priority="288">
      <formula>MOD(ROW(),2)</formula>
    </cfRule>
  </conditionalFormatting>
  <conditionalFormatting sqref="B331:C331">
    <cfRule type="expression" dxfId="572" priority="282">
      <formula>MOD(ROW(),2)</formula>
    </cfRule>
  </conditionalFormatting>
  <conditionalFormatting sqref="A331">
    <cfRule type="expression" dxfId="571" priority="283">
      <formula>MOD(ROW(),2)</formula>
    </cfRule>
  </conditionalFormatting>
  <conditionalFormatting sqref="A325">
    <cfRule type="expression" dxfId="570" priority="285">
      <formula>MOD(ROW(),2)</formula>
    </cfRule>
  </conditionalFormatting>
  <conditionalFormatting sqref="B326:C330 B355:C361 B388:C388">
    <cfRule type="expression" dxfId="569" priority="286">
      <formula>MOD(ROW(),2)</formula>
    </cfRule>
  </conditionalFormatting>
  <conditionalFormatting sqref="B325:C325">
    <cfRule type="expression" dxfId="568" priority="284">
      <formula>MOD(ROW(),2)</formula>
    </cfRule>
  </conditionalFormatting>
  <conditionalFormatting sqref="A326:A330 A403 A407 A355:A361 A388">
    <cfRule type="expression" dxfId="567" priority="287">
      <formula>MOD(ROW(),2)</formula>
    </cfRule>
  </conditionalFormatting>
  <conditionalFormatting sqref="D416:M416 O416:Q416 O485:Q485 D485:M485">
    <cfRule type="expression" dxfId="566" priority="281">
      <formula>MOD(ROW(),2)</formula>
    </cfRule>
  </conditionalFormatting>
  <conditionalFormatting sqref="B461:C461 B431:C431 B423:C423 B450:C450 B144:C144 B445:C445 B435:C435 B480:C481 B389:C389 B466:C466 B420:C420 B468:C469 B472:C472">
    <cfRule type="expression" dxfId="565" priority="280">
      <formula>MOD(ROW(),2)</formula>
    </cfRule>
  </conditionalFormatting>
  <conditionalFormatting sqref="N416 N485">
    <cfRule type="expression" dxfId="564" priority="279">
      <formula>MOD(ROW(),2)</formula>
    </cfRule>
  </conditionalFormatting>
  <conditionalFormatting sqref="R416 R485">
    <cfRule type="expression" dxfId="563" priority="278">
      <formula>MOD(ROW(),2)</formula>
    </cfRule>
  </conditionalFormatting>
  <conditionalFormatting sqref="A402">
    <cfRule type="expression" dxfId="562" priority="277">
      <formula>MOD(ROW(),2)</formula>
    </cfRule>
  </conditionalFormatting>
  <conditionalFormatting sqref="A404">
    <cfRule type="expression" dxfId="561" priority="276">
      <formula>MOD(ROW(),2)</formula>
    </cfRule>
  </conditionalFormatting>
  <conditionalFormatting sqref="A53">
    <cfRule type="expression" dxfId="560" priority="275">
      <formula>MOD(ROW(),2)</formula>
    </cfRule>
  </conditionalFormatting>
  <conditionalFormatting sqref="A54">
    <cfRule type="expression" dxfId="559" priority="274">
      <formula>MOD(ROW(),2)</formula>
    </cfRule>
  </conditionalFormatting>
  <conditionalFormatting sqref="A423 A420 A468:A469 A431">
    <cfRule type="expression" dxfId="558" priority="273">
      <formula>MOD(ROW(),2)</formula>
    </cfRule>
  </conditionalFormatting>
  <conditionalFormatting sqref="R490:S490">
    <cfRule type="expression" dxfId="557" priority="272">
      <formula>MOD(ROW(),2)</formula>
    </cfRule>
  </conditionalFormatting>
  <conditionalFormatting sqref="L419:M419 H419:J422 N418:N419 L420:N422 P428 L428 H428:J428 H140:J141 L140:M141 H431:J432 P432 L431:L432 H435:J435 L435:M435 K439:L440 R440 K445:L445 L444 K449:L450 H456:M456 H454:J454 L454:M454 O456:Q456 H458:M458 H457:I457 H461:M461 H466:L466 H471:L471 H472:M472 H480:L481">
    <cfRule type="expression" dxfId="556" priority="271">
      <formula>MOD(ROW(),2)</formula>
    </cfRule>
  </conditionalFormatting>
  <conditionalFormatting sqref="M439:M440 H439:J440 O439:Q440 H444:J445 M445 P445 M449:M450 H449:J450">
    <cfRule type="expression" dxfId="555" priority="270">
      <formula>MOD(ROW(),2)</formula>
    </cfRule>
  </conditionalFormatting>
  <conditionalFormatting sqref="N408">
    <cfRule type="expression" dxfId="554" priority="269">
      <formula>MOD(ROW(),2)</formula>
    </cfRule>
  </conditionalFormatting>
  <conditionalFormatting sqref="O419:O423">
    <cfRule type="expression" dxfId="553" priority="268">
      <formula>MOD(ROW(),2)</formula>
    </cfRule>
  </conditionalFormatting>
  <conditionalFormatting sqref="K419:K423">
    <cfRule type="expression" dxfId="552" priority="267">
      <formula>MOD(ROW(),2)</formula>
    </cfRule>
  </conditionalFormatting>
  <conditionalFormatting sqref="H423:J423 L423:N423">
    <cfRule type="expression" dxfId="551" priority="266">
      <formula>MOD(ROW(),2)</formula>
    </cfRule>
  </conditionalFormatting>
  <conditionalFormatting sqref="H427:J427 P427 L427">
    <cfRule type="expression" dxfId="550" priority="265">
      <formula>MOD(ROW(),2)</formula>
    </cfRule>
  </conditionalFormatting>
  <conditionalFormatting sqref="M427:N427 Q427:R427">
    <cfRule type="expression" dxfId="549" priority="264">
      <formula>MOD(ROW(),2)</formula>
    </cfRule>
  </conditionalFormatting>
  <conditionalFormatting sqref="H426:J426 L426:N426 Q428:R428 M428:N428">
    <cfRule type="expression" dxfId="548" priority="263">
      <formula>MOD(ROW(),2)</formula>
    </cfRule>
  </conditionalFormatting>
  <conditionalFormatting sqref="H429:J429 L429:N429">
    <cfRule type="expression" dxfId="547" priority="262">
      <formula>MOD(ROW(),2)</formula>
    </cfRule>
  </conditionalFormatting>
  <conditionalFormatting sqref="O429">
    <cfRule type="expression" dxfId="546" priority="261">
      <formula>MOD(ROW(),2)</formula>
    </cfRule>
  </conditionalFormatting>
  <conditionalFormatting sqref="K429">
    <cfRule type="expression" dxfId="545" priority="260">
      <formula>MOD(ROW(),2)</formula>
    </cfRule>
  </conditionalFormatting>
  <conditionalFormatting sqref="K140">
    <cfRule type="expression" dxfId="544" priority="259">
      <formula>MOD(ROW(),2)</formula>
    </cfRule>
  </conditionalFormatting>
  <conditionalFormatting sqref="K141">
    <cfRule type="expression" dxfId="543" priority="258">
      <formula>MOD(ROW(),2)</formula>
    </cfRule>
  </conditionalFormatting>
  <conditionalFormatting sqref="H430:J430 L430:N430 M431:N432 Q432:R432 N433">
    <cfRule type="expression" dxfId="542" priority="257">
      <formula>MOD(ROW(),2)</formula>
    </cfRule>
  </conditionalFormatting>
  <conditionalFormatting sqref="K433:K435">
    <cfRule type="expression" dxfId="541" priority="256">
      <formula>MOD(ROW(),2)</formula>
    </cfRule>
  </conditionalFormatting>
  <conditionalFormatting sqref="H433:J433 L433:M433">
    <cfRule type="expression" dxfId="540" priority="255">
      <formula>MOD(ROW(),2)</formula>
    </cfRule>
  </conditionalFormatting>
  <conditionalFormatting sqref="H434:J434 L434:N434 N435">
    <cfRule type="expression" dxfId="539" priority="254">
      <formula>MOD(ROW(),2)</formula>
    </cfRule>
  </conditionalFormatting>
  <conditionalFormatting sqref="H436:M436 P436:Q436">
    <cfRule type="expression" dxfId="538" priority="253">
      <formula>MOD(ROW(),2)</formula>
    </cfRule>
  </conditionalFormatting>
  <conditionalFormatting sqref="N436">
    <cfRule type="expression" dxfId="537" priority="252">
      <formula>MOD(ROW(),2)</formula>
    </cfRule>
  </conditionalFormatting>
  <conditionalFormatting sqref="R436">
    <cfRule type="expression" dxfId="536" priority="251">
      <formula>MOD(ROW(),2)</formula>
    </cfRule>
  </conditionalFormatting>
  <conditionalFormatting sqref="O437">
    <cfRule type="expression" dxfId="535" priority="250">
      <formula>MOD(ROW(),2)</formula>
    </cfRule>
  </conditionalFormatting>
  <conditionalFormatting sqref="H437:M437 P437:Q437">
    <cfRule type="expression" dxfId="534" priority="249">
      <formula>MOD(ROW(),2)</formula>
    </cfRule>
  </conditionalFormatting>
  <conditionalFormatting sqref="N437">
    <cfRule type="expression" dxfId="533" priority="248">
      <formula>MOD(ROW(),2)</formula>
    </cfRule>
  </conditionalFormatting>
  <conditionalFormatting sqref="R437">
    <cfRule type="expression" dxfId="532" priority="247">
      <formula>MOD(ROW(),2)</formula>
    </cfRule>
  </conditionalFormatting>
  <conditionalFormatting sqref="H438:M438 P438">
    <cfRule type="expression" dxfId="531" priority="246">
      <formula>MOD(ROW(),2)</formula>
    </cfRule>
  </conditionalFormatting>
  <conditionalFormatting sqref="O438">
    <cfRule type="expression" dxfId="530" priority="245">
      <formula>MOD(ROW(),2)</formula>
    </cfRule>
  </conditionalFormatting>
  <conditionalFormatting sqref="Q438">
    <cfRule type="expression" dxfId="529" priority="244">
      <formula>MOD(ROW(),2)</formula>
    </cfRule>
  </conditionalFormatting>
  <conditionalFormatting sqref="N438:N440">
    <cfRule type="expression" dxfId="528" priority="243">
      <formula>MOD(ROW(),2)</formula>
    </cfRule>
  </conditionalFormatting>
  <conditionalFormatting sqref="R438:R439">
    <cfRule type="expression" dxfId="527" priority="242">
      <formula>MOD(ROW(),2)</formula>
    </cfRule>
  </conditionalFormatting>
  <conditionalFormatting sqref="O443">
    <cfRule type="expression" dxfId="526" priority="241">
      <formula>MOD(ROW(),2)</formula>
    </cfRule>
  </conditionalFormatting>
  <conditionalFormatting sqref="K443">
    <cfRule type="expression" dxfId="525" priority="240">
      <formula>MOD(ROW(),2)</formula>
    </cfRule>
  </conditionalFormatting>
  <conditionalFormatting sqref="H443:J443 P443 L443">
    <cfRule type="expression" dxfId="524" priority="239">
      <formula>MOD(ROW(),2)</formula>
    </cfRule>
  </conditionalFormatting>
  <conditionalFormatting sqref="M443:N443 Q443">
    <cfRule type="expression" dxfId="523" priority="238">
      <formula>MOD(ROW(),2)</formula>
    </cfRule>
  </conditionalFormatting>
  <conditionalFormatting sqref="O479:O481">
    <cfRule type="expression" dxfId="522" priority="182">
      <formula>MOD(ROW(),2)</formula>
    </cfRule>
  </conditionalFormatting>
  <conditionalFormatting sqref="H448:J448 L448:M448 M444 Q445">
    <cfRule type="expression" dxfId="521" priority="237">
      <formula>MOD(ROW(),2)</formula>
    </cfRule>
  </conditionalFormatting>
  <conditionalFormatting sqref="K446:L446 R446 R449:R456">
    <cfRule type="expression" dxfId="520" priority="236">
      <formula>MOD(ROW(),2)</formula>
    </cfRule>
  </conditionalFormatting>
  <conditionalFormatting sqref="M446 J446 O446:Q446 O449:Q450">
    <cfRule type="expression" dxfId="519" priority="235">
      <formula>MOD(ROW(),2)</formula>
    </cfRule>
  </conditionalFormatting>
  <conditionalFormatting sqref="N446 N449:N451">
    <cfRule type="expression" dxfId="518" priority="234">
      <formula>MOD(ROW(),2)</formula>
    </cfRule>
  </conditionalFormatting>
  <conditionalFormatting sqref="H446:I446">
    <cfRule type="expression" dxfId="517" priority="233">
      <formula>MOD(ROW(),2)</formula>
    </cfRule>
  </conditionalFormatting>
  <conditionalFormatting sqref="H451:M451 O451:Q451">
    <cfRule type="expression" dxfId="516" priority="232">
      <formula>MOD(ROW(),2)</formula>
    </cfRule>
  </conditionalFormatting>
  <conditionalFormatting sqref="P479:Q481">
    <cfRule type="expression" dxfId="515" priority="181">
      <formula>MOD(ROW(),2)</formula>
    </cfRule>
  </conditionalFormatting>
  <conditionalFormatting sqref="N480:N481">
    <cfRule type="expression" dxfId="514" priority="180">
      <formula>MOD(ROW(),2)</formula>
    </cfRule>
  </conditionalFormatting>
  <conditionalFormatting sqref="H452:Q452 N453:N456">
    <cfRule type="expression" dxfId="513" priority="231">
      <formula>MOD(ROW(),2)</formula>
    </cfRule>
  </conditionalFormatting>
  <conditionalFormatting sqref="O453:O454">
    <cfRule type="expression" dxfId="512" priority="230">
      <formula>MOD(ROW(),2)</formula>
    </cfRule>
  </conditionalFormatting>
  <conditionalFormatting sqref="K453:K454">
    <cfRule type="expression" dxfId="511" priority="229">
      <formula>MOD(ROW(),2)</formula>
    </cfRule>
  </conditionalFormatting>
  <conditionalFormatting sqref="H453:J453 L453:M453 P453:Q454">
    <cfRule type="expression" dxfId="510" priority="228">
      <formula>MOD(ROW(),2)</formula>
    </cfRule>
  </conditionalFormatting>
  <conditionalFormatting sqref="H455:M455 O455:Q455">
    <cfRule type="expression" dxfId="509" priority="227">
      <formula>MOD(ROW(),2)</formula>
    </cfRule>
  </conditionalFormatting>
  <conditionalFormatting sqref="O457:O458">
    <cfRule type="expression" dxfId="508" priority="226">
      <formula>MOD(ROW(),2)</formula>
    </cfRule>
  </conditionalFormatting>
  <conditionalFormatting sqref="J457:M457 P457:Q458">
    <cfRule type="expression" dxfId="507" priority="225">
      <formula>MOD(ROW(),2)</formula>
    </cfRule>
  </conditionalFormatting>
  <conditionalFormatting sqref="N457:N458">
    <cfRule type="expression" dxfId="506" priority="224">
      <formula>MOD(ROW(),2)</formula>
    </cfRule>
  </conditionalFormatting>
  <conditionalFormatting sqref="R457:R458">
    <cfRule type="expression" dxfId="505" priority="223">
      <formula>MOD(ROW(),2)</formula>
    </cfRule>
  </conditionalFormatting>
  <conditionalFormatting sqref="H459:M459 P459">
    <cfRule type="expression" dxfId="504" priority="222">
      <formula>MOD(ROW(),2)</formula>
    </cfRule>
  </conditionalFormatting>
  <conditionalFormatting sqref="O459">
    <cfRule type="expression" dxfId="503" priority="221">
      <formula>MOD(ROW(),2)</formula>
    </cfRule>
  </conditionalFormatting>
  <conditionalFormatting sqref="Q459">
    <cfRule type="expression" dxfId="502" priority="220">
      <formula>MOD(ROW(),2)</formula>
    </cfRule>
  </conditionalFormatting>
  <conditionalFormatting sqref="N459:N461">
    <cfRule type="expression" dxfId="501" priority="219">
      <formula>MOD(ROW(),2)</formula>
    </cfRule>
  </conditionalFormatting>
  <conditionalFormatting sqref="R459">
    <cfRule type="expression" dxfId="500" priority="218">
      <formula>MOD(ROW(),2)</formula>
    </cfRule>
  </conditionalFormatting>
  <conditionalFormatting sqref="K460:L460 R460:R461">
    <cfRule type="expression" dxfId="499" priority="217">
      <formula>MOD(ROW(),2)</formula>
    </cfRule>
  </conditionalFormatting>
  <conditionalFormatting sqref="M460 H460:J460 O460:Q461">
    <cfRule type="expression" dxfId="498" priority="216">
      <formula>MOD(ROW(),2)</formula>
    </cfRule>
  </conditionalFormatting>
  <conditionalFormatting sqref="K463:L463">
    <cfRule type="expression" dxfId="497" priority="215">
      <formula>MOD(ROW(),2)</formula>
    </cfRule>
  </conditionalFormatting>
  <conditionalFormatting sqref="M463 H463:J463">
    <cfRule type="expression" dxfId="496" priority="214">
      <formula>MOD(ROW(),2)</formula>
    </cfRule>
  </conditionalFormatting>
  <conditionalFormatting sqref="O463:Q463">
    <cfRule type="expression" dxfId="495" priority="213">
      <formula>MOD(ROW(),2)</formula>
    </cfRule>
  </conditionalFormatting>
  <conditionalFormatting sqref="O464">
    <cfRule type="expression" dxfId="494" priority="212">
      <formula>MOD(ROW(),2)</formula>
    </cfRule>
  </conditionalFormatting>
  <conditionalFormatting sqref="K464">
    <cfRule type="expression" dxfId="493" priority="211">
      <formula>MOD(ROW(),2)</formula>
    </cfRule>
  </conditionalFormatting>
  <conditionalFormatting sqref="H464:J464 L464:M464 P464:Q464">
    <cfRule type="expression" dxfId="492" priority="210">
      <formula>MOD(ROW(),2)</formula>
    </cfRule>
  </conditionalFormatting>
  <conditionalFormatting sqref="H465:J465 L465:M465 M466">
    <cfRule type="expression" dxfId="491" priority="209">
      <formula>MOD(ROW(),2)</formula>
    </cfRule>
  </conditionalFormatting>
  <conditionalFormatting sqref="K465">
    <cfRule type="expression" dxfId="490" priority="208">
      <formula>MOD(ROW(),2)</formula>
    </cfRule>
  </conditionalFormatting>
  <conditionalFormatting sqref="J468:M468 O468:Q468">
    <cfRule type="expression" dxfId="489" priority="207">
      <formula>MOD(ROW(),2)</formula>
    </cfRule>
  </conditionalFormatting>
  <conditionalFormatting sqref="H468:I468">
    <cfRule type="expression" dxfId="488" priority="206">
      <formula>MOD(ROW(),2)</formula>
    </cfRule>
  </conditionalFormatting>
  <conditionalFormatting sqref="O469 O471:O472">
    <cfRule type="expression" dxfId="487" priority="205">
      <formula>MOD(ROW(),2)</formula>
    </cfRule>
  </conditionalFormatting>
  <conditionalFormatting sqref="K469">
    <cfRule type="expression" dxfId="486" priority="204">
      <formula>MOD(ROW(),2)</formula>
    </cfRule>
  </conditionalFormatting>
  <conditionalFormatting sqref="H469:J469 L469:M469 M471 P469:Q469 P471:Q472">
    <cfRule type="expression" dxfId="485" priority="203">
      <formula>MOD(ROW(),2)</formula>
    </cfRule>
  </conditionalFormatting>
  <conditionalFormatting sqref="H473:M473 O473:Q473">
    <cfRule type="expression" dxfId="484" priority="202">
      <formula>MOD(ROW(),2)</formula>
    </cfRule>
  </conditionalFormatting>
  <conditionalFormatting sqref="H479:M479 M480:M481">
    <cfRule type="expression" dxfId="483" priority="183">
      <formula>MOD(ROW(),2)</formula>
    </cfRule>
  </conditionalFormatting>
  <conditionalFormatting sqref="H474:J474 P474 L474">
    <cfRule type="expression" dxfId="482" priority="201">
      <formula>MOD(ROW(),2)</formula>
    </cfRule>
  </conditionalFormatting>
  <conditionalFormatting sqref="O474">
    <cfRule type="expression" dxfId="481" priority="200">
      <formula>MOD(ROW(),2)</formula>
    </cfRule>
  </conditionalFormatting>
  <conditionalFormatting sqref="M474 Q474">
    <cfRule type="expression" dxfId="480" priority="199">
      <formula>MOD(ROW(),2)</formula>
    </cfRule>
  </conditionalFormatting>
  <conditionalFormatting sqref="K474">
    <cfRule type="expression" dxfId="479" priority="198">
      <formula>MOD(ROW(),2)</formula>
    </cfRule>
  </conditionalFormatting>
  <conditionalFormatting sqref="K475:L475">
    <cfRule type="expression" dxfId="478" priority="197">
      <formula>MOD(ROW(),2)</formula>
    </cfRule>
  </conditionalFormatting>
  <conditionalFormatting sqref="M475 H475:J475">
    <cfRule type="expression" dxfId="477" priority="196">
      <formula>MOD(ROW(),2)</formula>
    </cfRule>
  </conditionalFormatting>
  <conditionalFormatting sqref="O475:Q475">
    <cfRule type="expression" dxfId="476" priority="195">
      <formula>MOD(ROW(),2)</formula>
    </cfRule>
  </conditionalFormatting>
  <conditionalFormatting sqref="O476">
    <cfRule type="expression" dxfId="475" priority="194">
      <formula>MOD(ROW(),2)</formula>
    </cfRule>
  </conditionalFormatting>
  <conditionalFormatting sqref="K476">
    <cfRule type="expression" dxfId="474" priority="193">
      <formula>MOD(ROW(),2)</formula>
    </cfRule>
  </conditionalFormatting>
  <conditionalFormatting sqref="H476:J476 L476:M476 P476:Q476">
    <cfRule type="expression" dxfId="473" priority="192">
      <formula>MOD(ROW(),2)</formula>
    </cfRule>
  </conditionalFormatting>
  <conditionalFormatting sqref="N477:N479">
    <cfRule type="expression" dxfId="472" priority="191">
      <formula>MOD(ROW(),2)</formula>
    </cfRule>
  </conditionalFormatting>
  <conditionalFormatting sqref="O477">
    <cfRule type="expression" dxfId="471" priority="190">
      <formula>MOD(ROW(),2)</formula>
    </cfRule>
  </conditionalFormatting>
  <conditionalFormatting sqref="K477">
    <cfRule type="expression" dxfId="470" priority="189">
      <formula>MOD(ROW(),2)</formula>
    </cfRule>
  </conditionalFormatting>
  <conditionalFormatting sqref="H477:J477 L477:M477 P477:Q477">
    <cfRule type="expression" dxfId="469" priority="188">
      <formula>MOD(ROW(),2)</formula>
    </cfRule>
  </conditionalFormatting>
  <conditionalFormatting sqref="H478:J478 L478:M478">
    <cfRule type="expression" dxfId="468" priority="187">
      <formula>MOD(ROW(),2)</formula>
    </cfRule>
  </conditionalFormatting>
  <conditionalFormatting sqref="O478">
    <cfRule type="expression" dxfId="467" priority="186">
      <formula>MOD(ROW(),2)</formula>
    </cfRule>
  </conditionalFormatting>
  <conditionalFormatting sqref="K478">
    <cfRule type="expression" dxfId="466" priority="185">
      <formula>MOD(ROW(),2)</formula>
    </cfRule>
  </conditionalFormatting>
  <conditionalFormatting sqref="P478:Q478">
    <cfRule type="expression" dxfId="465" priority="184">
      <formula>MOD(ROW(),2)</formula>
    </cfRule>
  </conditionalFormatting>
  <conditionalFormatting sqref="B447:C447">
    <cfRule type="expression" dxfId="464" priority="179">
      <formula>MOD(ROW(),2)</formula>
    </cfRule>
  </conditionalFormatting>
  <conditionalFormatting sqref="A447">
    <cfRule type="expression" dxfId="463" priority="178">
      <formula>MOD(ROW(),2)</formula>
    </cfRule>
  </conditionalFormatting>
  <conditionalFormatting sqref="B460:C460">
    <cfRule type="expression" dxfId="462" priority="177">
      <formula>MOD(ROW(),2)</formula>
    </cfRule>
  </conditionalFormatting>
  <conditionalFormatting sqref="A460">
    <cfRule type="expression" dxfId="461" priority="176">
      <formula>MOD(ROW(),2)</formula>
    </cfRule>
  </conditionalFormatting>
  <conditionalFormatting sqref="B422:C422">
    <cfRule type="expression" dxfId="460" priority="175">
      <formula>MOD(ROW(),2)</formula>
    </cfRule>
  </conditionalFormatting>
  <conditionalFormatting sqref="A422">
    <cfRule type="expression" dxfId="459" priority="174">
      <formula>MOD(ROW(),2)</formula>
    </cfRule>
  </conditionalFormatting>
  <conditionalFormatting sqref="B446:C446">
    <cfRule type="expression" dxfId="458" priority="173">
      <formula>MOD(ROW(),2)</formula>
    </cfRule>
  </conditionalFormatting>
  <conditionalFormatting sqref="A446">
    <cfRule type="expression" dxfId="457" priority="172">
      <formula>MOD(ROW(),2)</formula>
    </cfRule>
  </conditionalFormatting>
  <conditionalFormatting sqref="B442:C442">
    <cfRule type="expression" dxfId="456" priority="171">
      <formula>MOD(ROW(),2)</formula>
    </cfRule>
  </conditionalFormatting>
  <conditionalFormatting sqref="A442">
    <cfRule type="expression" dxfId="455" priority="170">
      <formula>MOD(ROW(),2)</formula>
    </cfRule>
  </conditionalFormatting>
  <conditionalFormatting sqref="B430:C430">
    <cfRule type="expression" dxfId="454" priority="169">
      <formula>MOD(ROW(),2)</formula>
    </cfRule>
  </conditionalFormatting>
  <conditionalFormatting sqref="A430">
    <cfRule type="expression" dxfId="453" priority="168">
      <formula>MOD(ROW(),2)</formula>
    </cfRule>
  </conditionalFormatting>
  <conditionalFormatting sqref="B449:C449">
    <cfRule type="expression" dxfId="452" priority="167">
      <formula>MOD(ROW(),2)</formula>
    </cfRule>
  </conditionalFormatting>
  <conditionalFormatting sqref="A449">
    <cfRule type="expression" dxfId="451" priority="166">
      <formula>MOD(ROW(),2)</formula>
    </cfRule>
  </conditionalFormatting>
  <conditionalFormatting sqref="B452:C452">
    <cfRule type="expression" dxfId="450" priority="165">
      <formula>MOD(ROW(),2)</formula>
    </cfRule>
  </conditionalFormatting>
  <conditionalFormatting sqref="A452">
    <cfRule type="expression" dxfId="449" priority="164">
      <formula>MOD(ROW(),2)</formula>
    </cfRule>
  </conditionalFormatting>
  <conditionalFormatting sqref="B143:C143">
    <cfRule type="expression" dxfId="448" priority="163">
      <formula>MOD(ROW(),2)</formula>
    </cfRule>
  </conditionalFormatting>
  <conditionalFormatting sqref="A448">
    <cfRule type="expression" dxfId="447" priority="162">
      <formula>MOD(ROW(),2)</formula>
    </cfRule>
  </conditionalFormatting>
  <conditionalFormatting sqref="B448:C448">
    <cfRule type="expression" dxfId="446" priority="161">
      <formula>MOD(ROW(),2)</formula>
    </cfRule>
  </conditionalFormatting>
  <conditionalFormatting sqref="A433">
    <cfRule type="expression" dxfId="445" priority="160">
      <formula>MOD(ROW(),2)</formula>
    </cfRule>
  </conditionalFormatting>
  <conditionalFormatting sqref="B433:C433">
    <cfRule type="expression" dxfId="444" priority="159">
      <formula>MOD(ROW(),2)</formula>
    </cfRule>
  </conditionalFormatting>
  <conditionalFormatting sqref="A426">
    <cfRule type="expression" dxfId="443" priority="158">
      <formula>MOD(ROW(),2)</formula>
    </cfRule>
  </conditionalFormatting>
  <conditionalFormatting sqref="B426:C426">
    <cfRule type="expression" dxfId="442" priority="157">
      <formula>MOD(ROW(),2)</formula>
    </cfRule>
  </conditionalFormatting>
  <conditionalFormatting sqref="A476">
    <cfRule type="expression" dxfId="441" priority="156">
      <formula>MOD(ROW(),2)</formula>
    </cfRule>
  </conditionalFormatting>
  <conditionalFormatting sqref="B476:C476">
    <cfRule type="expression" dxfId="440" priority="155">
      <formula>MOD(ROW(),2)</formula>
    </cfRule>
  </conditionalFormatting>
  <conditionalFormatting sqref="B444:C444">
    <cfRule type="expression" dxfId="439" priority="154">
      <formula>MOD(ROW(),2)</formula>
    </cfRule>
  </conditionalFormatting>
  <conditionalFormatting sqref="A444">
    <cfRule type="expression" dxfId="438" priority="153">
      <formula>MOD(ROW(),2)</formula>
    </cfRule>
  </conditionalFormatting>
  <conditionalFormatting sqref="B453:C453">
    <cfRule type="expression" dxfId="437" priority="152">
      <formula>MOD(ROW(),2)</formula>
    </cfRule>
  </conditionalFormatting>
  <conditionalFormatting sqref="A453">
    <cfRule type="expression" dxfId="436" priority="151">
      <formula>MOD(ROW(),2)</formula>
    </cfRule>
  </conditionalFormatting>
  <conditionalFormatting sqref="B434:C434">
    <cfRule type="expression" dxfId="435" priority="150">
      <formula>MOD(ROW(),2)</formula>
    </cfRule>
  </conditionalFormatting>
  <conditionalFormatting sqref="A434">
    <cfRule type="expression" dxfId="434" priority="149">
      <formula>MOD(ROW(),2)</formula>
    </cfRule>
  </conditionalFormatting>
  <conditionalFormatting sqref="B477:C477">
    <cfRule type="expression" dxfId="433" priority="148">
      <formula>MOD(ROW(),2)</formula>
    </cfRule>
  </conditionalFormatting>
  <conditionalFormatting sqref="A477">
    <cfRule type="expression" dxfId="432" priority="147">
      <formula>MOD(ROW(),2)</formula>
    </cfRule>
  </conditionalFormatting>
  <conditionalFormatting sqref="B464:C464">
    <cfRule type="expression" dxfId="431" priority="146">
      <formula>MOD(ROW(),2)</formula>
    </cfRule>
  </conditionalFormatting>
  <conditionalFormatting sqref="A464">
    <cfRule type="expression" dxfId="430" priority="145">
      <formula>MOD(ROW(),2)</formula>
    </cfRule>
  </conditionalFormatting>
  <conditionalFormatting sqref="O387">
    <cfRule type="expression" dxfId="429" priority="144">
      <formula>MOD(ROW(),2)</formula>
    </cfRule>
  </conditionalFormatting>
  <conditionalFormatting sqref="B387:C387">
    <cfRule type="expression" dxfId="428" priority="143">
      <formula>MOD(ROW(),2)</formula>
    </cfRule>
  </conditionalFormatting>
  <conditionalFormatting sqref="A406">
    <cfRule type="expression" dxfId="427" priority="142">
      <formula>MOD(ROW(),2)</formula>
    </cfRule>
  </conditionalFormatting>
  <conditionalFormatting sqref="B406:C406">
    <cfRule type="expression" dxfId="426" priority="141">
      <formula>MOD(ROW(),2)</formula>
    </cfRule>
  </conditionalFormatting>
  <conditionalFormatting sqref="A443">
    <cfRule type="expression" dxfId="425" priority="140">
      <formula>MOD(ROW(),2)</formula>
    </cfRule>
  </conditionalFormatting>
  <conditionalFormatting sqref="B443:C443">
    <cfRule type="expression" dxfId="424" priority="139">
      <formula>MOD(ROW(),2)</formula>
    </cfRule>
  </conditionalFormatting>
  <conditionalFormatting sqref="A427">
    <cfRule type="expression" dxfId="423" priority="138">
      <formula>MOD(ROW(),2)</formula>
    </cfRule>
  </conditionalFormatting>
  <conditionalFormatting sqref="B427:C427">
    <cfRule type="expression" dxfId="422" priority="137">
      <formula>MOD(ROW(),2)</formula>
    </cfRule>
  </conditionalFormatting>
  <conditionalFormatting sqref="A474">
    <cfRule type="expression" dxfId="421" priority="136">
      <formula>MOD(ROW(),2)</formula>
    </cfRule>
  </conditionalFormatting>
  <conditionalFormatting sqref="B474:C474">
    <cfRule type="expression" dxfId="420" priority="135">
      <formula>MOD(ROW(),2)</formula>
    </cfRule>
  </conditionalFormatting>
  <conditionalFormatting sqref="A432">
    <cfRule type="expression" dxfId="419" priority="134">
      <formula>MOD(ROW(),2)</formula>
    </cfRule>
  </conditionalFormatting>
  <conditionalFormatting sqref="B432:C432">
    <cfRule type="expression" dxfId="418" priority="133">
      <formula>MOD(ROW(),2)</formula>
    </cfRule>
  </conditionalFormatting>
  <conditionalFormatting sqref="B405:C405">
    <cfRule type="expression" dxfId="417" priority="132">
      <formula>MOD(ROW(),2)</formula>
    </cfRule>
  </conditionalFormatting>
  <conditionalFormatting sqref="B418:C418">
    <cfRule type="expression" dxfId="416" priority="130">
      <formula>MOD(ROW(),2)</formula>
    </cfRule>
  </conditionalFormatting>
  <conditionalFormatting sqref="A418">
    <cfRule type="expression" dxfId="415" priority="131">
      <formula>MOD(ROW(),2)</formula>
    </cfRule>
  </conditionalFormatting>
  <conditionalFormatting sqref="B428:C428">
    <cfRule type="expression" dxfId="414" priority="128">
      <formula>MOD(ROW(),2)</formula>
    </cfRule>
  </conditionalFormatting>
  <conditionalFormatting sqref="A428">
    <cfRule type="expression" dxfId="413" priority="129">
      <formula>MOD(ROW(),2)</formula>
    </cfRule>
  </conditionalFormatting>
  <conditionalFormatting sqref="B419:C419">
    <cfRule type="expression" dxfId="412" priority="126">
      <formula>MOD(ROW(),2)</formula>
    </cfRule>
  </conditionalFormatting>
  <conditionalFormatting sqref="A419">
    <cfRule type="expression" dxfId="411" priority="127">
      <formula>MOD(ROW(),2)</formula>
    </cfRule>
  </conditionalFormatting>
  <conditionalFormatting sqref="B429:C429">
    <cfRule type="expression" dxfId="410" priority="124">
      <formula>MOD(ROW(),2)</formula>
    </cfRule>
  </conditionalFormatting>
  <conditionalFormatting sqref="A429">
    <cfRule type="expression" dxfId="409" priority="125">
      <formula>MOD(ROW(),2)</formula>
    </cfRule>
  </conditionalFormatting>
  <conditionalFormatting sqref="A421:C421">
    <cfRule type="expression" dxfId="408" priority="123">
      <formula>MOD(ROW(),2)</formula>
    </cfRule>
  </conditionalFormatting>
  <conditionalFormatting sqref="A467:C467">
    <cfRule type="expression" dxfId="407" priority="122">
      <formula>MOD(ROW(),2)</formula>
    </cfRule>
  </conditionalFormatting>
  <conditionalFormatting sqref="A435">
    <cfRule type="expression" dxfId="406" priority="121">
      <formula>MOD(ROW(),2)</formula>
    </cfRule>
  </conditionalFormatting>
  <conditionalFormatting sqref="B478:C478">
    <cfRule type="expression" dxfId="405" priority="120">
      <formula>MOD(ROW(),2)</formula>
    </cfRule>
  </conditionalFormatting>
  <conditionalFormatting sqref="A478">
    <cfRule type="expression" dxfId="404" priority="119">
      <formula>MOD(ROW(),2)</formula>
    </cfRule>
  </conditionalFormatting>
  <conditionalFormatting sqref="B465:C465">
    <cfRule type="expression" dxfId="403" priority="118">
      <formula>MOD(ROW(),2)</formula>
    </cfRule>
  </conditionalFormatting>
  <conditionalFormatting sqref="A465">
    <cfRule type="expression" dxfId="402" priority="117">
      <formula>MOD(ROW(),2)</formula>
    </cfRule>
  </conditionalFormatting>
  <conditionalFormatting sqref="B454:C454">
    <cfRule type="expression" dxfId="401" priority="116">
      <formula>MOD(ROW(),2)</formula>
    </cfRule>
  </conditionalFormatting>
  <conditionalFormatting sqref="A454">
    <cfRule type="expression" dxfId="400" priority="115">
      <formula>MOD(ROW(),2)</formula>
    </cfRule>
  </conditionalFormatting>
  <conditionalFormatting sqref="B436:C436">
    <cfRule type="expression" dxfId="399" priority="113">
      <formula>MOD(ROW(),2)</formula>
    </cfRule>
  </conditionalFormatting>
  <conditionalFormatting sqref="A436">
    <cfRule type="expression" dxfId="398" priority="114">
      <formula>MOD(ROW(),2)</formula>
    </cfRule>
  </conditionalFormatting>
  <conditionalFormatting sqref="B457:C457">
    <cfRule type="expression" dxfId="397" priority="111">
      <formula>MOD(ROW(),2)</formula>
    </cfRule>
  </conditionalFormatting>
  <conditionalFormatting sqref="A457">
    <cfRule type="expression" dxfId="396" priority="112">
      <formula>MOD(ROW(),2)</formula>
    </cfRule>
  </conditionalFormatting>
  <conditionalFormatting sqref="B437:C437">
    <cfRule type="expression" dxfId="395" priority="109">
      <formula>MOD(ROW(),2)</formula>
    </cfRule>
  </conditionalFormatting>
  <conditionalFormatting sqref="A437">
    <cfRule type="expression" dxfId="394" priority="110">
      <formula>MOD(ROW(),2)</formula>
    </cfRule>
  </conditionalFormatting>
  <conditionalFormatting sqref="B459:C459">
    <cfRule type="expression" dxfId="393" priority="108">
      <formula>MOD(ROW(),2)</formula>
    </cfRule>
  </conditionalFormatting>
  <conditionalFormatting sqref="A459">
    <cfRule type="expression" dxfId="392" priority="107">
      <formula>MOD(ROW(),2)</formula>
    </cfRule>
  </conditionalFormatting>
  <conditionalFormatting sqref="B438:C438">
    <cfRule type="expression" dxfId="391" priority="106">
      <formula>MOD(ROW(),2)</formula>
    </cfRule>
  </conditionalFormatting>
  <conditionalFormatting sqref="A438">
    <cfRule type="expression" dxfId="390" priority="105">
      <formula>MOD(ROW(),2)</formula>
    </cfRule>
  </conditionalFormatting>
  <conditionalFormatting sqref="B439:C439">
    <cfRule type="expression" dxfId="389" priority="104">
      <formula>MOD(ROW(),2)</formula>
    </cfRule>
  </conditionalFormatting>
  <conditionalFormatting sqref="A439">
    <cfRule type="expression" dxfId="388" priority="103">
      <formula>MOD(ROW(),2)</formula>
    </cfRule>
  </conditionalFormatting>
  <conditionalFormatting sqref="B440:C440">
    <cfRule type="expression" dxfId="387" priority="102">
      <formula>MOD(ROW(),2)</formula>
    </cfRule>
  </conditionalFormatting>
  <conditionalFormatting sqref="A440">
    <cfRule type="expression" dxfId="386" priority="101">
      <formula>MOD(ROW(),2)</formula>
    </cfRule>
  </conditionalFormatting>
  <conditionalFormatting sqref="B458:C458">
    <cfRule type="expression" dxfId="385" priority="100">
      <formula>MOD(ROW(),2)</formula>
    </cfRule>
  </conditionalFormatting>
  <conditionalFormatting sqref="A458">
    <cfRule type="expression" dxfId="384" priority="99">
      <formula>MOD(ROW(),2)</formula>
    </cfRule>
  </conditionalFormatting>
  <conditionalFormatting sqref="A445">
    <cfRule type="expression" dxfId="383" priority="98">
      <formula>MOD(ROW(),2)</formula>
    </cfRule>
  </conditionalFormatting>
  <conditionalFormatting sqref="B456:C456">
    <cfRule type="expression" dxfId="382" priority="97">
      <formula>MOD(ROW(),2)</formula>
    </cfRule>
  </conditionalFormatting>
  <conditionalFormatting sqref="A456">
    <cfRule type="expression" dxfId="381" priority="96">
      <formula>MOD(ROW(),2)</formula>
    </cfRule>
  </conditionalFormatting>
  <conditionalFormatting sqref="B479:C479">
    <cfRule type="expression" dxfId="380" priority="95">
      <formula>MOD(ROW(),2)</formula>
    </cfRule>
  </conditionalFormatting>
  <conditionalFormatting sqref="A479">
    <cfRule type="expression" dxfId="379" priority="94">
      <formula>MOD(ROW(),2)</formula>
    </cfRule>
  </conditionalFormatting>
  <conditionalFormatting sqref="B462:C462">
    <cfRule type="expression" dxfId="378" priority="93">
      <formula>MOD(ROW(),2)</formula>
    </cfRule>
  </conditionalFormatting>
  <conditionalFormatting sqref="A462">
    <cfRule type="expression" dxfId="377" priority="92">
      <formula>MOD(ROW(),2)</formula>
    </cfRule>
  </conditionalFormatting>
  <conditionalFormatting sqref="A450">
    <cfRule type="expression" dxfId="376" priority="91">
      <formula>MOD(ROW(),2)</formula>
    </cfRule>
  </conditionalFormatting>
  <conditionalFormatting sqref="B475:C475">
    <cfRule type="expression" dxfId="375" priority="90">
      <formula>MOD(ROW(),2)</formula>
    </cfRule>
  </conditionalFormatting>
  <conditionalFormatting sqref="A475">
    <cfRule type="expression" dxfId="374" priority="89">
      <formula>MOD(ROW(),2)</formula>
    </cfRule>
  </conditionalFormatting>
  <conditionalFormatting sqref="B463:C463">
    <cfRule type="expression" dxfId="373" priority="88">
      <formula>MOD(ROW(),2)</formula>
    </cfRule>
  </conditionalFormatting>
  <conditionalFormatting sqref="A463">
    <cfRule type="expression" dxfId="372" priority="87">
      <formula>MOD(ROW(),2)</formula>
    </cfRule>
  </conditionalFormatting>
  <conditionalFormatting sqref="B451:C451">
    <cfRule type="expression" dxfId="371" priority="85">
      <formula>MOD(ROW(),2)</formula>
    </cfRule>
  </conditionalFormatting>
  <conditionalFormatting sqref="A451">
    <cfRule type="expression" dxfId="370" priority="86">
      <formula>MOD(ROW(),2)</formula>
    </cfRule>
  </conditionalFormatting>
  <conditionalFormatting sqref="B455:C455">
    <cfRule type="expression" dxfId="369" priority="83">
      <formula>MOD(ROW(),2)</formula>
    </cfRule>
  </conditionalFormatting>
  <conditionalFormatting sqref="A455">
    <cfRule type="expression" dxfId="368" priority="84">
      <formula>MOD(ROW(),2)</formula>
    </cfRule>
  </conditionalFormatting>
  <conditionalFormatting sqref="A466">
    <cfRule type="expression" dxfId="367" priority="82">
      <formula>MOD(ROW(),2)</formula>
    </cfRule>
  </conditionalFormatting>
  <conditionalFormatting sqref="B471:C471">
    <cfRule type="expression" dxfId="366" priority="81">
      <formula>MOD(ROW(),2)</formula>
    </cfRule>
  </conditionalFormatting>
  <conditionalFormatting sqref="A471">
    <cfRule type="expression" dxfId="365" priority="80">
      <formula>MOD(ROW(),2)</formula>
    </cfRule>
  </conditionalFormatting>
  <conditionalFormatting sqref="A461">
    <cfRule type="expression" dxfId="364" priority="79">
      <formula>MOD(ROW(),2)</formula>
    </cfRule>
  </conditionalFormatting>
  <conditionalFormatting sqref="A473:C473">
    <cfRule type="expression" dxfId="363" priority="78">
      <formula>MOD(ROW(),2)</formula>
    </cfRule>
  </conditionalFormatting>
  <conditionalFormatting sqref="A480">
    <cfRule type="expression" dxfId="362" priority="77">
      <formula>MOD(ROW(),2)</formula>
    </cfRule>
  </conditionalFormatting>
  <conditionalFormatting sqref="A481">
    <cfRule type="expression" dxfId="361" priority="76">
      <formula>MOD(ROW(),2)</formula>
    </cfRule>
  </conditionalFormatting>
  <conditionalFormatting sqref="B482:C482">
    <cfRule type="expression" dxfId="360" priority="75">
      <formula>MOD(ROW(),2)</formula>
    </cfRule>
  </conditionalFormatting>
  <conditionalFormatting sqref="A482">
    <cfRule type="expression" dxfId="359" priority="74">
      <formula>MOD(ROW(),2)</formula>
    </cfRule>
  </conditionalFormatting>
  <conditionalFormatting sqref="A483">
    <cfRule type="expression" dxfId="358" priority="73">
      <formula>MOD(ROW(),2)</formula>
    </cfRule>
  </conditionalFormatting>
  <conditionalFormatting sqref="A484">
    <cfRule type="expression" dxfId="357" priority="72">
      <formula>MOD(ROW(),2)</formula>
    </cfRule>
  </conditionalFormatting>
  <conditionalFormatting sqref="A472">
    <cfRule type="expression" dxfId="356" priority="71">
      <formula>MOD(ROW(),2)</formula>
    </cfRule>
  </conditionalFormatting>
  <conditionalFormatting sqref="U131:V131">
    <cfRule type="expression" dxfId="355" priority="70">
      <formula>MOD(ROW(),2)</formula>
    </cfRule>
  </conditionalFormatting>
  <conditionalFormatting sqref="U132:V132">
    <cfRule type="expression" dxfId="354" priority="69">
      <formula>MOD(ROW(),2)</formula>
    </cfRule>
  </conditionalFormatting>
  <conditionalFormatting sqref="U484:V484">
    <cfRule type="expression" dxfId="353" priority="43">
      <formula>MOD(ROW(),2)</formula>
    </cfRule>
  </conditionalFormatting>
  <conditionalFormatting sqref="U362:V362">
    <cfRule type="expression" dxfId="352" priority="68">
      <formula>MOD(ROW(),2)</formula>
    </cfRule>
  </conditionalFormatting>
  <conditionalFormatting sqref="U408:V408">
    <cfRule type="expression" dxfId="351" priority="67">
      <formula>MOD(ROW(),2)</formula>
    </cfRule>
  </conditionalFormatting>
  <conditionalFormatting sqref="U447:V447">
    <cfRule type="expression" dxfId="350" priority="53">
      <formula>MOD(ROW(),2)</formula>
    </cfRule>
  </conditionalFormatting>
  <conditionalFormatting sqref="U438:V438">
    <cfRule type="expression" dxfId="349" priority="56">
      <formula>MOD(ROW(),2)</formula>
    </cfRule>
  </conditionalFormatting>
  <conditionalFormatting sqref="V418">
    <cfRule type="expression" dxfId="348" priority="65">
      <formula>MOD(ROW(),2)</formula>
    </cfRule>
  </conditionalFormatting>
  <conditionalFormatting sqref="U417:V417">
    <cfRule type="expression" dxfId="347" priority="66">
      <formula>MOD(ROW(),2)</formula>
    </cfRule>
  </conditionalFormatting>
  <conditionalFormatting sqref="U426:V426">
    <cfRule type="expression" dxfId="346" priority="63">
      <formula>MOD(ROW(),2)</formula>
    </cfRule>
  </conditionalFormatting>
  <conditionalFormatting sqref="U419:V419">
    <cfRule type="expression" dxfId="345" priority="64">
      <formula>MOD(ROW(),2)</formula>
    </cfRule>
  </conditionalFormatting>
  <conditionalFormatting sqref="U428:V428">
    <cfRule type="expression" dxfId="344" priority="62">
      <formula>MOD(ROW(),2)</formula>
    </cfRule>
  </conditionalFormatting>
  <conditionalFormatting sqref="U430:V430">
    <cfRule type="expression" dxfId="343" priority="61">
      <formula>MOD(ROW(),2)</formula>
    </cfRule>
  </conditionalFormatting>
  <conditionalFormatting sqref="U431:V431">
    <cfRule type="expression" dxfId="342" priority="60">
      <formula>MOD(ROW(),2)</formula>
    </cfRule>
  </conditionalFormatting>
  <conditionalFormatting sqref="U435:V435">
    <cfRule type="expression" dxfId="341" priority="59">
      <formula>MOD(ROW(),2)</formula>
    </cfRule>
  </conditionalFormatting>
  <conditionalFormatting sqref="U436:V436">
    <cfRule type="expression" dxfId="340" priority="58">
      <formula>MOD(ROW(),2)</formula>
    </cfRule>
  </conditionalFormatting>
  <conditionalFormatting sqref="U437:V437">
    <cfRule type="expression" dxfId="339" priority="57">
      <formula>MOD(ROW(),2)</formula>
    </cfRule>
  </conditionalFormatting>
  <conditionalFormatting sqref="U439:V439">
    <cfRule type="expression" dxfId="338" priority="55">
      <formula>MOD(ROW(),2)</formula>
    </cfRule>
  </conditionalFormatting>
  <conditionalFormatting sqref="U440:V440">
    <cfRule type="expression" dxfId="337" priority="54">
      <formula>MOD(ROW(),2)</formula>
    </cfRule>
  </conditionalFormatting>
  <conditionalFormatting sqref="U442:V442">
    <cfRule type="expression" dxfId="336" priority="52">
      <formula>MOD(ROW(),2)</formula>
    </cfRule>
  </conditionalFormatting>
  <conditionalFormatting sqref="U443:V443">
    <cfRule type="expression" dxfId="335" priority="51">
      <formula>MOD(ROW(),2)</formula>
    </cfRule>
  </conditionalFormatting>
  <conditionalFormatting sqref="U445:V445">
    <cfRule type="expression" dxfId="334" priority="50">
      <formula>MOD(ROW(),2)</formula>
    </cfRule>
  </conditionalFormatting>
  <conditionalFormatting sqref="U450">
    <cfRule type="expression" dxfId="333" priority="49">
      <formula>MOD(ROW(),2)</formula>
    </cfRule>
  </conditionalFormatting>
  <conditionalFormatting sqref="U452:V452">
    <cfRule type="expression" dxfId="332" priority="48">
      <formula>MOD(ROW(),2)</formula>
    </cfRule>
  </conditionalFormatting>
  <conditionalFormatting sqref="U463:V464 U455:V457 U459:V461 U458">
    <cfRule type="expression" dxfId="331" priority="47">
      <formula>MOD(ROW(),2)</formula>
    </cfRule>
  </conditionalFormatting>
  <conditionalFormatting sqref="U467:V467">
    <cfRule type="expression" dxfId="330" priority="46">
      <formula>MOD(ROW(),2)</formula>
    </cfRule>
  </conditionalFormatting>
  <conditionalFormatting sqref="U473:V476">
    <cfRule type="expression" dxfId="329" priority="45">
      <formula>MOD(ROW(),2)</formula>
    </cfRule>
  </conditionalFormatting>
  <conditionalFormatting sqref="V483">
    <cfRule type="expression" dxfId="328" priority="44">
      <formula>MOD(ROW(),2)</formula>
    </cfRule>
  </conditionalFormatting>
  <conditionalFormatting sqref="O385 D385:G385 S385:V385">
    <cfRule type="expression" dxfId="327" priority="42">
      <formula>MOD(ROW(),2)</formula>
    </cfRule>
  </conditionalFormatting>
  <conditionalFormatting sqref="H385:N385">
    <cfRule type="expression" dxfId="326" priority="41">
      <formula>MOD(ROW(),2)</formula>
    </cfRule>
  </conditionalFormatting>
  <conditionalFormatting sqref="B385:C385">
    <cfRule type="expression" dxfId="325" priority="40">
      <formula>MOD(ROW(),2)</formula>
    </cfRule>
  </conditionalFormatting>
  <conditionalFormatting sqref="A385">
    <cfRule type="expression" dxfId="324" priority="39">
      <formula>MOD(ROW(),2)</formula>
    </cfRule>
  </conditionalFormatting>
  <conditionalFormatting sqref="D424:G424 S424:V424">
    <cfRule type="expression" dxfId="323" priority="38">
      <formula>MOD(ROW(),2)</formula>
    </cfRule>
  </conditionalFormatting>
  <conditionalFormatting sqref="O424">
    <cfRule type="expression" dxfId="322" priority="37">
      <formula>MOD(ROW(),2)</formula>
    </cfRule>
  </conditionalFormatting>
  <conditionalFormatting sqref="K424">
    <cfRule type="expression" dxfId="321" priority="36">
      <formula>MOD(ROW(),2)</formula>
    </cfRule>
  </conditionalFormatting>
  <conditionalFormatting sqref="H424:J424 P424 L424">
    <cfRule type="expression" dxfId="320" priority="35">
      <formula>MOD(ROW(),2)</formula>
    </cfRule>
  </conditionalFormatting>
  <conditionalFormatting sqref="M424:N424 Q424:R424">
    <cfRule type="expression" dxfId="319" priority="34">
      <formula>MOD(ROW(),2)</formula>
    </cfRule>
  </conditionalFormatting>
  <conditionalFormatting sqref="A424">
    <cfRule type="expression" dxfId="318" priority="33">
      <formula>MOD(ROW(),2)</formula>
    </cfRule>
  </conditionalFormatting>
  <conditionalFormatting sqref="B424:C424">
    <cfRule type="expression" dxfId="317" priority="32">
      <formula>MOD(ROW(),2)</formula>
    </cfRule>
  </conditionalFormatting>
  <conditionalFormatting sqref="S425:U425 D425:G425">
    <cfRule type="expression" dxfId="316" priority="31">
      <formula>MOD(ROW(),2)</formula>
    </cfRule>
  </conditionalFormatting>
  <conditionalFormatting sqref="K425">
    <cfRule type="expression" dxfId="315" priority="30">
      <formula>MOD(ROW(),2)</formula>
    </cfRule>
  </conditionalFormatting>
  <conditionalFormatting sqref="H425:J425">
    <cfRule type="expression" dxfId="314" priority="29">
      <formula>MOD(ROW(),2)</formula>
    </cfRule>
  </conditionalFormatting>
  <conditionalFormatting sqref="B425:C425">
    <cfRule type="expression" dxfId="313" priority="28">
      <formula>MOD(ROW(),2)</formula>
    </cfRule>
  </conditionalFormatting>
  <conditionalFormatting sqref="A425">
    <cfRule type="expression" dxfId="312" priority="27">
      <formula>MOD(ROW(),2)</formula>
    </cfRule>
  </conditionalFormatting>
  <conditionalFormatting sqref="S441:T441 D441:G441 O441">
    <cfRule type="expression" dxfId="311" priority="26">
      <formula>MOD(ROW(),2)</formula>
    </cfRule>
  </conditionalFormatting>
  <conditionalFormatting sqref="B441:C441">
    <cfRule type="expression" dxfId="310" priority="25">
      <formula>MOD(ROW(),2)</formula>
    </cfRule>
  </conditionalFormatting>
  <conditionalFormatting sqref="A441">
    <cfRule type="expression" dxfId="309" priority="24">
      <formula>MOD(ROW(),2)</formula>
    </cfRule>
  </conditionalFormatting>
  <conditionalFormatting sqref="H441:M441 P441">
    <cfRule type="expression" dxfId="308" priority="23">
      <formula>MOD(ROW(),2)</formula>
    </cfRule>
  </conditionalFormatting>
  <conditionalFormatting sqref="Q441">
    <cfRule type="expression" dxfId="307" priority="22">
      <formula>MOD(ROW(),2)</formula>
    </cfRule>
  </conditionalFormatting>
  <conditionalFormatting sqref="N441">
    <cfRule type="expression" dxfId="306" priority="21">
      <formula>MOD(ROW(),2)</formula>
    </cfRule>
  </conditionalFormatting>
  <conditionalFormatting sqref="R441">
    <cfRule type="expression" dxfId="305" priority="20">
      <formula>MOD(ROW(),2)</formula>
    </cfRule>
  </conditionalFormatting>
  <conditionalFormatting sqref="U441:V441">
    <cfRule type="expression" dxfId="304" priority="19">
      <formula>MOD(ROW(),2)</formula>
    </cfRule>
  </conditionalFormatting>
  <conditionalFormatting sqref="N470 D470:G470 R470:V470">
    <cfRule type="expression" dxfId="303" priority="18">
      <formula>MOD(ROW(),2)</formula>
    </cfRule>
  </conditionalFormatting>
  <conditionalFormatting sqref="H470:M470">
    <cfRule type="expression" dxfId="302" priority="17">
      <formula>MOD(ROW(),2)</formula>
    </cfRule>
  </conditionalFormatting>
  <conditionalFormatting sqref="O470">
    <cfRule type="expression" dxfId="301" priority="16">
      <formula>MOD(ROW(),2)</formula>
    </cfRule>
  </conditionalFormatting>
  <conditionalFormatting sqref="P470:Q470">
    <cfRule type="expression" dxfId="300" priority="15">
      <formula>MOD(ROW(),2)</formula>
    </cfRule>
  </conditionalFormatting>
  <conditionalFormatting sqref="B470:C470">
    <cfRule type="expression" dxfId="299" priority="14">
      <formula>MOD(ROW(),2)</formula>
    </cfRule>
  </conditionalFormatting>
  <conditionalFormatting sqref="A470">
    <cfRule type="expression" dxfId="298" priority="13">
      <formula>MOD(ROW(),2)</formula>
    </cfRule>
  </conditionalFormatting>
  <conditionalFormatting sqref="U418">
    <cfRule type="expression" dxfId="297" priority="12">
      <formula>MOD(ROW(),2)</formula>
    </cfRule>
  </conditionalFormatting>
  <conditionalFormatting sqref="U409:V409">
    <cfRule type="expression" dxfId="296" priority="11">
      <formula>MOD(ROW(),2)</formula>
    </cfRule>
  </conditionalFormatting>
  <conditionalFormatting sqref="U483">
    <cfRule type="expression" dxfId="295" priority="10">
      <formula>MOD(ROW(),2)</formula>
    </cfRule>
  </conditionalFormatting>
  <conditionalFormatting sqref="V478">
    <cfRule type="expression" dxfId="294" priority="9">
      <formula>MOD(ROW(),2)</formula>
    </cfRule>
  </conditionalFormatting>
  <conditionalFormatting sqref="V469">
    <cfRule type="expression" dxfId="293" priority="8">
      <formula>MOD(ROW(),2)</formula>
    </cfRule>
  </conditionalFormatting>
  <conditionalFormatting sqref="V458">
    <cfRule type="expression" dxfId="292" priority="7">
      <formula>MOD(ROW(),2)</formula>
    </cfRule>
  </conditionalFormatting>
  <conditionalFormatting sqref="V450">
    <cfRule type="expression" dxfId="291" priority="6">
      <formula>MOD(ROW(),2)</formula>
    </cfRule>
  </conditionalFormatting>
  <conditionalFormatting sqref="V444">
    <cfRule type="expression" dxfId="290" priority="5">
      <formula>MOD(ROW(),2)</formula>
    </cfRule>
  </conditionalFormatting>
  <conditionalFormatting sqref="V425">
    <cfRule type="expression" dxfId="289" priority="4">
      <formula>MOD(ROW(),2)</formula>
    </cfRule>
  </conditionalFormatting>
  <conditionalFormatting sqref="V386">
    <cfRule type="expression" dxfId="288" priority="3">
      <formula>MOD(ROW(),2)</formula>
    </cfRule>
  </conditionalFormatting>
  <conditionalFormatting sqref="R138:V138">
    <cfRule type="expression" dxfId="287" priority="2">
      <formula>MOD(ROW(),2)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6" sqref="G6"/>
    </sheetView>
  </sheetViews>
  <sheetFormatPr defaultColWidth="11.19921875" defaultRowHeight="15.6" x14ac:dyDescent="0.3"/>
  <sheetData>
    <row r="1" spans="1:9" s="2" customFormat="1" x14ac:dyDescent="0.3">
      <c r="A1" s="2" t="s">
        <v>1344</v>
      </c>
      <c r="B1" s="2" t="s">
        <v>1345</v>
      </c>
      <c r="C1" s="2" t="s">
        <v>1346</v>
      </c>
      <c r="D1" s="2" t="s">
        <v>1347</v>
      </c>
      <c r="E1" s="2" t="s">
        <v>1348</v>
      </c>
      <c r="F1" s="2" t="s">
        <v>1349</v>
      </c>
      <c r="I1" s="2" t="s">
        <v>1353</v>
      </c>
    </row>
    <row r="2" spans="1:9" x14ac:dyDescent="0.3">
      <c r="A2" s="97" t="s">
        <v>1342</v>
      </c>
      <c r="B2" s="98">
        <v>2016</v>
      </c>
      <c r="C2" s="98">
        <v>11</v>
      </c>
      <c r="D2" s="100">
        <v>359440</v>
      </c>
      <c r="E2" s="100">
        <v>17623</v>
      </c>
      <c r="F2" s="101">
        <v>21649</v>
      </c>
      <c r="G2" s="99"/>
      <c r="H2" t="s">
        <v>1352</v>
      </c>
      <c r="I2" s="102">
        <v>36</v>
      </c>
    </row>
    <row r="3" spans="1:9" x14ac:dyDescent="0.3">
      <c r="A3" s="97" t="s">
        <v>1342</v>
      </c>
      <c r="B3" s="98">
        <v>2016</v>
      </c>
      <c r="C3" s="98">
        <v>10</v>
      </c>
      <c r="D3" s="100">
        <v>354634</v>
      </c>
      <c r="E3" s="100">
        <v>18517</v>
      </c>
      <c r="F3" s="101">
        <v>22438</v>
      </c>
      <c r="G3" s="99"/>
      <c r="I3" s="103"/>
    </row>
    <row r="4" spans="1:9" x14ac:dyDescent="0.3">
      <c r="A4" s="97" t="s">
        <v>1342</v>
      </c>
      <c r="B4" s="98">
        <v>2016</v>
      </c>
      <c r="C4" s="98">
        <v>9</v>
      </c>
      <c r="D4" s="100">
        <v>343703</v>
      </c>
      <c r="E4" s="100">
        <v>17419</v>
      </c>
      <c r="F4" s="101">
        <v>21782</v>
      </c>
      <c r="G4" s="99"/>
      <c r="I4" s="103"/>
    </row>
    <row r="5" spans="1:9" x14ac:dyDescent="0.3">
      <c r="A5" s="97"/>
      <c r="B5" s="98"/>
      <c r="C5" s="98"/>
      <c r="D5" s="100">
        <f>AVERAGE(D2:D4)</f>
        <v>352592.33333333331</v>
      </c>
      <c r="E5" s="100">
        <f t="shared" ref="E5:F5" si="0">AVERAGE(E2:E4)</f>
        <v>17853</v>
      </c>
      <c r="F5" s="100">
        <f t="shared" si="0"/>
        <v>21956.333333333332</v>
      </c>
      <c r="G5" s="104">
        <f>D5/D13</f>
        <v>0.18074119512545195</v>
      </c>
      <c r="I5" s="103"/>
    </row>
    <row r="6" spans="1:9" x14ac:dyDescent="0.3">
      <c r="A6" s="97" t="s">
        <v>1343</v>
      </c>
      <c r="B6" s="98">
        <v>2016</v>
      </c>
      <c r="C6" s="98">
        <v>11</v>
      </c>
      <c r="D6" s="100">
        <v>346203</v>
      </c>
      <c r="E6" s="100">
        <v>3066</v>
      </c>
      <c r="F6" s="101">
        <v>42992</v>
      </c>
      <c r="G6" s="99"/>
      <c r="H6" t="s">
        <v>1351</v>
      </c>
      <c r="I6" s="102">
        <v>20</v>
      </c>
    </row>
    <row r="7" spans="1:9" x14ac:dyDescent="0.3">
      <c r="A7" s="97" t="s">
        <v>1343</v>
      </c>
      <c r="B7" s="98">
        <v>2016</v>
      </c>
      <c r="C7" s="98">
        <v>10</v>
      </c>
      <c r="D7" s="100">
        <v>371168</v>
      </c>
      <c r="E7" s="100">
        <v>3661</v>
      </c>
      <c r="F7" s="101">
        <v>33541</v>
      </c>
      <c r="G7" s="99"/>
      <c r="I7" s="103"/>
    </row>
    <row r="8" spans="1:9" x14ac:dyDescent="0.3">
      <c r="A8" s="97" t="s">
        <v>1343</v>
      </c>
      <c r="B8" s="98">
        <v>2016</v>
      </c>
      <c r="C8" s="98">
        <v>9</v>
      </c>
      <c r="D8" s="100">
        <v>353509</v>
      </c>
      <c r="E8" s="100">
        <v>3453</v>
      </c>
      <c r="F8" s="101">
        <v>32364</v>
      </c>
      <c r="G8" s="99"/>
      <c r="I8" s="103"/>
    </row>
    <row r="9" spans="1:9" x14ac:dyDescent="0.3">
      <c r="A9" s="97"/>
      <c r="B9" s="98"/>
      <c r="C9" s="98"/>
      <c r="D9" s="100">
        <f>AVERAGE(D6:D8)</f>
        <v>356960</v>
      </c>
      <c r="E9" s="100">
        <f t="shared" ref="E9" si="1">AVERAGE(E6:E8)</f>
        <v>3393.3333333333335</v>
      </c>
      <c r="F9" s="100">
        <f t="shared" ref="F9" si="2">AVERAGE(F6:F8)</f>
        <v>36299</v>
      </c>
      <c r="G9" s="104">
        <f>D9/D13</f>
        <v>0.18298009035547566</v>
      </c>
      <c r="I9" s="103"/>
    </row>
    <row r="10" spans="1:9" x14ac:dyDescent="0.3">
      <c r="A10" s="97" t="s">
        <v>1350</v>
      </c>
      <c r="B10" s="98">
        <v>2016</v>
      </c>
      <c r="C10" s="98">
        <v>11</v>
      </c>
      <c r="D10" s="100">
        <v>1907341</v>
      </c>
      <c r="E10" s="100">
        <v>19081</v>
      </c>
      <c r="F10" s="101">
        <v>277970</v>
      </c>
      <c r="G10" s="99"/>
      <c r="H10" t="s">
        <v>434</v>
      </c>
      <c r="I10" s="102">
        <v>3</v>
      </c>
    </row>
    <row r="11" spans="1:9" x14ac:dyDescent="0.3">
      <c r="A11" s="97" t="s">
        <v>1350</v>
      </c>
      <c r="B11" s="98">
        <v>2016</v>
      </c>
      <c r="C11" s="98">
        <v>10</v>
      </c>
      <c r="D11" s="100">
        <v>1982106</v>
      </c>
      <c r="E11" s="100">
        <v>23865</v>
      </c>
      <c r="F11" s="101">
        <v>288500</v>
      </c>
      <c r="G11" s="99"/>
    </row>
    <row r="12" spans="1:9" x14ac:dyDescent="0.3">
      <c r="A12" s="97" t="s">
        <v>1350</v>
      </c>
      <c r="B12" s="98">
        <v>2016</v>
      </c>
      <c r="C12" s="98">
        <v>9</v>
      </c>
      <c r="D12" s="100">
        <v>1962993</v>
      </c>
      <c r="E12" s="100">
        <v>22539</v>
      </c>
      <c r="F12" s="101">
        <v>282400</v>
      </c>
      <c r="G12" s="99"/>
    </row>
    <row r="13" spans="1:9" x14ac:dyDescent="0.3">
      <c r="D13" s="100">
        <f>AVERAGE(D10:D12)</f>
        <v>1950813.3333333333</v>
      </c>
      <c r="E13" s="100">
        <f t="shared" ref="E13" si="3">AVERAGE(E10:E12)</f>
        <v>21828.333333333332</v>
      </c>
      <c r="F13" s="100">
        <f t="shared" ref="F13" si="4">AVERAGE(F10:F12)</f>
        <v>282956.66666666669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0" workbookViewId="0">
      <selection activeCell="C17" sqref="C17"/>
    </sheetView>
  </sheetViews>
  <sheetFormatPr defaultColWidth="11.19921875" defaultRowHeight="15.6" x14ac:dyDescent="0.3"/>
  <cols>
    <col min="1" max="5" width="11.19921875" style="2"/>
    <col min="6" max="6" width="20.69921875" style="2" customWidth="1"/>
    <col min="7" max="7" width="41.19921875" style="2" customWidth="1"/>
    <col min="8" max="8" width="40.19921875" style="2" customWidth="1"/>
    <col min="9" max="16384" width="11.19921875" style="2"/>
  </cols>
  <sheetData>
    <row r="1" spans="1:8" x14ac:dyDescent="0.3">
      <c r="A1" s="1" t="s">
        <v>1385</v>
      </c>
    </row>
    <row r="2" spans="1:8" x14ac:dyDescent="0.3">
      <c r="A2" s="2" t="s">
        <v>2</v>
      </c>
    </row>
    <row r="3" spans="1:8" x14ac:dyDescent="0.3">
      <c r="A3" s="2" t="s">
        <v>3</v>
      </c>
    </row>
    <row r="4" spans="1:8" x14ac:dyDescent="0.3">
      <c r="A4" s="2" t="s">
        <v>4</v>
      </c>
    </row>
    <row r="5" spans="1:8" x14ac:dyDescent="0.3">
      <c r="A5" s="2" t="s">
        <v>5</v>
      </c>
    </row>
    <row r="6" spans="1:8" x14ac:dyDescent="0.3">
      <c r="A6" s="2" t="s">
        <v>6</v>
      </c>
    </row>
    <row r="7" spans="1:8" x14ac:dyDescent="0.3">
      <c r="A7" s="2" t="s">
        <v>7</v>
      </c>
    </row>
    <row r="15" spans="1:8" x14ac:dyDescent="0.3">
      <c r="A15" s="1" t="s">
        <v>416</v>
      </c>
      <c r="F15" s="1" t="s">
        <v>362</v>
      </c>
    </row>
    <row r="16" spans="1:8" x14ac:dyDescent="0.3">
      <c r="A16" s="1"/>
      <c r="F16" s="7" t="s">
        <v>365</v>
      </c>
      <c r="G16" s="7" t="s">
        <v>366</v>
      </c>
      <c r="H16" s="7" t="s">
        <v>367</v>
      </c>
    </row>
    <row r="17" spans="1:8" x14ac:dyDescent="0.3">
      <c r="A17" s="1" t="s">
        <v>370</v>
      </c>
      <c r="F17" s="200" t="s">
        <v>368</v>
      </c>
      <c r="G17" s="200" t="s">
        <v>369</v>
      </c>
      <c r="H17" s="8" t="s">
        <v>370</v>
      </c>
    </row>
    <row r="18" spans="1:8" x14ac:dyDescent="0.3">
      <c r="A18" s="2" t="s">
        <v>371</v>
      </c>
      <c r="F18" s="200"/>
      <c r="G18" s="200"/>
      <c r="H18" s="9" t="s">
        <v>371</v>
      </c>
    </row>
    <row r="19" spans="1:8" x14ac:dyDescent="0.3">
      <c r="A19" s="1" t="s">
        <v>361</v>
      </c>
      <c r="F19" s="200"/>
      <c r="G19" s="200"/>
      <c r="H19" s="8" t="s">
        <v>361</v>
      </c>
    </row>
    <row r="20" spans="1:8" x14ac:dyDescent="0.3">
      <c r="A20" s="2" t="s">
        <v>372</v>
      </c>
      <c r="F20" s="200"/>
      <c r="G20" s="200"/>
      <c r="H20" s="9" t="s">
        <v>372</v>
      </c>
    </row>
    <row r="21" spans="1:8" x14ac:dyDescent="0.3">
      <c r="A21" s="2" t="s">
        <v>373</v>
      </c>
      <c r="F21" s="200"/>
      <c r="G21" s="200"/>
      <c r="H21" s="9" t="s">
        <v>373</v>
      </c>
    </row>
    <row r="22" spans="1:8" x14ac:dyDescent="0.3">
      <c r="A22" s="2" t="s">
        <v>375</v>
      </c>
      <c r="F22" s="200"/>
      <c r="G22" s="200" t="s">
        <v>374</v>
      </c>
      <c r="H22" s="9" t="s">
        <v>375</v>
      </c>
    </row>
    <row r="23" spans="1:8" x14ac:dyDescent="0.3">
      <c r="A23" s="1" t="s">
        <v>376</v>
      </c>
      <c r="F23" s="200"/>
      <c r="G23" s="200"/>
      <c r="H23" s="8" t="s">
        <v>376</v>
      </c>
    </row>
    <row r="24" spans="1:8" x14ac:dyDescent="0.3">
      <c r="A24" s="2" t="s">
        <v>377</v>
      </c>
      <c r="F24" s="200"/>
      <c r="G24" s="200"/>
      <c r="H24" s="9" t="s">
        <v>377</v>
      </c>
    </row>
    <row r="25" spans="1:8" x14ac:dyDescent="0.3">
      <c r="A25" s="1" t="s">
        <v>391</v>
      </c>
      <c r="F25" s="200"/>
      <c r="G25" s="201" t="s">
        <v>378</v>
      </c>
      <c r="H25" s="9" t="s">
        <v>363</v>
      </c>
    </row>
    <row r="26" spans="1:8" x14ac:dyDescent="0.3">
      <c r="A26" s="1" t="s">
        <v>392</v>
      </c>
      <c r="F26" s="200"/>
      <c r="G26" s="201"/>
      <c r="H26" s="9" t="s">
        <v>379</v>
      </c>
    </row>
    <row r="27" spans="1:8" x14ac:dyDescent="0.3">
      <c r="A27" s="2" t="s">
        <v>394</v>
      </c>
      <c r="F27" s="200"/>
      <c r="G27" s="201"/>
      <c r="H27" s="9" t="s">
        <v>364</v>
      </c>
    </row>
    <row r="28" spans="1:8" x14ac:dyDescent="0.3">
      <c r="A28" s="2" t="s">
        <v>395</v>
      </c>
      <c r="F28" s="202" t="s">
        <v>380</v>
      </c>
      <c r="G28" s="9" t="s">
        <v>381</v>
      </c>
      <c r="H28" s="9"/>
    </row>
    <row r="29" spans="1:8" x14ac:dyDescent="0.3">
      <c r="A29" s="2" t="s">
        <v>396</v>
      </c>
      <c r="F29" s="202"/>
      <c r="G29" s="9" t="s">
        <v>382</v>
      </c>
      <c r="H29" s="9"/>
    </row>
    <row r="30" spans="1:8" x14ac:dyDescent="0.3">
      <c r="A30" s="2" t="s">
        <v>397</v>
      </c>
      <c r="F30" s="202"/>
      <c r="G30" s="9" t="s">
        <v>383</v>
      </c>
      <c r="H30" s="9"/>
    </row>
    <row r="31" spans="1:8" x14ac:dyDescent="0.3">
      <c r="A31" s="2" t="s">
        <v>398</v>
      </c>
      <c r="F31" s="202"/>
      <c r="G31" s="9" t="s">
        <v>384</v>
      </c>
      <c r="H31" s="9"/>
    </row>
    <row r="32" spans="1:8" x14ac:dyDescent="0.3">
      <c r="A32" s="2" t="s">
        <v>399</v>
      </c>
      <c r="F32" s="202"/>
      <c r="G32" s="9" t="s">
        <v>385</v>
      </c>
      <c r="H32" s="9"/>
    </row>
    <row r="33" spans="1:8" x14ac:dyDescent="0.3">
      <c r="A33" s="1" t="s">
        <v>404</v>
      </c>
      <c r="F33" s="202"/>
      <c r="G33" s="9" t="s">
        <v>386</v>
      </c>
      <c r="H33" s="9"/>
    </row>
    <row r="34" spans="1:8" x14ac:dyDescent="0.3">
      <c r="A34" s="2" t="s">
        <v>405</v>
      </c>
      <c r="F34" s="202"/>
      <c r="G34" s="9" t="s">
        <v>387</v>
      </c>
      <c r="H34" s="9"/>
    </row>
    <row r="35" spans="1:8" x14ac:dyDescent="0.3">
      <c r="A35" s="2" t="s">
        <v>406</v>
      </c>
      <c r="F35" s="202"/>
      <c r="G35" s="9" t="s">
        <v>388</v>
      </c>
      <c r="H35" s="9"/>
    </row>
    <row r="36" spans="1:8" x14ac:dyDescent="0.3">
      <c r="A36" s="1" t="s">
        <v>410</v>
      </c>
      <c r="F36" s="203" t="s">
        <v>389</v>
      </c>
      <c r="G36" s="200" t="s">
        <v>390</v>
      </c>
      <c r="H36" s="29" t="s">
        <v>391</v>
      </c>
    </row>
    <row r="37" spans="1:8" x14ac:dyDescent="0.3">
      <c r="A37" s="1" t="s">
        <v>411</v>
      </c>
      <c r="F37" s="203"/>
      <c r="G37" s="200"/>
      <c r="H37" s="8" t="s">
        <v>392</v>
      </c>
    </row>
    <row r="38" spans="1:8" x14ac:dyDescent="0.3">
      <c r="A38" s="1" t="s">
        <v>345</v>
      </c>
      <c r="F38" s="203"/>
      <c r="G38" s="204" t="s">
        <v>393</v>
      </c>
      <c r="H38" s="9" t="s">
        <v>394</v>
      </c>
    </row>
    <row r="39" spans="1:8" x14ac:dyDescent="0.3">
      <c r="F39" s="203"/>
      <c r="G39" s="204"/>
      <c r="H39" s="8" t="s">
        <v>1227</v>
      </c>
    </row>
    <row r="40" spans="1:8" x14ac:dyDescent="0.3">
      <c r="F40" s="203"/>
      <c r="G40" s="204"/>
      <c r="H40" s="9" t="s">
        <v>396</v>
      </c>
    </row>
    <row r="41" spans="1:8" x14ac:dyDescent="0.3">
      <c r="F41" s="203"/>
      <c r="G41" s="204"/>
      <c r="H41" s="9" t="s">
        <v>397</v>
      </c>
    </row>
    <row r="42" spans="1:8" x14ac:dyDescent="0.3">
      <c r="F42" s="203"/>
      <c r="G42" s="204"/>
      <c r="H42" s="9" t="s">
        <v>398</v>
      </c>
    </row>
    <row r="43" spans="1:8" x14ac:dyDescent="0.3">
      <c r="F43" s="203"/>
      <c r="G43" s="204"/>
      <c r="H43" s="9" t="s">
        <v>399</v>
      </c>
    </row>
    <row r="44" spans="1:8" x14ac:dyDescent="0.3">
      <c r="F44" s="203"/>
      <c r="G44" s="9" t="s">
        <v>400</v>
      </c>
      <c r="H44" s="9"/>
    </row>
    <row r="45" spans="1:8" x14ac:dyDescent="0.3">
      <c r="F45" s="203"/>
      <c r="G45" s="9" t="s">
        <v>401</v>
      </c>
      <c r="H45" s="9"/>
    </row>
    <row r="46" spans="1:8" x14ac:dyDescent="0.3">
      <c r="F46" s="200" t="s">
        <v>402</v>
      </c>
      <c r="G46" s="200" t="s">
        <v>403</v>
      </c>
      <c r="H46" s="8" t="s">
        <v>404</v>
      </c>
    </row>
    <row r="47" spans="1:8" x14ac:dyDescent="0.3">
      <c r="F47" s="200"/>
      <c r="G47" s="200"/>
      <c r="H47" s="9" t="s">
        <v>405</v>
      </c>
    </row>
    <row r="48" spans="1:8" x14ac:dyDescent="0.3">
      <c r="F48" s="200"/>
      <c r="G48" s="200"/>
      <c r="H48" s="9" t="s">
        <v>406</v>
      </c>
    </row>
    <row r="49" spans="6:8" x14ac:dyDescent="0.3">
      <c r="F49" s="200"/>
      <c r="G49" s="9" t="s">
        <v>407</v>
      </c>
      <c r="H49" s="9"/>
    </row>
    <row r="50" spans="6:8" x14ac:dyDescent="0.3">
      <c r="F50" s="200"/>
      <c r="G50" s="9" t="s">
        <v>408</v>
      </c>
      <c r="H50" s="9"/>
    </row>
    <row r="51" spans="6:8" x14ac:dyDescent="0.3">
      <c r="F51" s="200"/>
      <c r="G51" s="8" t="s">
        <v>409</v>
      </c>
      <c r="H51" s="8" t="s">
        <v>410</v>
      </c>
    </row>
    <row r="52" spans="6:8" x14ac:dyDescent="0.3">
      <c r="F52" s="200"/>
      <c r="G52" s="8"/>
      <c r="H52" s="8" t="s">
        <v>411</v>
      </c>
    </row>
    <row r="53" spans="6:8" x14ac:dyDescent="0.3">
      <c r="F53" s="200"/>
      <c r="G53" s="9" t="s">
        <v>412</v>
      </c>
      <c r="H53" s="9"/>
    </row>
    <row r="54" spans="6:8" ht="28.2" x14ac:dyDescent="0.3">
      <c r="F54" s="10" t="s">
        <v>413</v>
      </c>
      <c r="G54" s="11" t="s">
        <v>414</v>
      </c>
      <c r="H54" s="9"/>
    </row>
    <row r="55" spans="6:8" x14ac:dyDescent="0.3">
      <c r="F55" s="9"/>
      <c r="G55" s="9" t="s">
        <v>415</v>
      </c>
      <c r="H55" s="9"/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honeticPr fontId="13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3" zoomScale="93" workbookViewId="0">
      <selection activeCell="E24" sqref="E21:E24"/>
    </sheetView>
  </sheetViews>
  <sheetFormatPr defaultColWidth="8.796875" defaultRowHeight="14.4" x14ac:dyDescent="0.3"/>
  <cols>
    <col min="1" max="1" width="67.19921875" style="158" customWidth="1"/>
    <col min="2" max="2" width="56.296875" style="158" customWidth="1"/>
    <col min="3" max="3" width="28" style="158" customWidth="1"/>
    <col min="4" max="4" width="27.19921875" style="158" customWidth="1"/>
    <col min="5" max="5" width="28.5" style="158" customWidth="1"/>
    <col min="6" max="6" width="26.19921875" style="158" customWidth="1"/>
    <col min="7" max="7" width="27.5" style="158" customWidth="1"/>
    <col min="8" max="8" width="18.5" style="158" customWidth="1"/>
    <col min="9" max="9" width="16.5" style="158" customWidth="1"/>
    <col min="10" max="10" width="18.796875" style="158" customWidth="1"/>
    <col min="11" max="16384" width="8.796875" style="158"/>
  </cols>
  <sheetData>
    <row r="1" spans="1:10" s="169" customFormat="1" ht="68.400000000000006" x14ac:dyDescent="0.3">
      <c r="A1" s="175" t="s">
        <v>1384</v>
      </c>
      <c r="B1" s="176" t="s">
        <v>1383</v>
      </c>
      <c r="C1" s="175" t="s">
        <v>1387</v>
      </c>
      <c r="D1" s="175" t="s">
        <v>1388</v>
      </c>
      <c r="E1" s="175" t="s">
        <v>1389</v>
      </c>
      <c r="F1" s="151" t="s">
        <v>1392</v>
      </c>
      <c r="G1" s="152" t="s">
        <v>1391</v>
      </c>
      <c r="H1" s="153" t="s">
        <v>1382</v>
      </c>
      <c r="I1" s="154" t="s">
        <v>1386</v>
      </c>
      <c r="J1" s="155" t="s">
        <v>1381</v>
      </c>
    </row>
    <row r="2" spans="1:10" ht="23.4" x14ac:dyDescent="0.3">
      <c r="A2" s="207" t="s">
        <v>370</v>
      </c>
      <c r="B2" s="156" t="s">
        <v>1380</v>
      </c>
      <c r="C2" s="170">
        <v>17</v>
      </c>
      <c r="D2" s="170">
        <v>16</v>
      </c>
      <c r="E2" s="171">
        <f>(D2/C2)</f>
        <v>0.94117647058823528</v>
      </c>
      <c r="F2" s="159">
        <v>14</v>
      </c>
      <c r="G2" s="161">
        <f>F2/D2</f>
        <v>0.875</v>
      </c>
      <c r="H2" s="160">
        <f>C2/D2</f>
        <v>1.0625</v>
      </c>
      <c r="I2" s="160">
        <v>2</v>
      </c>
      <c r="J2" s="162">
        <f>F2*H2*I2</f>
        <v>29.75</v>
      </c>
    </row>
    <row r="3" spans="1:10" ht="23.4" x14ac:dyDescent="0.3">
      <c r="A3" s="208"/>
      <c r="B3" s="156" t="s">
        <v>1379</v>
      </c>
      <c r="C3" s="170">
        <v>468</v>
      </c>
      <c r="D3" s="170">
        <v>166</v>
      </c>
      <c r="E3" s="171">
        <f>(D3/C3)</f>
        <v>0.35470085470085472</v>
      </c>
      <c r="F3" s="159">
        <v>0</v>
      </c>
      <c r="G3" s="161">
        <f>F3/D3</f>
        <v>0</v>
      </c>
      <c r="H3" s="160">
        <f>C3/D3</f>
        <v>2.8192771084337349</v>
      </c>
      <c r="I3" s="160">
        <v>1</v>
      </c>
      <c r="J3" s="162">
        <f t="shared" ref="J3:J13" si="0">F3*H3*I3</f>
        <v>0</v>
      </c>
    </row>
    <row r="4" spans="1:10" ht="23.4" x14ac:dyDescent="0.3">
      <c r="A4" s="207" t="s">
        <v>1378</v>
      </c>
      <c r="B4" s="156" t="s">
        <v>1377</v>
      </c>
      <c r="C4" s="170">
        <v>11939.023635</v>
      </c>
      <c r="D4" s="170">
        <v>2392.5262039999998</v>
      </c>
      <c r="E4" s="171">
        <f>(D4/C4)</f>
        <v>0.2003954659228715</v>
      </c>
      <c r="F4" s="159">
        <v>0</v>
      </c>
      <c r="G4" s="161">
        <f>F4/D4</f>
        <v>0</v>
      </c>
      <c r="H4" s="160">
        <f>C4/D4</f>
        <v>4.9901328625113779</v>
      </c>
      <c r="I4" s="160">
        <v>10</v>
      </c>
      <c r="J4" s="162">
        <f t="shared" si="0"/>
        <v>0</v>
      </c>
    </row>
    <row r="5" spans="1:10" ht="23.4" x14ac:dyDescent="0.3">
      <c r="A5" s="208"/>
      <c r="B5" s="156" t="s">
        <v>1376</v>
      </c>
      <c r="C5" s="170">
        <v>32</v>
      </c>
      <c r="D5" s="170">
        <v>21</v>
      </c>
      <c r="E5" s="171">
        <f>(D5/C5)</f>
        <v>0.65625</v>
      </c>
      <c r="F5" s="159">
        <v>3</v>
      </c>
      <c r="G5" s="161">
        <f>F5/D5</f>
        <v>0.14285714285714285</v>
      </c>
      <c r="H5" s="160">
        <f>C5/D5</f>
        <v>1.5238095238095237</v>
      </c>
      <c r="I5" s="160">
        <v>4</v>
      </c>
      <c r="J5" s="162">
        <f t="shared" si="0"/>
        <v>18.285714285714285</v>
      </c>
    </row>
    <row r="6" spans="1:10" ht="23.4" x14ac:dyDescent="0.3">
      <c r="A6" s="208"/>
      <c r="B6" s="156" t="s">
        <v>1375</v>
      </c>
      <c r="C6" s="170">
        <v>12</v>
      </c>
      <c r="D6" s="170">
        <v>12</v>
      </c>
      <c r="E6" s="171">
        <f>(D6/C6)</f>
        <v>1</v>
      </c>
      <c r="F6" s="159">
        <v>3</v>
      </c>
      <c r="G6" s="161">
        <f>F6/D6</f>
        <v>0.25</v>
      </c>
      <c r="H6" s="160">
        <f>C6/D6</f>
        <v>1</v>
      </c>
      <c r="I6" s="160">
        <v>4</v>
      </c>
      <c r="J6" s="162">
        <f t="shared" si="0"/>
        <v>12</v>
      </c>
    </row>
    <row r="7" spans="1:10" ht="22.8" x14ac:dyDescent="0.3">
      <c r="A7" s="208"/>
      <c r="B7" s="156" t="s">
        <v>1374</v>
      </c>
      <c r="C7" s="170" t="s">
        <v>1217</v>
      </c>
      <c r="D7" s="170" t="s">
        <v>1217</v>
      </c>
      <c r="E7" s="172"/>
      <c r="F7" s="159">
        <v>1</v>
      </c>
      <c r="G7" s="164"/>
      <c r="H7" s="163"/>
      <c r="I7" s="163">
        <v>10</v>
      </c>
      <c r="J7" s="163"/>
    </row>
    <row r="8" spans="1:10" ht="23.4" x14ac:dyDescent="0.3">
      <c r="A8" s="208"/>
      <c r="B8" s="156" t="s">
        <v>1373</v>
      </c>
      <c r="C8" s="170">
        <v>334</v>
      </c>
      <c r="D8" s="170">
        <v>93</v>
      </c>
      <c r="E8" s="171">
        <f t="shared" ref="E8:E13" si="1">(D8/C8)</f>
        <v>0.27844311377245506</v>
      </c>
      <c r="F8" s="159">
        <v>0</v>
      </c>
      <c r="G8" s="159">
        <v>0</v>
      </c>
      <c r="H8" s="160">
        <f t="shared" ref="H8:H13" si="2">C8/D8</f>
        <v>3.5913978494623655</v>
      </c>
      <c r="I8" s="160">
        <v>1</v>
      </c>
      <c r="J8" s="162">
        <f t="shared" si="0"/>
        <v>0</v>
      </c>
    </row>
    <row r="9" spans="1:10" ht="23.4" x14ac:dyDescent="0.3">
      <c r="A9" s="208"/>
      <c r="B9" s="156" t="s">
        <v>1372</v>
      </c>
      <c r="C9" s="170">
        <v>46</v>
      </c>
      <c r="D9" s="170">
        <v>17</v>
      </c>
      <c r="E9" s="171">
        <f t="shared" si="1"/>
        <v>0.36956521739130432</v>
      </c>
      <c r="F9" s="159">
        <v>1</v>
      </c>
      <c r="G9" s="161">
        <f>F9/D9</f>
        <v>5.8823529411764705E-2</v>
      </c>
      <c r="H9" s="160">
        <f t="shared" si="2"/>
        <v>2.7058823529411766</v>
      </c>
      <c r="I9" s="160">
        <v>1</v>
      </c>
      <c r="J9" s="162">
        <f t="shared" si="0"/>
        <v>2.7058823529411766</v>
      </c>
    </row>
    <row r="10" spans="1:10" ht="23.4" x14ac:dyDescent="0.3">
      <c r="A10" s="208"/>
      <c r="B10" s="156" t="s">
        <v>1371</v>
      </c>
      <c r="C10" s="170">
        <v>227276</v>
      </c>
      <c r="D10" s="170">
        <v>176712</v>
      </c>
      <c r="E10" s="171">
        <f t="shared" si="1"/>
        <v>0.77752160368890688</v>
      </c>
      <c r="F10" s="159">
        <v>100</v>
      </c>
      <c r="G10" s="165">
        <f>F10/D10</f>
        <v>5.6589252569152072E-4</v>
      </c>
      <c r="H10" s="160">
        <f t="shared" si="2"/>
        <v>1.2861378966906605</v>
      </c>
      <c r="I10" s="160">
        <v>1</v>
      </c>
      <c r="J10" s="162">
        <f t="shared" si="0"/>
        <v>128.61378966906605</v>
      </c>
    </row>
    <row r="11" spans="1:10" ht="23.4" x14ac:dyDescent="0.3">
      <c r="A11" s="156" t="s">
        <v>392</v>
      </c>
      <c r="B11" s="157" t="s">
        <v>1370</v>
      </c>
      <c r="C11" s="170">
        <v>1709</v>
      </c>
      <c r="D11" s="170">
        <v>851</v>
      </c>
      <c r="E11" s="171">
        <f t="shared" si="1"/>
        <v>0.49795201872440026</v>
      </c>
      <c r="F11" s="159">
        <v>189</v>
      </c>
      <c r="G11" s="161">
        <f>F11/D11</f>
        <v>0.22209165687426558</v>
      </c>
      <c r="H11" s="160">
        <f t="shared" si="2"/>
        <v>2.0082256169212691</v>
      </c>
      <c r="I11" s="160">
        <v>4</v>
      </c>
      <c r="J11" s="162">
        <f t="shared" si="0"/>
        <v>1518.2185663924795</v>
      </c>
    </row>
    <row r="12" spans="1:10" ht="23.4" x14ac:dyDescent="0.3">
      <c r="A12" s="156" t="s">
        <v>1390</v>
      </c>
      <c r="B12" s="156" t="s">
        <v>1369</v>
      </c>
      <c r="C12" s="170">
        <v>60</v>
      </c>
      <c r="D12" s="170">
        <v>22</v>
      </c>
      <c r="E12" s="171">
        <f t="shared" si="1"/>
        <v>0.36666666666666664</v>
      </c>
      <c r="F12" s="159">
        <v>20</v>
      </c>
      <c r="G12" s="161">
        <f>F12/D12</f>
        <v>0.90909090909090906</v>
      </c>
      <c r="H12" s="160">
        <f t="shared" si="2"/>
        <v>2.7272727272727271</v>
      </c>
      <c r="I12" s="160">
        <v>1</v>
      </c>
      <c r="J12" s="162">
        <f t="shared" si="0"/>
        <v>54.54545454545454</v>
      </c>
    </row>
    <row r="13" spans="1:10" ht="23.4" x14ac:dyDescent="0.3">
      <c r="A13" s="156" t="s">
        <v>409</v>
      </c>
      <c r="B13" s="156" t="s">
        <v>1368</v>
      </c>
      <c r="C13" s="170">
        <v>152</v>
      </c>
      <c r="D13" s="170">
        <v>43</v>
      </c>
      <c r="E13" s="171">
        <f t="shared" si="1"/>
        <v>0.28289473684210525</v>
      </c>
      <c r="F13" s="159">
        <v>0</v>
      </c>
      <c r="G13" s="159">
        <v>0</v>
      </c>
      <c r="H13" s="160">
        <f t="shared" si="2"/>
        <v>3.5348837209302326</v>
      </c>
      <c r="I13" s="160">
        <v>1</v>
      </c>
      <c r="J13" s="162">
        <f t="shared" si="0"/>
        <v>0</v>
      </c>
    </row>
    <row r="14" spans="1:10" ht="22.8" x14ac:dyDescent="0.3">
      <c r="A14" s="156" t="s">
        <v>1217</v>
      </c>
      <c r="B14" s="156" t="s">
        <v>345</v>
      </c>
      <c r="C14" s="170" t="s">
        <v>1217</v>
      </c>
      <c r="D14" s="170" t="s">
        <v>1217</v>
      </c>
      <c r="E14" s="172"/>
      <c r="F14" s="159">
        <v>4</v>
      </c>
      <c r="G14" s="164"/>
      <c r="H14" s="163"/>
      <c r="I14" s="163"/>
      <c r="J14" s="163"/>
    </row>
    <row r="15" spans="1:10" ht="23.4" x14ac:dyDescent="0.3">
      <c r="A15" s="205" t="s">
        <v>1367</v>
      </c>
      <c r="B15" s="206"/>
      <c r="C15" s="173">
        <f>SUM(C5:C14)</f>
        <v>229621</v>
      </c>
      <c r="D15" s="173">
        <f>SUM(D5:D14)</f>
        <v>177771</v>
      </c>
      <c r="E15" s="174">
        <f>(D15/C15)</f>
        <v>0.77419312693525422</v>
      </c>
      <c r="F15" s="152">
        <f>SUM(F2:F14)</f>
        <v>335</v>
      </c>
      <c r="G15" s="168">
        <f>F15/D15</f>
        <v>1.884446844535948E-3</v>
      </c>
      <c r="H15" s="160">
        <f>C15/D15</f>
        <v>1.2916673698184744</v>
      </c>
      <c r="I15" s="160"/>
      <c r="J15" s="162">
        <f>SUM(J2:J13)</f>
        <v>1764.1194072456556</v>
      </c>
    </row>
    <row r="16" spans="1:10" x14ac:dyDescent="0.3">
      <c r="A16" s="148"/>
      <c r="B16" s="166"/>
      <c r="J16" s="167"/>
    </row>
    <row r="17" spans="1:10" ht="31.2" x14ac:dyDescent="0.3">
      <c r="A17" s="147" t="s">
        <v>1366</v>
      </c>
      <c r="B17" s="146">
        <v>5943.75</v>
      </c>
      <c r="D17" s="145"/>
      <c r="E17" s="183"/>
      <c r="F17" s="181" t="s">
        <v>1399</v>
      </c>
      <c r="G17" s="182">
        <v>63000</v>
      </c>
      <c r="H17" s="183"/>
      <c r="I17" s="183"/>
      <c r="J17" s="184">
        <f>J15/F15*G17</f>
        <v>331759.76912380988</v>
      </c>
    </row>
    <row r="18" spans="1:10" ht="31.2" x14ac:dyDescent="0.3">
      <c r="A18" s="147" t="s">
        <v>1365</v>
      </c>
      <c r="B18" s="146">
        <v>163696</v>
      </c>
      <c r="D18" s="145"/>
      <c r="E18" s="183"/>
      <c r="F18" s="183" t="s">
        <v>1400</v>
      </c>
      <c r="G18" s="183"/>
      <c r="H18" s="183"/>
      <c r="I18" s="183"/>
      <c r="J18" s="182">
        <v>178882</v>
      </c>
    </row>
    <row r="19" spans="1:10" ht="31.2" x14ac:dyDescent="0.3">
      <c r="A19" s="147" t="s">
        <v>1364</v>
      </c>
      <c r="B19" s="146">
        <f>(B17/B18)*100</f>
        <v>3.6309683804124719</v>
      </c>
      <c r="D19" s="145"/>
    </row>
  </sheetData>
  <mergeCells count="3">
    <mergeCell ref="A15:B15"/>
    <mergeCell ref="A4:A10"/>
    <mergeCell ref="A2:A3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113"/>
  <sheetViews>
    <sheetView zoomScale="74" zoomScaleNormal="74" workbookViewId="0">
      <selection activeCell="B70" sqref="B70:F113"/>
    </sheetView>
  </sheetViews>
  <sheetFormatPr defaultColWidth="8.69921875" defaultRowHeight="15" x14ac:dyDescent="0.25"/>
  <cols>
    <col min="1" max="1" width="2.69921875" style="16" customWidth="1"/>
    <col min="2" max="2" width="45.296875" style="16" customWidth="1"/>
    <col min="3" max="3" width="24.796875" style="16" customWidth="1"/>
    <col min="4" max="4" width="21" style="16" customWidth="1"/>
    <col min="5" max="5" width="13.69921875" style="16" customWidth="1"/>
    <col min="6" max="16384" width="8.69921875" style="16"/>
  </cols>
  <sheetData>
    <row r="4" spans="2:4" x14ac:dyDescent="0.25">
      <c r="C4" s="18" t="s">
        <v>1228</v>
      </c>
    </row>
    <row r="5" spans="2:4" ht="20.399999999999999" x14ac:dyDescent="0.35">
      <c r="B5" s="136" t="s">
        <v>360</v>
      </c>
      <c r="C5" s="139" t="s">
        <v>1362</v>
      </c>
      <c r="D5" s="140" t="s">
        <v>1051</v>
      </c>
    </row>
    <row r="6" spans="2:4" ht="20.399999999999999" x14ac:dyDescent="0.35">
      <c r="B6" s="138" t="s">
        <v>370</v>
      </c>
      <c r="C6" s="141">
        <f>COUNTIF('Fall 2016 sources for report'!G$2:G$336,B6)</f>
        <v>15</v>
      </c>
      <c r="D6" s="143">
        <f t="shared" ref="D6:D12" si="0">C6/$C$12</f>
        <v>4.4776119402985072E-2</v>
      </c>
    </row>
    <row r="7" spans="2:4" ht="20.399999999999999" x14ac:dyDescent="0.35">
      <c r="B7" s="138" t="s">
        <v>376</v>
      </c>
      <c r="C7" s="141">
        <f>COUNTIF('Fall 2016 sources for report'!G$2:G$336,B7)</f>
        <v>107</v>
      </c>
      <c r="D7" s="143">
        <f t="shared" si="0"/>
        <v>0.31940298507462689</v>
      </c>
    </row>
    <row r="8" spans="2:4" ht="20.399999999999999" x14ac:dyDescent="0.35">
      <c r="B8" s="138" t="s">
        <v>392</v>
      </c>
      <c r="C8" s="141">
        <f>COUNTIF('Fall 2016 sources for report'!G$2:G$336,B8)</f>
        <v>189</v>
      </c>
      <c r="D8" s="143">
        <f t="shared" si="0"/>
        <v>0.56417910447761199</v>
      </c>
    </row>
    <row r="9" spans="2:4" ht="20.399999999999999" x14ac:dyDescent="0.35">
      <c r="B9" s="138" t="s">
        <v>404</v>
      </c>
      <c r="C9" s="141">
        <f>COUNTIF('Fall 2016 sources for report'!G$2:G$336,B9)</f>
        <v>20</v>
      </c>
      <c r="D9" s="143">
        <f t="shared" si="0"/>
        <v>5.9701492537313432E-2</v>
      </c>
    </row>
    <row r="10" spans="2:4" ht="20.399999999999999" x14ac:dyDescent="0.35">
      <c r="B10" s="138" t="s">
        <v>1231</v>
      </c>
      <c r="C10" s="141">
        <f>COUNTIF('Fall 2016 sources for report'!G$2:G$336,B10)</f>
        <v>0</v>
      </c>
      <c r="D10" s="143">
        <f t="shared" si="0"/>
        <v>0</v>
      </c>
    </row>
    <row r="11" spans="2:4" ht="20.399999999999999" x14ac:dyDescent="0.35">
      <c r="B11" s="138" t="s">
        <v>345</v>
      </c>
      <c r="C11" s="141">
        <f>COUNTIF('Fall 2016 sources for report'!G$2:G$336,B11)</f>
        <v>4</v>
      </c>
      <c r="D11" s="143">
        <f t="shared" si="0"/>
        <v>1.1940298507462687E-2</v>
      </c>
    </row>
    <row r="12" spans="2:4" ht="20.399999999999999" x14ac:dyDescent="0.35">
      <c r="B12" s="137" t="s">
        <v>1214</v>
      </c>
      <c r="C12" s="140">
        <f>SUM(C6:C11)</f>
        <v>335</v>
      </c>
      <c r="D12" s="142">
        <f t="shared" si="0"/>
        <v>1</v>
      </c>
    </row>
    <row r="13" spans="2:4" x14ac:dyDescent="0.25">
      <c r="B13" s="18"/>
      <c r="C13" s="18"/>
      <c r="D13" s="19"/>
    </row>
    <row r="14" spans="2:4" x14ac:dyDescent="0.25">
      <c r="B14" s="18"/>
      <c r="C14" s="18"/>
      <c r="D14" s="19"/>
    </row>
    <row r="15" spans="2:4" x14ac:dyDescent="0.25">
      <c r="C15" s="18"/>
    </row>
    <row r="16" spans="2:4" ht="17.399999999999999" x14ac:dyDescent="0.3">
      <c r="B16" s="15"/>
    </row>
    <row r="17" spans="2:24" x14ac:dyDescent="0.25">
      <c r="D17" s="17"/>
    </row>
    <row r="18" spans="2:24" x14ac:dyDescent="0.25">
      <c r="D18" s="17"/>
    </row>
    <row r="19" spans="2:24" x14ac:dyDescent="0.25">
      <c r="D19" s="17"/>
    </row>
    <row r="20" spans="2:24" x14ac:dyDescent="0.25">
      <c r="D20" s="17"/>
    </row>
    <row r="21" spans="2:24" x14ac:dyDescent="0.25">
      <c r="D21" s="17"/>
    </row>
    <row r="22" spans="2:24" x14ac:dyDescent="0.25">
      <c r="D22" s="17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2:24" x14ac:dyDescent="0.25">
      <c r="D23" s="17"/>
      <c r="I23" s="149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2:24" x14ac:dyDescent="0.25">
      <c r="D24" s="17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2:24" x14ac:dyDescent="0.25">
      <c r="B25" s="18"/>
      <c r="C25" s="18"/>
      <c r="D25" s="19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2:24" x14ac:dyDescent="0.25">
      <c r="B26" s="18"/>
      <c r="C26" s="18"/>
      <c r="D26" s="1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2:24" x14ac:dyDescent="0.25">
      <c r="B27" s="18"/>
      <c r="C27" s="18"/>
      <c r="D27" s="19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2:24" x14ac:dyDescent="0.25">
      <c r="B28" s="18"/>
      <c r="C28" s="18"/>
      <c r="D28" s="19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2:24" x14ac:dyDescent="0.25">
      <c r="B29" s="18"/>
      <c r="C29" s="18"/>
      <c r="D29" s="19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2:24" x14ac:dyDescent="0.25">
      <c r="B30" s="18"/>
      <c r="C30" s="18"/>
      <c r="D30" s="19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2:24" ht="20.399999999999999" x14ac:dyDescent="0.35">
      <c r="B31" s="136" t="s">
        <v>1248</v>
      </c>
      <c r="C31" s="139" t="s">
        <v>1363</v>
      </c>
      <c r="D31" s="139" t="s">
        <v>1361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2:24" ht="20.399999999999999" x14ac:dyDescent="0.35">
      <c r="B32" s="138" t="s">
        <v>1211</v>
      </c>
      <c r="C32" s="141">
        <f>COUNTIF('Fall 2016 sources for report'!E$2:E$337,B32)</f>
        <v>3</v>
      </c>
      <c r="D32" s="143">
        <f t="shared" ref="D32:D53" si="1">C32/$C$12</f>
        <v>8.9552238805970154E-3</v>
      </c>
      <c r="E32" s="16">
        <f>C32+C33+C34+C49</f>
        <v>189</v>
      </c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2:24" ht="20.399999999999999" x14ac:dyDescent="0.35">
      <c r="B33" s="138" t="s">
        <v>1057</v>
      </c>
      <c r="C33" s="141">
        <f>COUNTIF('Fall 2016 sources for report'!E$2:E$337,B33)</f>
        <v>179</v>
      </c>
      <c r="D33" s="143">
        <f t="shared" si="1"/>
        <v>0.53432835820895519</v>
      </c>
      <c r="H33" s="149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pans="2:24" ht="20.399999999999999" x14ac:dyDescent="0.35">
      <c r="B34" s="138" t="s">
        <v>1056</v>
      </c>
      <c r="C34" s="141">
        <f>COUNTIF('Fall 2016 sources for report'!E$2:E$337,B34)</f>
        <v>4</v>
      </c>
      <c r="D34" s="143">
        <f t="shared" si="1"/>
        <v>1.1940298507462687E-2</v>
      </c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pans="2:24" ht="20.399999999999999" x14ac:dyDescent="0.35">
      <c r="B35" s="138" t="s">
        <v>455</v>
      </c>
      <c r="C35" s="141">
        <f>COUNTIF('Fall 2016 sources for report'!E$2:E$337,B35)</f>
        <v>3</v>
      </c>
      <c r="D35" s="143">
        <f t="shared" si="1"/>
        <v>8.9552238805970154E-3</v>
      </c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</row>
    <row r="36" spans="2:24" ht="20.399999999999999" x14ac:dyDescent="0.35">
      <c r="B36" s="138" t="s">
        <v>356</v>
      </c>
      <c r="C36" s="141">
        <f>COUNTIF('Fall 2016 sources for report'!E$2:E$337,B36)</f>
        <v>1</v>
      </c>
      <c r="D36" s="143">
        <f t="shared" si="1"/>
        <v>2.9850746268656717E-3</v>
      </c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</row>
    <row r="37" spans="2:24" ht="20.399999999999999" x14ac:dyDescent="0.35">
      <c r="B37" s="138" t="s">
        <v>947</v>
      </c>
      <c r="C37" s="141">
        <f>COUNTIF('Fall 2016 sources for report'!E$2:E$337,B37)</f>
        <v>1</v>
      </c>
      <c r="D37" s="143">
        <f t="shared" si="1"/>
        <v>2.9850746268656717E-3</v>
      </c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</row>
    <row r="38" spans="2:24" ht="20.399999999999999" x14ac:dyDescent="0.35">
      <c r="B38" s="138" t="s">
        <v>1331</v>
      </c>
      <c r="C38" s="141">
        <f>COUNTIF('Fall 2016 sources for report'!E$2:E$337,B38)</f>
        <v>0</v>
      </c>
      <c r="D38" s="143">
        <f t="shared" si="1"/>
        <v>0</v>
      </c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2:24" ht="20.399999999999999" x14ac:dyDescent="0.35">
      <c r="B39" s="138" t="s">
        <v>417</v>
      </c>
      <c r="C39" s="141">
        <f>COUNTIF('Fall 2016 sources for report'!E$2:E$337,B39)</f>
        <v>3</v>
      </c>
      <c r="D39" s="143">
        <f t="shared" si="1"/>
        <v>8.9552238805970154E-3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</row>
    <row r="40" spans="2:24" ht="20.399999999999999" x14ac:dyDescent="0.35">
      <c r="B40" s="138" t="s">
        <v>197</v>
      </c>
      <c r="C40" s="141">
        <f>COUNTIF('Fall 2016 sources for report'!E$2:E$337,B40)</f>
        <v>20</v>
      </c>
      <c r="D40" s="143">
        <f t="shared" si="1"/>
        <v>5.9701492537313432E-2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</row>
    <row r="41" spans="2:24" ht="20.399999999999999" x14ac:dyDescent="0.35">
      <c r="B41" s="138" t="s">
        <v>836</v>
      </c>
      <c r="C41" s="141">
        <f>COUNTIF('Fall 2016 sources for report'!E$2:E$337,B41)</f>
        <v>2</v>
      </c>
      <c r="D41" s="143">
        <f t="shared" si="1"/>
        <v>5.9701492537313433E-3</v>
      </c>
      <c r="E41" s="16">
        <f>SUM(C41:C48)</f>
        <v>100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</row>
    <row r="42" spans="2:24" ht="20.399999999999999" x14ac:dyDescent="0.35">
      <c r="B42" s="138" t="s">
        <v>430</v>
      </c>
      <c r="C42" s="141">
        <f>COUNTIF('Fall 2016 sources for report'!E$2:E$337,B42)</f>
        <v>2</v>
      </c>
      <c r="D42" s="143">
        <f t="shared" si="1"/>
        <v>5.9701492537313433E-3</v>
      </c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</row>
    <row r="43" spans="2:24" ht="20.399999999999999" x14ac:dyDescent="0.35">
      <c r="B43" s="138" t="s">
        <v>1249</v>
      </c>
      <c r="C43" s="141">
        <f>COUNTIF('Fall 2016 sources for report'!E$2:E$337,B43)</f>
        <v>10</v>
      </c>
      <c r="D43" s="143">
        <f t="shared" si="1"/>
        <v>2.9850746268656716E-2</v>
      </c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</row>
    <row r="44" spans="2:24" ht="20.399999999999999" x14ac:dyDescent="0.35">
      <c r="B44" s="138" t="s">
        <v>436</v>
      </c>
      <c r="C44" s="141">
        <f>COUNTIF('Fall 2016 sources for report'!E$2:E$337,B44)</f>
        <v>33</v>
      </c>
      <c r="D44" s="143">
        <f t="shared" si="1"/>
        <v>9.8507462686567168E-2</v>
      </c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</row>
    <row r="45" spans="2:24" ht="20.399999999999999" x14ac:dyDescent="0.35">
      <c r="B45" s="138" t="s">
        <v>829</v>
      </c>
      <c r="C45" s="141">
        <f>COUNTIF('Fall 2016 sources for report'!E$2:E$337,B45)</f>
        <v>3</v>
      </c>
      <c r="D45" s="143">
        <f t="shared" si="1"/>
        <v>8.9552238805970154E-3</v>
      </c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</row>
    <row r="46" spans="2:24" ht="20.399999999999999" x14ac:dyDescent="0.35">
      <c r="B46" s="138" t="s">
        <v>435</v>
      </c>
      <c r="C46" s="141">
        <f>COUNTIF('Fall 2016 sources for report'!E$2:E$337,B46)</f>
        <v>20</v>
      </c>
      <c r="D46" s="143">
        <f t="shared" si="1"/>
        <v>5.9701492537313432E-2</v>
      </c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</row>
    <row r="47" spans="2:24" ht="20.399999999999999" x14ac:dyDescent="0.35">
      <c r="B47" s="138" t="s">
        <v>424</v>
      </c>
      <c r="C47" s="141">
        <f>COUNTIF('Fall 2016 sources for report'!E$2:E$337,B47)</f>
        <v>29</v>
      </c>
      <c r="D47" s="143">
        <f t="shared" si="1"/>
        <v>8.6567164179104483E-2</v>
      </c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</row>
    <row r="48" spans="2:24" ht="20.399999999999999" x14ac:dyDescent="0.35">
      <c r="B48" s="138" t="s">
        <v>429</v>
      </c>
      <c r="C48" s="141">
        <f>COUNTIF('Fall 2016 sources for report'!E$2:E$337,B48)</f>
        <v>1</v>
      </c>
      <c r="D48" s="143">
        <f t="shared" si="1"/>
        <v>2.9850746268656717E-3</v>
      </c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</row>
    <row r="49" spans="2:21" ht="20.399999999999999" x14ac:dyDescent="0.35">
      <c r="B49" s="138" t="s">
        <v>457</v>
      </c>
      <c r="C49" s="141">
        <f>COUNTIF('Fall 2016 sources for report'!E$2:E$337,B49)</f>
        <v>3</v>
      </c>
      <c r="D49" s="143">
        <f t="shared" si="1"/>
        <v>8.9552238805970154E-3</v>
      </c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2:21" ht="20.399999999999999" x14ac:dyDescent="0.35">
      <c r="B50" s="138" t="s">
        <v>346</v>
      </c>
      <c r="C50" s="141">
        <f>COUNTIF('Fall 2016 sources for report'!E$2:E$337,B50)</f>
        <v>14</v>
      </c>
      <c r="D50" s="143">
        <f t="shared" si="1"/>
        <v>4.1791044776119404E-2</v>
      </c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</row>
    <row r="51" spans="2:21" ht="20.399999999999999" x14ac:dyDescent="0.35">
      <c r="B51" s="138" t="s">
        <v>345</v>
      </c>
      <c r="C51" s="141">
        <f>COUNTIF('Fall 2016 sources for report'!E$2:E$337,B51)</f>
        <v>4</v>
      </c>
      <c r="D51" s="143">
        <f t="shared" si="1"/>
        <v>1.1940298507462687E-2</v>
      </c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</row>
    <row r="52" spans="2:21" ht="20.399999999999999" x14ac:dyDescent="0.35">
      <c r="B52" s="138" t="s">
        <v>456</v>
      </c>
      <c r="C52" s="141">
        <f>COUNTIF('Fall 2016 sources for report'!E$2:E$337,B52)</f>
        <v>0</v>
      </c>
      <c r="D52" s="143">
        <f t="shared" si="1"/>
        <v>0</v>
      </c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</row>
    <row r="53" spans="2:21" ht="20.399999999999999" x14ac:dyDescent="0.35">
      <c r="B53" s="137" t="s">
        <v>1214</v>
      </c>
      <c r="C53" s="141">
        <f>SUM(C32:C52)</f>
        <v>335</v>
      </c>
      <c r="D53" s="144">
        <f t="shared" si="1"/>
        <v>1</v>
      </c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</row>
    <row r="54" spans="2:21" x14ac:dyDescent="0.25"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</row>
    <row r="55" spans="2:21" x14ac:dyDescent="0.25"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</row>
    <row r="56" spans="2:21" ht="15.6" x14ac:dyDescent="0.3">
      <c r="B56"/>
      <c r="C56"/>
      <c r="D56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</row>
    <row r="57" spans="2:21" ht="15.6" x14ac:dyDescent="0.3">
      <c r="B57"/>
      <c r="C57"/>
      <c r="D57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</row>
    <row r="58" spans="2:21" ht="15.6" x14ac:dyDescent="0.3">
      <c r="B58"/>
      <c r="C58"/>
      <c r="D58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</row>
    <row r="59" spans="2:21" ht="15.6" x14ac:dyDescent="0.3">
      <c r="B59"/>
      <c r="C59"/>
      <c r="D59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</row>
    <row r="60" spans="2:21" ht="15.6" x14ac:dyDescent="0.3">
      <c r="B60"/>
      <c r="C60"/>
      <c r="D6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</row>
    <row r="61" spans="2:21" ht="15.6" x14ac:dyDescent="0.3">
      <c r="B61"/>
      <c r="C61"/>
      <c r="D61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</row>
    <row r="62" spans="2:21" ht="15.6" x14ac:dyDescent="0.3">
      <c r="B62"/>
      <c r="C62"/>
      <c r="D62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</row>
    <row r="63" spans="2:21" ht="15.6" x14ac:dyDescent="0.3">
      <c r="B63"/>
      <c r="C63"/>
      <c r="D63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</row>
    <row r="64" spans="2:21" ht="15.6" x14ac:dyDescent="0.3">
      <c r="B64"/>
      <c r="C64"/>
      <c r="D64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</row>
    <row r="65" spans="2:21" ht="15.6" x14ac:dyDescent="0.3">
      <c r="B65"/>
      <c r="C65"/>
      <c r="D65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spans="2:21" x14ac:dyDescent="0.25">
      <c r="B66" s="18"/>
      <c r="C66" s="18"/>
      <c r="D66" s="19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</row>
    <row r="67" spans="2:21" x14ac:dyDescent="0.25"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</row>
    <row r="68" spans="2:21" x14ac:dyDescent="0.25"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</row>
    <row r="70" spans="2:21" x14ac:dyDescent="0.25">
      <c r="B70" s="149"/>
      <c r="C70" s="150"/>
      <c r="D70" s="150"/>
      <c r="E70" s="150"/>
      <c r="F70" s="150"/>
    </row>
    <row r="71" spans="2:21" x14ac:dyDescent="0.25">
      <c r="B71" s="150"/>
      <c r="C71" s="150"/>
      <c r="D71" s="150"/>
      <c r="E71" s="150"/>
      <c r="F71" s="150"/>
    </row>
    <row r="72" spans="2:21" x14ac:dyDescent="0.25">
      <c r="B72" s="150"/>
      <c r="C72" s="150"/>
      <c r="D72" s="150"/>
      <c r="E72" s="150"/>
      <c r="F72" s="150"/>
    </row>
    <row r="73" spans="2:21" x14ac:dyDescent="0.25">
      <c r="B73" s="150"/>
      <c r="C73" s="150"/>
      <c r="D73" s="150"/>
      <c r="E73" s="150"/>
      <c r="F73" s="150"/>
    </row>
    <row r="74" spans="2:21" x14ac:dyDescent="0.25">
      <c r="B74" s="150"/>
      <c r="C74" s="150"/>
      <c r="D74" s="150"/>
      <c r="E74" s="150"/>
      <c r="F74" s="150"/>
    </row>
    <row r="75" spans="2:21" x14ac:dyDescent="0.25">
      <c r="B75" s="150"/>
      <c r="C75" s="150"/>
      <c r="D75" s="150"/>
      <c r="E75" s="150"/>
      <c r="F75" s="150"/>
    </row>
    <row r="76" spans="2:21" x14ac:dyDescent="0.25">
      <c r="B76" s="150"/>
      <c r="C76" s="150"/>
      <c r="D76" s="150"/>
      <c r="E76" s="150"/>
      <c r="F76" s="150"/>
    </row>
    <row r="77" spans="2:21" x14ac:dyDescent="0.25">
      <c r="B77" s="150"/>
      <c r="C77" s="150"/>
      <c r="D77" s="150"/>
      <c r="E77" s="150"/>
      <c r="F77" s="150"/>
    </row>
    <row r="78" spans="2:21" x14ac:dyDescent="0.25">
      <c r="B78" s="150"/>
      <c r="C78" s="150"/>
      <c r="D78" s="150"/>
      <c r="E78" s="150"/>
      <c r="F78" s="150"/>
    </row>
    <row r="79" spans="2:21" x14ac:dyDescent="0.25">
      <c r="B79" s="150"/>
      <c r="C79" s="150"/>
      <c r="D79" s="150"/>
      <c r="E79" s="150"/>
      <c r="F79" s="150"/>
    </row>
    <row r="80" spans="2:21" x14ac:dyDescent="0.25">
      <c r="B80" s="150"/>
      <c r="C80" s="150"/>
      <c r="D80" s="150"/>
      <c r="E80" s="150"/>
      <c r="F80" s="150"/>
    </row>
    <row r="81" spans="2:6" x14ac:dyDescent="0.25">
      <c r="B81" s="150"/>
      <c r="C81" s="150"/>
      <c r="D81" s="150"/>
      <c r="E81" s="150"/>
      <c r="F81" s="150"/>
    </row>
    <row r="82" spans="2:6" x14ac:dyDescent="0.25">
      <c r="B82" s="150"/>
      <c r="C82" s="150"/>
      <c r="D82" s="150"/>
      <c r="E82" s="150"/>
      <c r="F82" s="150"/>
    </row>
    <row r="83" spans="2:6" x14ac:dyDescent="0.25">
      <c r="B83" s="150"/>
      <c r="C83" s="150"/>
      <c r="D83" s="150"/>
      <c r="E83" s="150"/>
      <c r="F83" s="150"/>
    </row>
    <row r="84" spans="2:6" x14ac:dyDescent="0.25">
      <c r="B84" s="150"/>
      <c r="C84" s="150"/>
      <c r="D84" s="150"/>
      <c r="E84" s="150"/>
      <c r="F84" s="150"/>
    </row>
    <row r="85" spans="2:6" x14ac:dyDescent="0.25">
      <c r="B85" s="150"/>
      <c r="C85" s="150"/>
      <c r="D85" s="150"/>
      <c r="E85" s="150"/>
      <c r="F85" s="150"/>
    </row>
    <row r="86" spans="2:6" x14ac:dyDescent="0.25">
      <c r="B86" s="150"/>
      <c r="C86" s="150"/>
      <c r="D86" s="150"/>
      <c r="E86" s="150"/>
      <c r="F86" s="150"/>
    </row>
    <row r="87" spans="2:6" x14ac:dyDescent="0.25">
      <c r="B87" s="150"/>
      <c r="C87" s="150"/>
      <c r="D87" s="150"/>
      <c r="E87" s="150"/>
      <c r="F87" s="150"/>
    </row>
    <row r="88" spans="2:6" x14ac:dyDescent="0.25">
      <c r="B88" s="150"/>
      <c r="C88" s="150"/>
      <c r="D88" s="150"/>
      <c r="E88" s="150"/>
      <c r="F88" s="150"/>
    </row>
    <row r="89" spans="2:6" x14ac:dyDescent="0.25">
      <c r="B89" s="150"/>
      <c r="C89" s="150"/>
      <c r="D89" s="150"/>
      <c r="E89" s="150"/>
      <c r="F89" s="150"/>
    </row>
    <row r="90" spans="2:6" x14ac:dyDescent="0.25">
      <c r="B90" s="150"/>
      <c r="C90" s="150"/>
      <c r="D90" s="150"/>
      <c r="E90" s="150"/>
      <c r="F90" s="150"/>
    </row>
    <row r="91" spans="2:6" x14ac:dyDescent="0.25">
      <c r="B91" s="150"/>
      <c r="C91" s="150"/>
      <c r="D91" s="150"/>
      <c r="E91" s="150"/>
      <c r="F91" s="150"/>
    </row>
    <row r="92" spans="2:6" x14ac:dyDescent="0.25">
      <c r="B92" s="150"/>
      <c r="C92" s="150"/>
      <c r="D92" s="150"/>
      <c r="E92" s="150"/>
      <c r="F92" s="150"/>
    </row>
    <row r="93" spans="2:6" x14ac:dyDescent="0.25">
      <c r="B93" s="150"/>
      <c r="C93" s="150"/>
      <c r="D93" s="150"/>
      <c r="E93" s="150"/>
      <c r="F93" s="150"/>
    </row>
    <row r="94" spans="2:6" x14ac:dyDescent="0.25">
      <c r="B94" s="150"/>
      <c r="C94" s="150"/>
      <c r="D94" s="150"/>
      <c r="E94" s="150"/>
      <c r="F94" s="150"/>
    </row>
    <row r="95" spans="2:6" x14ac:dyDescent="0.25">
      <c r="B95" s="150"/>
      <c r="C95" s="150"/>
      <c r="D95" s="150"/>
      <c r="E95" s="150"/>
      <c r="F95" s="150"/>
    </row>
    <row r="96" spans="2:6" x14ac:dyDescent="0.25">
      <c r="B96" s="150"/>
      <c r="C96" s="150"/>
      <c r="D96" s="150"/>
      <c r="E96" s="150"/>
      <c r="F96" s="150"/>
    </row>
    <row r="97" spans="2:6" x14ac:dyDescent="0.25">
      <c r="B97" s="150"/>
      <c r="C97" s="150"/>
      <c r="D97" s="150"/>
      <c r="E97" s="150"/>
      <c r="F97" s="150"/>
    </row>
    <row r="98" spans="2:6" x14ac:dyDescent="0.25">
      <c r="B98" s="150"/>
      <c r="C98" s="150"/>
      <c r="D98" s="150"/>
      <c r="E98" s="150"/>
      <c r="F98" s="150"/>
    </row>
    <row r="99" spans="2:6" x14ac:dyDescent="0.25">
      <c r="B99" s="150"/>
      <c r="C99" s="150"/>
      <c r="D99" s="150"/>
      <c r="E99" s="150"/>
      <c r="F99" s="150"/>
    </row>
    <row r="100" spans="2:6" x14ac:dyDescent="0.25">
      <c r="B100" s="150"/>
      <c r="C100" s="150"/>
      <c r="D100" s="150"/>
      <c r="E100" s="150"/>
      <c r="F100" s="150"/>
    </row>
    <row r="101" spans="2:6" x14ac:dyDescent="0.25">
      <c r="B101" s="150"/>
      <c r="C101" s="150"/>
      <c r="D101" s="150"/>
      <c r="E101" s="150"/>
      <c r="F101" s="150"/>
    </row>
    <row r="102" spans="2:6" x14ac:dyDescent="0.25">
      <c r="B102" s="150"/>
      <c r="C102" s="150"/>
      <c r="D102" s="150"/>
      <c r="E102" s="150"/>
      <c r="F102" s="150"/>
    </row>
    <row r="103" spans="2:6" x14ac:dyDescent="0.25">
      <c r="B103" s="150"/>
      <c r="C103" s="150"/>
      <c r="D103" s="150"/>
      <c r="E103" s="150"/>
      <c r="F103" s="150"/>
    </row>
    <row r="104" spans="2:6" x14ac:dyDescent="0.25">
      <c r="B104" s="150"/>
      <c r="C104" s="150"/>
      <c r="D104" s="150"/>
      <c r="E104" s="150"/>
      <c r="F104" s="150"/>
    </row>
    <row r="105" spans="2:6" x14ac:dyDescent="0.25">
      <c r="B105" s="150"/>
      <c r="C105" s="150"/>
      <c r="D105" s="150"/>
      <c r="E105" s="150"/>
      <c r="F105" s="150"/>
    </row>
    <row r="106" spans="2:6" x14ac:dyDescent="0.25">
      <c r="B106" s="150"/>
      <c r="C106" s="150"/>
      <c r="D106" s="150"/>
      <c r="E106" s="150"/>
      <c r="F106" s="150"/>
    </row>
    <row r="107" spans="2:6" x14ac:dyDescent="0.25">
      <c r="B107" s="150"/>
      <c r="C107" s="150"/>
      <c r="D107" s="150"/>
      <c r="E107" s="150"/>
      <c r="F107" s="150"/>
    </row>
    <row r="108" spans="2:6" x14ac:dyDescent="0.25">
      <c r="B108" s="150"/>
      <c r="C108" s="150"/>
      <c r="D108" s="150"/>
      <c r="E108" s="150"/>
      <c r="F108" s="150"/>
    </row>
    <row r="109" spans="2:6" x14ac:dyDescent="0.25">
      <c r="B109" s="150"/>
      <c r="C109" s="150"/>
      <c r="D109" s="150"/>
      <c r="E109" s="150"/>
      <c r="F109" s="150"/>
    </row>
    <row r="110" spans="2:6" x14ac:dyDescent="0.25">
      <c r="B110" s="150"/>
      <c r="C110" s="150"/>
      <c r="D110" s="150"/>
      <c r="E110" s="150"/>
      <c r="F110" s="150"/>
    </row>
    <row r="111" spans="2:6" x14ac:dyDescent="0.25">
      <c r="B111" s="150"/>
      <c r="C111" s="150"/>
      <c r="D111" s="150"/>
      <c r="E111" s="150"/>
      <c r="F111" s="150"/>
    </row>
    <row r="112" spans="2:6" x14ac:dyDescent="0.25">
      <c r="B112" s="150"/>
      <c r="C112" s="150"/>
      <c r="D112" s="150"/>
      <c r="E112" s="150"/>
      <c r="F112" s="150"/>
    </row>
    <row r="113" spans="2:6" x14ac:dyDescent="0.25">
      <c r="B113" s="150"/>
      <c r="C113" s="150"/>
      <c r="D113" s="150"/>
      <c r="E113" s="150"/>
      <c r="F113" s="150"/>
    </row>
  </sheetData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2"/>
  <sheetViews>
    <sheetView topLeftCell="B26" zoomScale="81" zoomScaleNormal="75" workbookViewId="0">
      <selection activeCell="D52" sqref="D52"/>
    </sheetView>
  </sheetViews>
  <sheetFormatPr defaultColWidth="11.19921875" defaultRowHeight="18" x14ac:dyDescent="0.35"/>
  <cols>
    <col min="1" max="1" width="33.19921875" style="6" customWidth="1"/>
    <col min="2" max="2" width="46.5" style="6" customWidth="1"/>
    <col min="3" max="3" width="39.5" style="6" customWidth="1"/>
    <col min="4" max="4" width="44.5" style="6" customWidth="1"/>
    <col min="5" max="5" width="11.19921875" style="6"/>
    <col min="6" max="8" width="11.19921875" style="54"/>
    <col min="9" max="9" width="11.19921875" style="68"/>
    <col min="10" max="11" width="17.19921875" style="6" customWidth="1"/>
    <col min="12" max="12" width="16.296875" style="6" customWidth="1"/>
    <col min="13" max="13" width="11.19921875" style="6"/>
    <col min="14" max="14" width="21" style="60" customWidth="1"/>
    <col min="15" max="16" width="11.19921875" style="25"/>
    <col min="17" max="17" width="33.19921875" style="24" customWidth="1"/>
    <col min="18" max="18" width="29.19921875" style="24" customWidth="1"/>
    <col min="19" max="19" width="39.5" style="24" customWidth="1"/>
    <col min="20" max="20" width="44.5" style="24" customWidth="1"/>
    <col min="21" max="21" width="14" style="26" customWidth="1"/>
    <col min="25" max="25" width="16.296875" customWidth="1"/>
    <col min="32" max="32" width="34.69921875" customWidth="1"/>
    <col min="33" max="33" width="11.5" bestFit="1" customWidth="1"/>
    <col min="34" max="34" width="15.19921875" customWidth="1"/>
    <col min="35" max="35" width="16.19921875" customWidth="1"/>
    <col min="36" max="36" width="14.19921875" customWidth="1"/>
  </cols>
  <sheetData>
    <row r="1" spans="1:30" ht="72" x14ac:dyDescent="0.35">
      <c r="A1" s="51" t="s">
        <v>347</v>
      </c>
      <c r="B1" s="51" t="s">
        <v>173</v>
      </c>
      <c r="C1" s="51" t="s">
        <v>1083</v>
      </c>
      <c r="D1" s="51" t="s">
        <v>360</v>
      </c>
      <c r="E1" s="51" t="s">
        <v>1324</v>
      </c>
      <c r="F1" s="53" t="s">
        <v>1326</v>
      </c>
      <c r="G1" s="53" t="s">
        <v>1327</v>
      </c>
      <c r="H1" s="53" t="s">
        <v>1332</v>
      </c>
      <c r="I1" s="179" t="s">
        <v>1330</v>
      </c>
      <c r="J1" s="52" t="s">
        <v>1393</v>
      </c>
      <c r="K1" s="52"/>
      <c r="L1" s="52"/>
      <c r="M1" s="52"/>
      <c r="V1" s="22" t="s">
        <v>1323</v>
      </c>
    </row>
    <row r="2" spans="1:30" s="21" customFormat="1" x14ac:dyDescent="0.35">
      <c r="A2" s="71" t="s">
        <v>1196</v>
      </c>
      <c r="B2" s="72" t="s">
        <v>1057</v>
      </c>
      <c r="C2" s="72" t="s">
        <v>1090</v>
      </c>
      <c r="D2" s="72" t="s">
        <v>392</v>
      </c>
      <c r="E2" s="73" t="s">
        <v>343</v>
      </c>
      <c r="F2" s="74" t="s">
        <v>1217</v>
      </c>
      <c r="G2" s="74" t="s">
        <v>1217</v>
      </c>
      <c r="H2" s="74"/>
      <c r="I2" s="74" t="s">
        <v>1217</v>
      </c>
      <c r="J2" s="87">
        <v>2</v>
      </c>
      <c r="K2" s="87"/>
      <c r="L2" s="177"/>
      <c r="M2" s="177"/>
      <c r="N2" s="62"/>
    </row>
    <row r="3" spans="1:30" s="21" customFormat="1" ht="54" x14ac:dyDescent="0.35">
      <c r="A3" s="71" t="s">
        <v>1197</v>
      </c>
      <c r="B3" s="72" t="s">
        <v>1056</v>
      </c>
      <c r="C3" s="72" t="s">
        <v>446</v>
      </c>
      <c r="D3" s="72" t="s">
        <v>392</v>
      </c>
      <c r="E3" s="73" t="s">
        <v>343</v>
      </c>
      <c r="F3" s="74" t="s">
        <v>1217</v>
      </c>
      <c r="G3" s="74" t="s">
        <v>1217</v>
      </c>
      <c r="H3" s="74"/>
      <c r="I3" s="74" t="s">
        <v>1217</v>
      </c>
      <c r="J3" s="178" t="s">
        <v>1395</v>
      </c>
      <c r="K3" s="178" t="s">
        <v>1396</v>
      </c>
      <c r="L3" s="70" t="s">
        <v>1394</v>
      </c>
      <c r="M3" s="78" t="s">
        <v>1396</v>
      </c>
      <c r="N3" s="77" t="s">
        <v>1333</v>
      </c>
      <c r="O3" s="78" t="s">
        <v>1218</v>
      </c>
      <c r="P3" s="78" t="s">
        <v>1219</v>
      </c>
      <c r="Q3" s="21" t="s">
        <v>1229</v>
      </c>
      <c r="R3" s="21" t="s">
        <v>376</v>
      </c>
      <c r="S3" s="21" t="s">
        <v>392</v>
      </c>
      <c r="T3" s="21" t="s">
        <v>395</v>
      </c>
      <c r="U3" s="21" t="s">
        <v>399</v>
      </c>
      <c r="V3" s="21" t="s">
        <v>404</v>
      </c>
      <c r="W3" s="21" t="s">
        <v>410</v>
      </c>
      <c r="X3" s="21" t="s">
        <v>1230</v>
      </c>
      <c r="Y3" s="79" t="s">
        <v>1232</v>
      </c>
      <c r="Z3" s="80" t="s">
        <v>1233</v>
      </c>
      <c r="AA3" s="81" t="s">
        <v>1240</v>
      </c>
      <c r="AB3" s="81" t="s">
        <v>1238</v>
      </c>
      <c r="AC3" s="81" t="s">
        <v>1239</v>
      </c>
    </row>
    <row r="4" spans="1:30" s="21" customFormat="1" x14ac:dyDescent="0.35">
      <c r="A4" s="71" t="s">
        <v>1198</v>
      </c>
      <c r="B4" s="72" t="s">
        <v>1057</v>
      </c>
      <c r="C4" s="72"/>
      <c r="D4" s="72" t="s">
        <v>392</v>
      </c>
      <c r="E4" s="73" t="s">
        <v>343</v>
      </c>
      <c r="F4" s="74" t="s">
        <v>1217</v>
      </c>
      <c r="G4" s="74" t="s">
        <v>1217</v>
      </c>
      <c r="H4" s="74"/>
      <c r="I4" s="74" t="s">
        <v>1217</v>
      </c>
      <c r="J4" s="70"/>
      <c r="K4" s="70"/>
      <c r="L4" s="70"/>
      <c r="M4" s="70"/>
      <c r="N4" s="62"/>
      <c r="Q4" s="21" t="e">
        <f>IF(#REF!="1A1 Energy Industries",#REF!)</f>
        <v>#REF!</v>
      </c>
      <c r="R4" s="21" t="e">
        <f>IF(#REF!="1B2 Oil &amp; Natural Gas",#REF!)</f>
        <v>#REF!</v>
      </c>
      <c r="S4" s="21" t="e">
        <f>IF(#REF!="3A2 Manure Management",#REF!)</f>
        <v>#REF!</v>
      </c>
      <c r="T4" s="21" t="e">
        <f>IF(#REF!="3B2 Cropland",#REF!)</f>
        <v>#REF!</v>
      </c>
      <c r="U4" s="21" t="e">
        <f>IF(#REF!="3B6 Other Land",#REF!)</f>
        <v>#REF!</v>
      </c>
      <c r="V4" s="21" t="e">
        <f>IF(#REF!="4A1 Managed Waste Disposal Sites",#REF!)</f>
        <v>#REF!</v>
      </c>
      <c r="W4" s="21" t="e">
        <f>IF(#REF!="4D1 Domestic Wastewater Treatment &amp; Discharge",#REF!)</f>
        <v>#REF!</v>
      </c>
      <c r="X4" s="21" t="e">
        <f>IF(#REF!="unknown",#REF!)</f>
        <v>#REF!</v>
      </c>
      <c r="Y4" s="82" t="s">
        <v>176</v>
      </c>
      <c r="Z4" s="83">
        <v>3699.1767079133765</v>
      </c>
      <c r="AA4" s="84" t="e">
        <f>Z4/#REF!</f>
        <v>#REF!</v>
      </c>
      <c r="AB4" s="84">
        <f t="shared" ref="AB4:AB20" si="0">Z4/40000</f>
        <v>9.247941769783441E-2</v>
      </c>
      <c r="AC4" s="84" t="e">
        <f>Z4/#REF!</f>
        <v>#REF!</v>
      </c>
    </row>
    <row r="5" spans="1:30" s="21" customFormat="1" x14ac:dyDescent="0.35">
      <c r="A5" s="71" t="s">
        <v>1198</v>
      </c>
      <c r="B5" s="72" t="s">
        <v>1057</v>
      </c>
      <c r="C5" s="72"/>
      <c r="D5" s="72" t="s">
        <v>392</v>
      </c>
      <c r="E5" s="73" t="s">
        <v>343</v>
      </c>
      <c r="F5" s="74" t="s">
        <v>1217</v>
      </c>
      <c r="G5" s="74" t="s">
        <v>1217</v>
      </c>
      <c r="H5" s="74"/>
      <c r="I5" s="74" t="s">
        <v>1217</v>
      </c>
      <c r="J5" s="70"/>
      <c r="K5" s="70"/>
      <c r="L5" s="70"/>
      <c r="M5" s="70"/>
      <c r="N5" s="62"/>
      <c r="Q5" s="21" t="e">
        <f>IF(#REF!="1A1 Energy Industries",#REF!)</f>
        <v>#REF!</v>
      </c>
      <c r="R5" s="21" t="e">
        <f>IF(#REF!="1B2 Oil &amp; Natural Gas",#REF!)</f>
        <v>#REF!</v>
      </c>
      <c r="S5" s="21" t="e">
        <f>IF(#REF!="3A2 Manure Management",#REF!)</f>
        <v>#REF!</v>
      </c>
      <c r="T5" s="21" t="e">
        <f>IF(#REF!="3B2 Cropland",#REF!)</f>
        <v>#REF!</v>
      </c>
      <c r="U5" s="21" t="e">
        <f>IF(#REF!="3B6 Other Land",#REF!)</f>
        <v>#REF!</v>
      </c>
      <c r="V5" s="21" t="e">
        <f>IF(#REF!="4A1 Managed Waste Disposal Sites",#REF!)</f>
        <v>#REF!</v>
      </c>
      <c r="W5" s="21" t="e">
        <f>IF(#REF!="4D1 Domestic Wastewater Treatment &amp; Discharge",#REF!)</f>
        <v>#REF!</v>
      </c>
      <c r="X5" s="21" t="e">
        <f>IF(#REF!="unknown",#REF!)</f>
        <v>#REF!</v>
      </c>
      <c r="Y5" s="82" t="s">
        <v>1234</v>
      </c>
      <c r="Z5" s="83">
        <v>3390.5472010789922</v>
      </c>
      <c r="AA5" s="84" t="e">
        <f>Z5/#REF!</f>
        <v>#REF!</v>
      </c>
      <c r="AB5" s="84">
        <f t="shared" si="0"/>
        <v>8.4763680026974805E-2</v>
      </c>
      <c r="AC5" s="84" t="e">
        <f>Z5/#REF!</f>
        <v>#REF!</v>
      </c>
    </row>
    <row r="6" spans="1:30" s="21" customFormat="1" x14ac:dyDescent="0.35">
      <c r="A6" s="71" t="s">
        <v>1198</v>
      </c>
      <c r="B6" s="72" t="s">
        <v>1057</v>
      </c>
      <c r="C6" s="72"/>
      <c r="D6" s="72" t="s">
        <v>392</v>
      </c>
      <c r="E6" s="73" t="s">
        <v>343</v>
      </c>
      <c r="F6" s="74" t="s">
        <v>1217</v>
      </c>
      <c r="G6" s="74" t="s">
        <v>1217</v>
      </c>
      <c r="H6" s="74"/>
      <c r="I6" s="74" t="s">
        <v>1217</v>
      </c>
      <c r="J6" s="70"/>
      <c r="K6" s="70"/>
      <c r="L6" s="70"/>
      <c r="M6" s="70"/>
      <c r="N6" s="62"/>
      <c r="Q6" s="21" t="e">
        <f>IF(#REF!="1A1 Energy Industries",#REF!)</f>
        <v>#REF!</v>
      </c>
      <c r="R6" s="21" t="e">
        <f>IF(#REF!="1B2 Oil &amp; Natural Gas",#REF!)</f>
        <v>#REF!</v>
      </c>
      <c r="S6" s="21" t="e">
        <f>IF(#REF!="3A2 Manure Management",#REF!)</f>
        <v>#REF!</v>
      </c>
      <c r="T6" s="21" t="e">
        <f>IF(#REF!="3B2 Cropland",#REF!)</f>
        <v>#REF!</v>
      </c>
      <c r="U6" s="21" t="e">
        <f>IF(#REF!="3B6 Other Land",#REF!)</f>
        <v>#REF!</v>
      </c>
      <c r="V6" s="21" t="e">
        <f>IF(#REF!="4A1 Managed Waste Disposal Sites",#REF!)</f>
        <v>#REF!</v>
      </c>
      <c r="W6" s="21" t="e">
        <f>IF(#REF!="4D1 Domestic Wastewater Treatment &amp; Discharge",#REF!)</f>
        <v>#REF!</v>
      </c>
      <c r="X6" s="21" t="e">
        <f>IF(#REF!="unknown",#REF!)</f>
        <v>#REF!</v>
      </c>
      <c r="Y6" s="82" t="s">
        <v>1241</v>
      </c>
      <c r="Z6" s="83">
        <v>2580.3206641499628</v>
      </c>
      <c r="AA6" s="84" t="e">
        <f>Z6/#REF!</f>
        <v>#REF!</v>
      </c>
      <c r="AB6" s="84">
        <f t="shared" si="0"/>
        <v>6.4508016603749066E-2</v>
      </c>
      <c r="AC6" s="84" t="e">
        <f>Z6/#REF!</f>
        <v>#REF!</v>
      </c>
    </row>
    <row r="7" spans="1:30" s="21" customFormat="1" x14ac:dyDescent="0.35">
      <c r="A7" s="71" t="s">
        <v>1194</v>
      </c>
      <c r="B7" s="72" t="s">
        <v>1057</v>
      </c>
      <c r="C7" s="72" t="s">
        <v>1106</v>
      </c>
      <c r="D7" s="72" t="s">
        <v>392</v>
      </c>
      <c r="E7" s="73" t="s">
        <v>343</v>
      </c>
      <c r="F7" s="74" t="s">
        <v>1217</v>
      </c>
      <c r="G7" s="74" t="s">
        <v>1217</v>
      </c>
      <c r="H7" s="74"/>
      <c r="I7" s="74" t="s">
        <v>1217</v>
      </c>
      <c r="J7" s="70"/>
      <c r="K7" s="70"/>
      <c r="L7" s="70"/>
      <c r="M7" s="70"/>
      <c r="N7" s="62"/>
      <c r="Q7" s="21" t="e">
        <f>IF(#REF!="1A1 Energy Industries",#REF!)</f>
        <v>#REF!</v>
      </c>
      <c r="R7" s="21" t="e">
        <f>IF(#REF!="1B2 Oil &amp; Natural Gas",#REF!)</f>
        <v>#REF!</v>
      </c>
      <c r="S7" s="21" t="e">
        <f>IF(#REF!="3A2 Manure Management",#REF!)</f>
        <v>#REF!</v>
      </c>
      <c r="T7" s="21" t="e">
        <f>IF(#REF!="3B2 Cropland",#REF!)</f>
        <v>#REF!</v>
      </c>
      <c r="U7" s="21" t="e">
        <f>IF(#REF!="3B6 Other Land",#REF!)</f>
        <v>#REF!</v>
      </c>
      <c r="V7" s="21" t="e">
        <f>IF(#REF!="4A1 Managed Waste Disposal Sites",#REF!)</f>
        <v>#REF!</v>
      </c>
      <c r="W7" s="21" t="e">
        <f>IF(#REF!="4D1 Domestic Wastewater Treatment &amp; Discharge",#REF!)</f>
        <v>#REF!</v>
      </c>
      <c r="X7" s="21" t="e">
        <f>IF(#REF!="unknown",#REF!)</f>
        <v>#REF!</v>
      </c>
      <c r="Y7" s="82" t="s">
        <v>1220</v>
      </c>
      <c r="Z7" s="83">
        <v>2562.4507668731012</v>
      </c>
      <c r="AA7" s="84" t="e">
        <f>Z7/#REF!</f>
        <v>#REF!</v>
      </c>
      <c r="AB7" s="84">
        <f t="shared" si="0"/>
        <v>6.4061269171827528E-2</v>
      </c>
      <c r="AC7" s="84" t="e">
        <f>Z7/#REF!</f>
        <v>#REF!</v>
      </c>
      <c r="AD7" s="21" t="s">
        <v>1242</v>
      </c>
    </row>
    <row r="8" spans="1:30" s="21" customFormat="1" x14ac:dyDescent="0.35">
      <c r="A8" s="71" t="s">
        <v>1194</v>
      </c>
      <c r="B8" s="72" t="s">
        <v>1057</v>
      </c>
      <c r="C8" s="72" t="s">
        <v>1107</v>
      </c>
      <c r="D8" s="72" t="s">
        <v>392</v>
      </c>
      <c r="E8" s="73" t="s">
        <v>343</v>
      </c>
      <c r="F8" s="74" t="s">
        <v>1217</v>
      </c>
      <c r="G8" s="74" t="s">
        <v>1217</v>
      </c>
      <c r="H8" s="74"/>
      <c r="I8" s="74" t="s">
        <v>1217</v>
      </c>
      <c r="J8" s="70"/>
      <c r="K8" s="70"/>
      <c r="L8" s="70"/>
      <c r="M8" s="70"/>
      <c r="N8" s="62"/>
      <c r="Q8" s="21" t="e">
        <f>IF(#REF!="1A1 Energy Industries",#REF!)</f>
        <v>#REF!</v>
      </c>
      <c r="R8" s="21" t="e">
        <f>IF(#REF!="1B2 Oil &amp; Natural Gas",#REF!)</f>
        <v>#REF!</v>
      </c>
      <c r="S8" s="21" t="e">
        <f>IF(#REF!="3A2 Manure Management",#REF!)</f>
        <v>#REF!</v>
      </c>
      <c r="T8" s="21" t="e">
        <f>IF(#REF!="3B2 Cropland",#REF!)</f>
        <v>#REF!</v>
      </c>
      <c r="U8" s="21" t="e">
        <f>IF(#REF!="3B6 Other Land",#REF!)</f>
        <v>#REF!</v>
      </c>
      <c r="V8" s="21" t="e">
        <f>IF(#REF!="4A1 Managed Waste Disposal Sites",#REF!)</f>
        <v>#REF!</v>
      </c>
      <c r="W8" s="21" t="e">
        <f>IF(#REF!="4D1 Domestic Wastewater Treatment &amp; Discharge",#REF!)</f>
        <v>#REF!</v>
      </c>
      <c r="X8" s="21" t="e">
        <f>IF(#REF!="unknown",#REF!)</f>
        <v>#REF!</v>
      </c>
      <c r="Y8" s="82" t="s">
        <v>1097</v>
      </c>
      <c r="Z8" s="83">
        <v>2068.3932761456263</v>
      </c>
      <c r="AA8" s="84" t="e">
        <f>Z8/#REF!</f>
        <v>#REF!</v>
      </c>
      <c r="AB8" s="84">
        <f t="shared" si="0"/>
        <v>5.1709831903640653E-2</v>
      </c>
      <c r="AC8" s="84" t="e">
        <f>Z8/#REF!</f>
        <v>#REF!</v>
      </c>
      <c r="AD8" s="21" t="s">
        <v>1243</v>
      </c>
    </row>
    <row r="9" spans="1:30" s="21" customFormat="1" x14ac:dyDescent="0.35">
      <c r="A9" s="71" t="s">
        <v>426</v>
      </c>
      <c r="B9" s="72" t="s">
        <v>429</v>
      </c>
      <c r="C9" s="72" t="s">
        <v>428</v>
      </c>
      <c r="D9" s="72" t="s">
        <v>376</v>
      </c>
      <c r="E9" s="73" t="s">
        <v>343</v>
      </c>
      <c r="F9" s="74" t="s">
        <v>1217</v>
      </c>
      <c r="G9" s="74" t="s">
        <v>1217</v>
      </c>
      <c r="H9" s="74"/>
      <c r="I9" s="74" t="s">
        <v>1217</v>
      </c>
      <c r="J9" s="70"/>
      <c r="K9" s="70"/>
      <c r="L9" s="70"/>
      <c r="M9" s="70"/>
      <c r="N9" s="62"/>
      <c r="Q9" s="21" t="e">
        <f>IF(#REF!="1A1 Energy Industries",#REF!)</f>
        <v>#REF!</v>
      </c>
      <c r="R9" s="21" t="e">
        <f>IF(#REF!="1B2 Oil &amp; Natural Gas",#REF!)</f>
        <v>#REF!</v>
      </c>
      <c r="S9" s="21" t="e">
        <f>IF(#REF!="3A2 Manure Management",#REF!)</f>
        <v>#REF!</v>
      </c>
      <c r="T9" s="21" t="e">
        <f>IF(#REF!="3B2 Cropland",#REF!)</f>
        <v>#REF!</v>
      </c>
      <c r="U9" s="21" t="e">
        <f>IF(#REF!="3B6 Other Land",#REF!)</f>
        <v>#REF!</v>
      </c>
      <c r="V9" s="21" t="e">
        <f>IF(#REF!="4A1 Managed Waste Disposal Sites",#REF!)</f>
        <v>#REF!</v>
      </c>
      <c r="W9" s="21" t="e">
        <f>IF(#REF!="4D1 Domestic Wastewater Treatment &amp; Discharge",#REF!)</f>
        <v>#REF!</v>
      </c>
      <c r="X9" s="21" t="e">
        <f>IF(#REF!="unknown",#REF!)</f>
        <v>#REF!</v>
      </c>
      <c r="Y9" s="82" t="s">
        <v>1223</v>
      </c>
      <c r="Z9" s="83">
        <v>1440.7375376829209</v>
      </c>
      <c r="AA9" s="84" t="e">
        <f>Z9/#REF!</f>
        <v>#REF!</v>
      </c>
      <c r="AB9" s="84">
        <f t="shared" si="0"/>
        <v>3.6018438442073024E-2</v>
      </c>
      <c r="AC9" s="84" t="e">
        <f>Z9/#REF!</f>
        <v>#REF!</v>
      </c>
      <c r="AD9" s="21" t="s">
        <v>1250</v>
      </c>
    </row>
    <row r="10" spans="1:30" s="21" customFormat="1" x14ac:dyDescent="0.35">
      <c r="A10" s="71" t="s">
        <v>437</v>
      </c>
      <c r="B10" s="72" t="s">
        <v>427</v>
      </c>
      <c r="C10" s="72" t="s">
        <v>438</v>
      </c>
      <c r="D10" s="72" t="s">
        <v>376</v>
      </c>
      <c r="E10" s="73" t="s">
        <v>343</v>
      </c>
      <c r="F10" s="74" t="s">
        <v>1217</v>
      </c>
      <c r="G10" s="74" t="s">
        <v>1217</v>
      </c>
      <c r="H10" s="74"/>
      <c r="I10" s="74" t="s">
        <v>1217</v>
      </c>
      <c r="J10" s="70"/>
      <c r="K10" s="70"/>
      <c r="L10" s="70"/>
      <c r="M10" s="70"/>
      <c r="N10" s="62"/>
      <c r="Q10" s="21" t="e">
        <f>IF(#REF!="1A1 Energy Industries",#REF!)</f>
        <v>#REF!</v>
      </c>
      <c r="R10" s="21" t="e">
        <f>IF(#REF!="1B2 Oil &amp; Natural Gas",#REF!)</f>
        <v>#REF!</v>
      </c>
      <c r="S10" s="21" t="e">
        <f>IF(#REF!="3A2 Manure Management",#REF!)</f>
        <v>#REF!</v>
      </c>
      <c r="T10" s="21" t="e">
        <f>IF(#REF!="3B2 Cropland",#REF!)</f>
        <v>#REF!</v>
      </c>
      <c r="U10" s="21" t="e">
        <f>IF(#REF!="3B6 Other Land",#REF!)</f>
        <v>#REF!</v>
      </c>
      <c r="V10" s="21" t="e">
        <f>IF(#REF!="4A1 Managed Waste Disposal Sites",#REF!)</f>
        <v>#REF!</v>
      </c>
      <c r="W10" s="21" t="e">
        <f>IF(#REF!="4D1 Domestic Wastewater Treatment &amp; Discharge",#REF!)</f>
        <v>#REF!</v>
      </c>
      <c r="X10" s="21" t="e">
        <f>IF(#REF!="unknown",#REF!)</f>
        <v>#REF!</v>
      </c>
      <c r="Y10" s="82" t="s">
        <v>1221</v>
      </c>
      <c r="Z10" s="83">
        <v>1426.351685315072</v>
      </c>
      <c r="AA10" s="84" t="e">
        <f>Z10/#REF!</f>
        <v>#REF!</v>
      </c>
      <c r="AB10" s="84">
        <f t="shared" si="0"/>
        <v>3.5658792132876801E-2</v>
      </c>
      <c r="AC10" s="84" t="e">
        <f>Z10/#REF!</f>
        <v>#REF!</v>
      </c>
    </row>
    <row r="11" spans="1:30" s="21" customFormat="1" x14ac:dyDescent="0.35">
      <c r="A11" s="71" t="s">
        <v>1193</v>
      </c>
      <c r="B11" s="72" t="s">
        <v>1057</v>
      </c>
      <c r="C11" s="72" t="s">
        <v>1119</v>
      </c>
      <c r="D11" s="72" t="s">
        <v>392</v>
      </c>
      <c r="E11" s="73" t="s">
        <v>343</v>
      </c>
      <c r="F11" s="74" t="s">
        <v>1217</v>
      </c>
      <c r="G11" s="74" t="s">
        <v>1217</v>
      </c>
      <c r="H11" s="74"/>
      <c r="I11" s="74" t="s">
        <v>1217</v>
      </c>
      <c r="J11" s="70"/>
      <c r="K11" s="70"/>
      <c r="L11" s="70"/>
      <c r="M11" s="70"/>
      <c r="N11" s="62"/>
      <c r="Q11" s="21" t="e">
        <f>IF(#REF!="1A1 Energy Industries",#REF!)</f>
        <v>#REF!</v>
      </c>
      <c r="R11" s="21" t="e">
        <f>IF(#REF!="1B2 Oil &amp; Natural Gas",#REF!)</f>
        <v>#REF!</v>
      </c>
      <c r="S11" s="21" t="e">
        <f>IF(#REF!="3A2 Manure Management",#REF!)</f>
        <v>#REF!</v>
      </c>
      <c r="T11" s="21" t="e">
        <f>IF(#REF!="3B2 Cropland",#REF!)</f>
        <v>#REF!</v>
      </c>
      <c r="U11" s="21" t="e">
        <f>IF(#REF!="3B6 Other Land",#REF!)</f>
        <v>#REF!</v>
      </c>
      <c r="V11" s="21" t="e">
        <f>IF(#REF!="4A1 Managed Waste Disposal Sites",#REF!)</f>
        <v>#REF!</v>
      </c>
      <c r="W11" s="21" t="e">
        <f>IF(#REF!="4D1 Domestic Wastewater Treatment &amp; Discharge",#REF!)</f>
        <v>#REF!</v>
      </c>
      <c r="X11" s="21" t="e">
        <f>IF(#REF!="unknown",#REF!)</f>
        <v>#REF!</v>
      </c>
      <c r="Y11" s="82" t="s">
        <v>432</v>
      </c>
      <c r="Z11" s="83">
        <v>1341</v>
      </c>
      <c r="AA11" s="84" t="e">
        <f>Z11/#REF!</f>
        <v>#REF!</v>
      </c>
      <c r="AB11" s="84">
        <f t="shared" si="0"/>
        <v>3.3524999999999999E-2</v>
      </c>
      <c r="AC11" s="84" t="e">
        <f>Z11/#REF!</f>
        <v>#REF!</v>
      </c>
    </row>
    <row r="12" spans="1:30" s="21" customFormat="1" x14ac:dyDescent="0.35">
      <c r="A12" s="71" t="s">
        <v>1194</v>
      </c>
      <c r="B12" s="72" t="s">
        <v>1057</v>
      </c>
      <c r="C12" s="72" t="s">
        <v>1128</v>
      </c>
      <c r="D12" s="72" t="s">
        <v>392</v>
      </c>
      <c r="E12" s="73" t="s">
        <v>343</v>
      </c>
      <c r="F12" s="74" t="s">
        <v>1217</v>
      </c>
      <c r="G12" s="74" t="s">
        <v>1217</v>
      </c>
      <c r="H12" s="74"/>
      <c r="I12" s="74" t="s">
        <v>1217</v>
      </c>
      <c r="J12" s="70"/>
      <c r="K12" s="70"/>
      <c r="L12" s="70"/>
      <c r="M12" s="70"/>
      <c r="N12" s="62"/>
      <c r="Q12" s="21" t="e">
        <f>IF(#REF!="1A1 Energy Industries",#REF!)</f>
        <v>#REF!</v>
      </c>
      <c r="R12" s="21" t="e">
        <f>IF(#REF!="1B2 Oil &amp; Natural Gas",#REF!)</f>
        <v>#REF!</v>
      </c>
      <c r="S12" s="21" t="e">
        <f>IF(#REF!="3A2 Manure Management",#REF!)</f>
        <v>#REF!</v>
      </c>
      <c r="T12" s="21" t="e">
        <f>IF(#REF!="3B2 Cropland",#REF!)</f>
        <v>#REF!</v>
      </c>
      <c r="U12" s="21" t="e">
        <f>IF(#REF!="3B6 Other Land",#REF!)</f>
        <v>#REF!</v>
      </c>
      <c r="V12" s="21" t="e">
        <f>IF(#REF!="4A1 Managed Waste Disposal Sites",#REF!)</f>
        <v>#REF!</v>
      </c>
      <c r="W12" s="21" t="e">
        <f>IF(#REF!="4D1 Domestic Wastewater Treatment &amp; Discharge",#REF!)</f>
        <v>#REF!</v>
      </c>
      <c r="X12" s="21" t="e">
        <f>IF(#REF!="unknown",#REF!)</f>
        <v>#REF!</v>
      </c>
      <c r="Y12" s="82" t="s">
        <v>1178</v>
      </c>
      <c r="Z12" s="83">
        <v>1295.0816266333709</v>
      </c>
      <c r="AA12" s="84" t="e">
        <f>Z12/#REF!</f>
        <v>#REF!</v>
      </c>
      <c r="AB12" s="84">
        <f t="shared" si="0"/>
        <v>3.2377040665834272E-2</v>
      </c>
      <c r="AC12" s="84" t="e">
        <f>Z12/#REF!</f>
        <v>#REF!</v>
      </c>
    </row>
    <row r="13" spans="1:30" s="21" customFormat="1" x14ac:dyDescent="0.35">
      <c r="A13" s="71" t="s">
        <v>1194</v>
      </c>
      <c r="B13" s="72" t="s">
        <v>1057</v>
      </c>
      <c r="C13" s="72"/>
      <c r="D13" s="72" t="s">
        <v>392</v>
      </c>
      <c r="E13" s="73" t="s">
        <v>343</v>
      </c>
      <c r="F13" s="74" t="s">
        <v>1217</v>
      </c>
      <c r="G13" s="74" t="s">
        <v>1217</v>
      </c>
      <c r="H13" s="74"/>
      <c r="I13" s="74" t="s">
        <v>1217</v>
      </c>
      <c r="J13" s="70"/>
      <c r="K13" s="70"/>
      <c r="L13" s="70"/>
      <c r="M13" s="70"/>
      <c r="N13" s="62"/>
      <c r="Q13" s="21" t="e">
        <f>IF(#REF!="1A1 Energy Industries",#REF!)</f>
        <v>#REF!</v>
      </c>
      <c r="R13" s="21" t="e">
        <f>IF(#REF!="1B2 Oil &amp; Natural Gas",#REF!)</f>
        <v>#REF!</v>
      </c>
      <c r="S13" s="21" t="e">
        <f>IF(#REF!="3A2 Manure Management",#REF!)</f>
        <v>#REF!</v>
      </c>
      <c r="T13" s="21" t="e">
        <f>IF(#REF!="3B2 Cropland",#REF!)</f>
        <v>#REF!</v>
      </c>
      <c r="U13" s="21" t="e">
        <f>IF(#REF!="3B6 Other Land",#REF!)</f>
        <v>#REF!</v>
      </c>
      <c r="V13" s="21" t="e">
        <f>IF(#REF!="4A1 Managed Waste Disposal Sites",#REF!)</f>
        <v>#REF!</v>
      </c>
      <c r="W13" s="21" t="e">
        <f>IF(#REF!="4D1 Domestic Wastewater Treatment &amp; Discharge",#REF!)</f>
        <v>#REF!</v>
      </c>
      <c r="X13" s="21" t="e">
        <f>IF(#REF!="unknown",#REF!)</f>
        <v>#REF!</v>
      </c>
      <c r="Y13" s="82" t="s">
        <v>1245</v>
      </c>
      <c r="Z13" s="83">
        <v>1277</v>
      </c>
      <c r="AA13" s="84" t="e">
        <f>Z13/#REF!</f>
        <v>#REF!</v>
      </c>
      <c r="AB13" s="84">
        <f t="shared" si="0"/>
        <v>3.1925000000000002E-2</v>
      </c>
      <c r="AC13" s="84" t="e">
        <f>Z13/#REF!</f>
        <v>#REF!</v>
      </c>
      <c r="AD13" s="21" t="s">
        <v>1244</v>
      </c>
    </row>
    <row r="14" spans="1:30" s="21" customFormat="1" x14ac:dyDescent="0.35">
      <c r="A14" s="71" t="s">
        <v>1194</v>
      </c>
      <c r="B14" s="72" t="s">
        <v>457</v>
      </c>
      <c r="C14" s="72"/>
      <c r="D14" s="72" t="s">
        <v>345</v>
      </c>
      <c r="E14" s="73" t="s">
        <v>343</v>
      </c>
      <c r="F14" s="74" t="s">
        <v>1217</v>
      </c>
      <c r="G14" s="74" t="s">
        <v>1217</v>
      </c>
      <c r="H14" s="74"/>
      <c r="I14" s="74" t="s">
        <v>1217</v>
      </c>
      <c r="J14" s="70"/>
      <c r="K14" s="70"/>
      <c r="L14" s="70"/>
      <c r="M14" s="70"/>
      <c r="N14" s="62"/>
      <c r="Q14" s="21" t="e">
        <f>IF(#REF!="1A1 Energy Industries",#REF!)</f>
        <v>#REF!</v>
      </c>
      <c r="R14" s="21" t="e">
        <f>IF(#REF!="1B2 Oil &amp; Natural Gas",#REF!)</f>
        <v>#REF!</v>
      </c>
      <c r="S14" s="21" t="e">
        <f>IF(#REF!="3A2 Manure Management",#REF!)</f>
        <v>#REF!</v>
      </c>
      <c r="T14" s="21" t="e">
        <f>IF(#REF!="3B2 Cropland",#REF!)</f>
        <v>#REF!</v>
      </c>
      <c r="U14" s="21" t="e">
        <f>IF(#REF!="3B6 Other Land",#REF!)</f>
        <v>#REF!</v>
      </c>
      <c r="V14" s="21" t="e">
        <f>IF(#REF!="4A1 Managed Waste Disposal Sites",#REF!)</f>
        <v>#REF!</v>
      </c>
      <c r="W14" s="21" t="e">
        <f>IF(#REF!="4D1 Domestic Wastewater Treatment &amp; Discharge",#REF!)</f>
        <v>#REF!</v>
      </c>
      <c r="X14" s="21" t="e">
        <f>IF(#REF!="unknown",#REF!)</f>
        <v>#REF!</v>
      </c>
      <c r="Y14" s="82" t="s">
        <v>1224</v>
      </c>
      <c r="Z14" s="83">
        <v>1215.2727079385309</v>
      </c>
      <c r="AA14" s="84" t="e">
        <f>Z14/#REF!</f>
        <v>#REF!</v>
      </c>
      <c r="AB14" s="84">
        <f t="shared" si="0"/>
        <v>3.0381817698463272E-2</v>
      </c>
      <c r="AC14" s="84" t="e">
        <f>Z14/#REF!</f>
        <v>#REF!</v>
      </c>
    </row>
    <row r="15" spans="1:30" s="21" customFormat="1" x14ac:dyDescent="0.35">
      <c r="A15" s="71" t="s">
        <v>1194</v>
      </c>
      <c r="B15" s="72" t="s">
        <v>1057</v>
      </c>
      <c r="C15" s="72"/>
      <c r="D15" s="72" t="s">
        <v>392</v>
      </c>
      <c r="E15" s="73" t="s">
        <v>343</v>
      </c>
      <c r="F15" s="74" t="s">
        <v>1217</v>
      </c>
      <c r="G15" s="74" t="s">
        <v>1217</v>
      </c>
      <c r="H15" s="74"/>
      <c r="I15" s="74" t="s">
        <v>1217</v>
      </c>
      <c r="J15" s="70"/>
      <c r="K15" s="70"/>
      <c r="L15" s="70"/>
      <c r="M15" s="70"/>
      <c r="N15" s="62"/>
      <c r="Q15" s="21" t="e">
        <f>IF(#REF!="1A1 Energy Industries",#REF!)</f>
        <v>#REF!</v>
      </c>
      <c r="R15" s="21" t="e">
        <f>IF(#REF!="1B2 Oil &amp; Natural Gas",#REF!)</f>
        <v>#REF!</v>
      </c>
      <c r="S15" s="21" t="e">
        <f>IF(#REF!="3A2 Manure Management",#REF!)</f>
        <v>#REF!</v>
      </c>
      <c r="T15" s="21" t="e">
        <f>IF(#REF!="3B2 Cropland",#REF!)</f>
        <v>#REF!</v>
      </c>
      <c r="U15" s="21" t="e">
        <f>IF(#REF!="3B6 Other Land",#REF!)</f>
        <v>#REF!</v>
      </c>
      <c r="V15" s="21" t="e">
        <f>IF(#REF!="4A1 Managed Waste Disposal Sites",#REF!)</f>
        <v>#REF!</v>
      </c>
      <c r="W15" s="21" t="e">
        <f>IF(#REF!="4D1 Domestic Wastewater Treatment &amp; Discharge",#REF!)</f>
        <v>#REF!</v>
      </c>
      <c r="X15" s="21" t="e">
        <f>IF(#REF!="unknown",#REF!)</f>
        <v>#REF!</v>
      </c>
      <c r="Y15" s="82" t="s">
        <v>1100</v>
      </c>
      <c r="Z15" s="83">
        <v>1182.7146980552684</v>
      </c>
      <c r="AA15" s="84" t="e">
        <f>Z15/#REF!</f>
        <v>#REF!</v>
      </c>
      <c r="AB15" s="84">
        <f t="shared" si="0"/>
        <v>2.9567867451381711E-2</v>
      </c>
      <c r="AC15" s="84" t="e">
        <f>Z15/#REF!</f>
        <v>#REF!</v>
      </c>
    </row>
    <row r="16" spans="1:30" s="21" customFormat="1" x14ac:dyDescent="0.35">
      <c r="A16" s="71" t="s">
        <v>1194</v>
      </c>
      <c r="B16" s="72" t="s">
        <v>1057</v>
      </c>
      <c r="C16" s="72" t="s">
        <v>1142</v>
      </c>
      <c r="D16" s="72" t="s">
        <v>392</v>
      </c>
      <c r="E16" s="73" t="s">
        <v>343</v>
      </c>
      <c r="F16" s="74" t="s">
        <v>1217</v>
      </c>
      <c r="G16" s="74" t="s">
        <v>1217</v>
      </c>
      <c r="H16" s="74"/>
      <c r="I16" s="74" t="s">
        <v>1217</v>
      </c>
      <c r="J16" s="70"/>
      <c r="K16" s="70"/>
      <c r="L16" s="70"/>
      <c r="M16" s="70"/>
      <c r="N16" s="62"/>
      <c r="Q16" s="21" t="e">
        <f>IF(#REF!="1A1 Energy Industries",#REF!)</f>
        <v>#REF!</v>
      </c>
      <c r="R16" s="21" t="e">
        <f>IF(#REF!="1B2 Oil &amp; Natural Gas",#REF!)</f>
        <v>#REF!</v>
      </c>
      <c r="S16" s="21" t="e">
        <f>IF(#REF!="3A2 Manure Management",#REF!)</f>
        <v>#REF!</v>
      </c>
      <c r="T16" s="21" t="e">
        <f>IF(#REF!="3B2 Cropland",#REF!)</f>
        <v>#REF!</v>
      </c>
      <c r="U16" s="21" t="e">
        <f>IF(#REF!="3B6 Other Land",#REF!)</f>
        <v>#REF!</v>
      </c>
      <c r="V16" s="21" t="e">
        <f>IF(#REF!="4A1 Managed Waste Disposal Sites",#REF!)</f>
        <v>#REF!</v>
      </c>
      <c r="W16" s="21" t="e">
        <f>IF(#REF!="4D1 Domestic Wastewater Treatment &amp; Discharge",#REF!)</f>
        <v>#REF!</v>
      </c>
      <c r="X16" s="21" t="e">
        <f>IF(#REF!="unknown",#REF!)</f>
        <v>#REF!</v>
      </c>
      <c r="Y16" s="82" t="s">
        <v>1165</v>
      </c>
      <c r="Z16" s="83">
        <v>1130.5844145947451</v>
      </c>
      <c r="AA16" s="84" t="e">
        <f>Z16/#REF!</f>
        <v>#REF!</v>
      </c>
      <c r="AB16" s="84">
        <f t="shared" si="0"/>
        <v>2.8264610364868627E-2</v>
      </c>
      <c r="AC16" s="84" t="e">
        <f>Z16/#REF!</f>
        <v>#REF!</v>
      </c>
    </row>
    <row r="17" spans="1:29" s="21" customFormat="1" x14ac:dyDescent="0.35">
      <c r="A17" s="71" t="s">
        <v>1197</v>
      </c>
      <c r="B17" s="72" t="s">
        <v>1057</v>
      </c>
      <c r="C17" s="72" t="s">
        <v>1144</v>
      </c>
      <c r="D17" s="72" t="s">
        <v>392</v>
      </c>
      <c r="E17" s="73" t="s">
        <v>343</v>
      </c>
      <c r="F17" s="74" t="s">
        <v>1217</v>
      </c>
      <c r="G17" s="74" t="s">
        <v>1217</v>
      </c>
      <c r="H17" s="74"/>
      <c r="I17" s="74" t="s">
        <v>1217</v>
      </c>
      <c r="J17" s="70"/>
      <c r="K17" s="70"/>
      <c r="L17" s="70"/>
      <c r="M17" s="70"/>
      <c r="N17" s="62" t="e">
        <f>#REF!+#REF!+#REF!</f>
        <v>#REF!</v>
      </c>
      <c r="Q17" s="21" t="e">
        <f>IF(#REF!="1A1 Energy Industries",#REF!)</f>
        <v>#REF!</v>
      </c>
      <c r="R17" s="21" t="e">
        <f>IF(#REF!="1B2 Oil &amp; Natural Gas",#REF!)</f>
        <v>#REF!</v>
      </c>
      <c r="S17" s="21" t="e">
        <f>IF(#REF!="3A2 Manure Management",#REF!)</f>
        <v>#REF!</v>
      </c>
      <c r="T17" s="21" t="e">
        <f>IF(#REF!="3B2 Cropland",#REF!)</f>
        <v>#REF!</v>
      </c>
      <c r="U17" s="21" t="e">
        <f>IF(#REF!="3B6 Other Land",#REF!)</f>
        <v>#REF!</v>
      </c>
      <c r="V17" s="21" t="e">
        <f>IF(#REF!="4A1 Managed Waste Disposal Sites",#REF!)</f>
        <v>#REF!</v>
      </c>
      <c r="W17" s="21" t="e">
        <f>IF(#REF!="4D1 Domestic Wastewater Treatment &amp; Discharge",#REF!)</f>
        <v>#REF!</v>
      </c>
      <c r="X17" s="21" t="e">
        <f>IF(#REF!="unknown",#REF!)</f>
        <v>#REF!</v>
      </c>
      <c r="Y17" s="82" t="s">
        <v>1100</v>
      </c>
      <c r="Z17" s="83">
        <v>1096.8926903876704</v>
      </c>
      <c r="AA17" s="84" t="e">
        <f>Z17/#REF!</f>
        <v>#REF!</v>
      </c>
      <c r="AB17" s="84">
        <f t="shared" si="0"/>
        <v>2.7422317259691759E-2</v>
      </c>
      <c r="AC17" s="84" t="e">
        <f>Z17/#REF!</f>
        <v>#REF!</v>
      </c>
    </row>
    <row r="18" spans="1:29" s="21" customFormat="1" x14ac:dyDescent="0.35">
      <c r="A18" s="71" t="s">
        <v>1194</v>
      </c>
      <c r="B18" s="72" t="s">
        <v>1057</v>
      </c>
      <c r="C18" s="72" t="s">
        <v>1145</v>
      </c>
      <c r="D18" s="72" t="s">
        <v>392</v>
      </c>
      <c r="E18" s="73" t="s">
        <v>343</v>
      </c>
      <c r="F18" s="74" t="s">
        <v>1217</v>
      </c>
      <c r="G18" s="74" t="s">
        <v>1217</v>
      </c>
      <c r="H18" s="74"/>
      <c r="I18" s="74" t="s">
        <v>1217</v>
      </c>
      <c r="J18" s="70"/>
      <c r="K18" s="70"/>
      <c r="L18" s="70"/>
      <c r="M18" s="70"/>
      <c r="N18" s="62"/>
      <c r="Q18" s="21" t="e">
        <f>IF(#REF!="1A1 Energy Industries",#REF!)</f>
        <v>#REF!</v>
      </c>
      <c r="R18" s="21" t="e">
        <f>IF(#REF!="1B2 Oil &amp; Natural Gas",#REF!)</f>
        <v>#REF!</v>
      </c>
      <c r="S18" s="21" t="e">
        <f>IF(#REF!="3A2 Manure Management",#REF!)</f>
        <v>#REF!</v>
      </c>
      <c r="T18" s="21" t="e">
        <f>IF(#REF!="3B2 Cropland",#REF!)</f>
        <v>#REF!</v>
      </c>
      <c r="U18" s="21" t="e">
        <f>IF(#REF!="3B6 Other Land",#REF!)</f>
        <v>#REF!</v>
      </c>
      <c r="V18" s="21" t="e">
        <f>IF(#REF!="4A1 Managed Waste Disposal Sites",#REF!)</f>
        <v>#REF!</v>
      </c>
      <c r="W18" s="21" t="e">
        <f>IF(#REF!="4D1 Domestic Wastewater Treatment &amp; Discharge",#REF!)</f>
        <v>#REF!</v>
      </c>
      <c r="X18" s="21" t="e">
        <f>IF(#REF!="unknown",#REF!)</f>
        <v>#REF!</v>
      </c>
      <c r="Y18" s="82" t="s">
        <v>1070</v>
      </c>
      <c r="Z18" s="83">
        <v>1064.5945568008926</v>
      </c>
      <c r="AA18" s="84" t="e">
        <f>Z18/#REF!</f>
        <v>#REF!</v>
      </c>
      <c r="AB18" s="84">
        <f t="shared" si="0"/>
        <v>2.6614863920022314E-2</v>
      </c>
      <c r="AC18" s="84" t="e">
        <f>Z18/#REF!</f>
        <v>#REF!</v>
      </c>
    </row>
    <row r="19" spans="1:29" s="21" customFormat="1" x14ac:dyDescent="0.35">
      <c r="A19" s="71" t="s">
        <v>1194</v>
      </c>
      <c r="B19" s="72" t="s">
        <v>1057</v>
      </c>
      <c r="C19" s="72"/>
      <c r="D19" s="72" t="s">
        <v>392</v>
      </c>
      <c r="E19" s="73" t="s">
        <v>343</v>
      </c>
      <c r="F19" s="74" t="s">
        <v>1217</v>
      </c>
      <c r="G19" s="74" t="s">
        <v>1217</v>
      </c>
      <c r="H19" s="74"/>
      <c r="I19" s="74" t="s">
        <v>1217</v>
      </c>
      <c r="J19" s="70"/>
      <c r="K19" s="70"/>
      <c r="L19" s="70"/>
      <c r="M19" s="70"/>
      <c r="N19" s="62"/>
      <c r="Q19" s="21" t="e">
        <f>IF(#REF!="1A1 Energy Industries",#REF!)</f>
        <v>#REF!</v>
      </c>
      <c r="R19" s="21" t="e">
        <f>IF(#REF!="1B2 Oil &amp; Natural Gas",#REF!)</f>
        <v>#REF!</v>
      </c>
      <c r="S19" s="21" t="e">
        <f>IF(#REF!="3A2 Manure Management",#REF!)</f>
        <v>#REF!</v>
      </c>
      <c r="T19" s="21" t="e">
        <f>IF(#REF!="3B2 Cropland",#REF!)</f>
        <v>#REF!</v>
      </c>
      <c r="U19" s="21" t="e">
        <f>IF(#REF!="3B6 Other Land",#REF!)</f>
        <v>#REF!</v>
      </c>
      <c r="V19" s="21" t="e">
        <f>IF(#REF!="4A1 Managed Waste Disposal Sites",#REF!)</f>
        <v>#REF!</v>
      </c>
      <c r="W19" s="21" t="e">
        <f>IF(#REF!="4D1 Domestic Wastewater Treatment &amp; Discharge",#REF!)</f>
        <v>#REF!</v>
      </c>
      <c r="X19" s="21" t="e">
        <f>IF(#REF!="unknown",#REF!)</f>
        <v>#REF!</v>
      </c>
      <c r="Y19" s="82" t="s">
        <v>1179</v>
      </c>
      <c r="Z19" s="83">
        <v>923.67125651049741</v>
      </c>
      <c r="AA19" s="84" t="e">
        <f>Z19/#REF!</f>
        <v>#REF!</v>
      </c>
      <c r="AB19" s="84">
        <f t="shared" si="0"/>
        <v>2.3091781412762434E-2</v>
      </c>
      <c r="AC19" s="84" t="e">
        <f>Z19/#REF!</f>
        <v>#REF!</v>
      </c>
    </row>
    <row r="20" spans="1:29" s="21" customFormat="1" x14ac:dyDescent="0.35">
      <c r="A20" s="71" t="s">
        <v>1251</v>
      </c>
      <c r="B20" s="72" t="s">
        <v>436</v>
      </c>
      <c r="C20" s="72"/>
      <c r="D20" s="72" t="s">
        <v>376</v>
      </c>
      <c r="E20" s="75" t="s">
        <v>514</v>
      </c>
      <c r="F20" s="74" t="s">
        <v>1217</v>
      </c>
      <c r="G20" s="74" t="s">
        <v>1217</v>
      </c>
      <c r="H20" s="74"/>
      <c r="I20" s="74" t="s">
        <v>1217</v>
      </c>
      <c r="J20" s="70"/>
      <c r="K20" s="70"/>
      <c r="L20" s="70"/>
      <c r="M20" s="70"/>
      <c r="N20" s="62"/>
      <c r="Q20" s="21" t="e">
        <f>IF(#REF!="1A1 Energy Industries",#REF!)</f>
        <v>#REF!</v>
      </c>
      <c r="R20" s="21" t="e">
        <f>IF(#REF!="1B2 Oil &amp; Natural Gas",#REF!)</f>
        <v>#REF!</v>
      </c>
      <c r="S20" s="21" t="e">
        <f>IF(#REF!="3A2 Manure Management",#REF!)</f>
        <v>#REF!</v>
      </c>
      <c r="T20" s="21" t="e">
        <f>IF(#REF!="3B2 Cropland",#REF!)</f>
        <v>#REF!</v>
      </c>
      <c r="U20" s="21" t="e">
        <f>IF(#REF!="3B6 Other Land",#REF!)</f>
        <v>#REF!</v>
      </c>
      <c r="V20" s="21" t="e">
        <f>IF(#REF!="4A1 Managed Waste Disposal Sites",#REF!)</f>
        <v>#REF!</v>
      </c>
      <c r="W20" s="21" t="e">
        <f>IF(#REF!="4D1 Domestic Wastewater Treatment &amp; Discharge",#REF!)</f>
        <v>#REF!</v>
      </c>
      <c r="X20" s="21" t="e">
        <f>IF(#REF!="unknown",#REF!)</f>
        <v>#REF!</v>
      </c>
      <c r="Y20" s="85" t="s">
        <v>1235</v>
      </c>
      <c r="Z20" s="86">
        <f>SUM(Z1:Z18)</f>
        <v>26771.11853356953</v>
      </c>
      <c r="AA20" s="84" t="e">
        <f>Z20/#REF!</f>
        <v>#REF!</v>
      </c>
      <c r="AB20" s="84">
        <f t="shared" si="0"/>
        <v>0.66927796333923828</v>
      </c>
      <c r="AC20" s="84" t="e">
        <f>Z20/#REF!</f>
        <v>#REF!</v>
      </c>
    </row>
    <row r="21" spans="1:29" s="21" customFormat="1" x14ac:dyDescent="0.35">
      <c r="A21" s="71" t="s">
        <v>1251</v>
      </c>
      <c r="B21" s="72" t="s">
        <v>436</v>
      </c>
      <c r="C21" s="72"/>
      <c r="D21" s="72" t="s">
        <v>376</v>
      </c>
      <c r="E21" s="75" t="s">
        <v>514</v>
      </c>
      <c r="F21" s="74" t="s">
        <v>1217</v>
      </c>
      <c r="G21" s="74" t="s">
        <v>1217</v>
      </c>
      <c r="H21" s="74"/>
      <c r="I21" s="74" t="s">
        <v>1217</v>
      </c>
      <c r="J21" s="70"/>
      <c r="K21" s="70"/>
      <c r="L21" s="70"/>
      <c r="M21" s="70"/>
      <c r="N21" s="62"/>
      <c r="Q21" s="21" t="e">
        <f>IF(#REF!="1A1 Energy Industries",#REF!)</f>
        <v>#REF!</v>
      </c>
      <c r="R21" s="21" t="e">
        <f>IF(#REF!="1B2 Oil &amp; Natural Gas",#REF!)</f>
        <v>#REF!</v>
      </c>
      <c r="S21" s="21" t="e">
        <f>IF(#REF!="3A2 Manure Management",#REF!)</f>
        <v>#REF!</v>
      </c>
      <c r="T21" s="21" t="e">
        <f>IF(#REF!="3B2 Cropland",#REF!)</f>
        <v>#REF!</v>
      </c>
      <c r="U21" s="21" t="e">
        <f>IF(#REF!="3B6 Other Land",#REF!)</f>
        <v>#REF!</v>
      </c>
      <c r="V21" s="21" t="e">
        <f>IF(#REF!="4A1 Managed Waste Disposal Sites",#REF!)</f>
        <v>#REF!</v>
      </c>
      <c r="W21" s="21" t="e">
        <f>IF(#REF!="4D1 Domestic Wastewater Treatment &amp; Discharge",#REF!)</f>
        <v>#REF!</v>
      </c>
      <c r="X21" s="21" t="e">
        <f>IF(#REF!="unknown",#REF!)</f>
        <v>#REF!</v>
      </c>
      <c r="Y21" s="89"/>
      <c r="Z21" s="89"/>
      <c r="AA21" s="89"/>
      <c r="AB21" s="89"/>
      <c r="AC21" s="89"/>
    </row>
    <row r="22" spans="1:29" s="21" customFormat="1" x14ac:dyDescent="0.35">
      <c r="A22" s="72" t="s">
        <v>431</v>
      </c>
      <c r="B22" s="72" t="s">
        <v>436</v>
      </c>
      <c r="C22" s="72"/>
      <c r="D22" s="72" t="s">
        <v>376</v>
      </c>
      <c r="E22" s="75" t="s">
        <v>514</v>
      </c>
      <c r="F22" s="74" t="s">
        <v>1217</v>
      </c>
      <c r="G22" s="74" t="s">
        <v>1217</v>
      </c>
      <c r="H22" s="74"/>
      <c r="I22" s="74" t="s">
        <v>1217</v>
      </c>
      <c r="J22" s="70"/>
      <c r="K22" s="70"/>
      <c r="L22" s="70"/>
      <c r="M22" s="70"/>
      <c r="N22" s="62"/>
      <c r="Q22" s="21" t="e">
        <f>IF(#REF!="1A1 Energy Industries",#REF!)</f>
        <v>#REF!</v>
      </c>
      <c r="R22" s="21" t="e">
        <f>IF(#REF!="1B2 Oil &amp; Natural Gas",#REF!)</f>
        <v>#REF!</v>
      </c>
      <c r="S22" s="21" t="e">
        <f>IF(#REF!="3A2 Manure Management",#REF!)</f>
        <v>#REF!</v>
      </c>
      <c r="T22" s="21" t="e">
        <f>IF(#REF!="3B2 Cropland",#REF!)</f>
        <v>#REF!</v>
      </c>
      <c r="U22" s="21" t="e">
        <f>IF(#REF!="3B6 Other Land",#REF!)</f>
        <v>#REF!</v>
      </c>
      <c r="V22" s="21" t="e">
        <f>IF(#REF!="4A1 Managed Waste Disposal Sites",#REF!)</f>
        <v>#REF!</v>
      </c>
      <c r="W22" s="21" t="e">
        <f>IF(#REF!="4D1 Domestic Wastewater Treatment &amp; Discharge",#REF!)</f>
        <v>#REF!</v>
      </c>
      <c r="X22" s="21" t="e">
        <f>IF(#REF!="unknown",#REF!)</f>
        <v>#REF!</v>
      </c>
      <c r="Y22" s="89"/>
      <c r="Z22" s="89"/>
      <c r="AA22" s="89"/>
      <c r="AB22" s="89"/>
      <c r="AC22" s="89"/>
    </row>
    <row r="23" spans="1:29" s="21" customFormat="1" x14ac:dyDescent="0.35">
      <c r="A23" s="71" t="s">
        <v>1251</v>
      </c>
      <c r="B23" s="72" t="s">
        <v>436</v>
      </c>
      <c r="C23" s="72"/>
      <c r="D23" s="72" t="s">
        <v>376</v>
      </c>
      <c r="E23" s="75" t="s">
        <v>514</v>
      </c>
      <c r="F23" s="74" t="s">
        <v>1217</v>
      </c>
      <c r="G23" s="74" t="s">
        <v>1217</v>
      </c>
      <c r="H23" s="74"/>
      <c r="I23" s="74" t="s">
        <v>1217</v>
      </c>
      <c r="J23" s="70"/>
      <c r="K23" s="70"/>
      <c r="L23" s="70"/>
      <c r="M23" s="70"/>
      <c r="N23" s="62"/>
      <c r="Q23" s="21" t="e">
        <f>IF(#REF!="1A1 Energy Industries",#REF!)</f>
        <v>#REF!</v>
      </c>
      <c r="R23" s="21" t="e">
        <f>IF(#REF!="1B2 Oil &amp; Natural Gas",#REF!)</f>
        <v>#REF!</v>
      </c>
      <c r="S23" s="21" t="e">
        <f>IF(#REF!="3A2 Manure Management",#REF!)</f>
        <v>#REF!</v>
      </c>
      <c r="T23" s="21" t="e">
        <f>IF(#REF!="3B2 Cropland",#REF!)</f>
        <v>#REF!</v>
      </c>
      <c r="U23" s="21" t="e">
        <f>IF(#REF!="3B6 Other Land",#REF!)</f>
        <v>#REF!</v>
      </c>
      <c r="V23" s="21" t="e">
        <f>IF(#REF!="4A1 Managed Waste Disposal Sites",#REF!)</f>
        <v>#REF!</v>
      </c>
      <c r="W23" s="21" t="e">
        <f>IF(#REF!="4D1 Domestic Wastewater Treatment &amp; Discharge",#REF!)</f>
        <v>#REF!</v>
      </c>
      <c r="X23" s="21" t="e">
        <f>IF(#REF!="unknown",#REF!)</f>
        <v>#REF!</v>
      </c>
      <c r="Y23" s="89"/>
      <c r="Z23" s="89"/>
      <c r="AA23" s="89"/>
      <c r="AB23" s="89"/>
      <c r="AC23" s="89"/>
    </row>
    <row r="24" spans="1:29" s="21" customFormat="1" x14ac:dyDescent="0.35">
      <c r="A24" s="71" t="s">
        <v>1251</v>
      </c>
      <c r="B24" s="72" t="s">
        <v>436</v>
      </c>
      <c r="C24" s="72"/>
      <c r="D24" s="72" t="s">
        <v>376</v>
      </c>
      <c r="E24" s="75" t="s">
        <v>343</v>
      </c>
      <c r="F24" s="74" t="s">
        <v>1217</v>
      </c>
      <c r="G24" s="74" t="s">
        <v>1217</v>
      </c>
      <c r="H24" s="74"/>
      <c r="I24" s="74" t="s">
        <v>1217</v>
      </c>
      <c r="J24" s="70"/>
      <c r="K24" s="70"/>
      <c r="L24" s="70"/>
      <c r="M24" s="70"/>
      <c r="N24" s="62"/>
      <c r="Q24" s="21" t="e">
        <f>IF(#REF!="1A1 Energy Industries",#REF!)</f>
        <v>#REF!</v>
      </c>
      <c r="R24" s="21" t="e">
        <f>IF(#REF!="1B2 Oil &amp; Natural Gas",#REF!)</f>
        <v>#REF!</v>
      </c>
      <c r="S24" s="21" t="e">
        <f>IF(#REF!="3A2 Manure Management",#REF!)</f>
        <v>#REF!</v>
      </c>
      <c r="T24" s="21" t="e">
        <f>IF(#REF!="3B2 Cropland",#REF!)</f>
        <v>#REF!</v>
      </c>
      <c r="U24" s="21" t="e">
        <f>IF(#REF!="3B6 Other Land",#REF!)</f>
        <v>#REF!</v>
      </c>
      <c r="V24" s="21" t="e">
        <f>IF(#REF!="4A1 Managed Waste Disposal Sites",#REF!)</f>
        <v>#REF!</v>
      </c>
      <c r="W24" s="21" t="e">
        <f>IF(#REF!="4D1 Domestic Wastewater Treatment &amp; Discharge",#REF!)</f>
        <v>#REF!</v>
      </c>
      <c r="X24" s="21" t="e">
        <f>IF(#REF!="unknown",#REF!)</f>
        <v>#REF!</v>
      </c>
    </row>
    <row r="25" spans="1:29" s="21" customFormat="1" x14ac:dyDescent="0.35">
      <c r="A25" s="71" t="s">
        <v>1251</v>
      </c>
      <c r="B25" s="72" t="s">
        <v>436</v>
      </c>
      <c r="C25" s="72"/>
      <c r="D25" s="72" t="s">
        <v>376</v>
      </c>
      <c r="E25" s="75" t="s">
        <v>343</v>
      </c>
      <c r="F25" s="74" t="s">
        <v>1217</v>
      </c>
      <c r="G25" s="74" t="s">
        <v>1217</v>
      </c>
      <c r="H25" s="74"/>
      <c r="I25" s="74" t="s">
        <v>1217</v>
      </c>
      <c r="J25" s="70"/>
      <c r="K25" s="70"/>
      <c r="L25" s="70"/>
      <c r="M25" s="70"/>
      <c r="N25" s="62"/>
      <c r="Q25" s="21" t="e">
        <f>IF(#REF!="1A1 Energy Industries",#REF!)</f>
        <v>#REF!</v>
      </c>
      <c r="R25" s="21" t="e">
        <f>IF(#REF!="1B2 Oil &amp; Natural Gas",#REF!)</f>
        <v>#REF!</v>
      </c>
      <c r="S25" s="21" t="e">
        <f>IF(#REF!="3A2 Manure Management",#REF!)</f>
        <v>#REF!</v>
      </c>
      <c r="T25" s="21" t="e">
        <f>IF(#REF!="3B2 Cropland",#REF!)</f>
        <v>#REF!</v>
      </c>
      <c r="U25" s="21" t="e">
        <f>IF(#REF!="3B6 Other Land",#REF!)</f>
        <v>#REF!</v>
      </c>
      <c r="V25" s="21" t="e">
        <f>IF(#REF!="4A1 Managed Waste Disposal Sites",#REF!)</f>
        <v>#REF!</v>
      </c>
      <c r="W25" s="21" t="e">
        <f>IF(#REF!="4D1 Domestic Wastewater Treatment &amp; Discharge",#REF!)</f>
        <v>#REF!</v>
      </c>
      <c r="X25" s="21" t="e">
        <f>IF(#REF!="unknown",#REF!)</f>
        <v>#REF!</v>
      </c>
    </row>
    <row r="26" spans="1:29" s="21" customFormat="1" x14ac:dyDescent="0.35">
      <c r="A26" s="71" t="s">
        <v>1251</v>
      </c>
      <c r="B26" s="72" t="s">
        <v>436</v>
      </c>
      <c r="C26" s="72"/>
      <c r="D26" s="72" t="s">
        <v>376</v>
      </c>
      <c r="E26" s="75" t="s">
        <v>514</v>
      </c>
      <c r="F26" s="74" t="s">
        <v>1217</v>
      </c>
      <c r="G26" s="74" t="s">
        <v>1217</v>
      </c>
      <c r="H26" s="74"/>
      <c r="I26" s="74" t="s">
        <v>1217</v>
      </c>
      <c r="J26" s="70"/>
      <c r="K26" s="70"/>
      <c r="L26" s="70"/>
      <c r="M26" s="70"/>
      <c r="N26" s="62"/>
      <c r="Q26" s="21" t="e">
        <f>IF(#REF!="1A1 Energy Industries",#REF!)</f>
        <v>#REF!</v>
      </c>
      <c r="R26" s="21" t="e">
        <f>IF(#REF!="1B2 Oil &amp; Natural Gas",#REF!)</f>
        <v>#REF!</v>
      </c>
      <c r="S26" s="21" t="e">
        <f>IF(#REF!="3A2 Manure Management",#REF!)</f>
        <v>#REF!</v>
      </c>
      <c r="T26" s="21" t="e">
        <f>IF(#REF!="3B2 Cropland",#REF!)</f>
        <v>#REF!</v>
      </c>
      <c r="U26" s="21" t="e">
        <f>IF(#REF!="3B6 Other Land",#REF!)</f>
        <v>#REF!</v>
      </c>
      <c r="V26" s="21" t="e">
        <f>IF(#REF!="4A1 Managed Waste Disposal Sites",#REF!)</f>
        <v>#REF!</v>
      </c>
      <c r="W26" s="21" t="e">
        <f>IF(#REF!="4D1 Domestic Wastewater Treatment &amp; Discharge",#REF!)</f>
        <v>#REF!</v>
      </c>
      <c r="X26" s="21" t="e">
        <f>IF(#REF!="unknown",#REF!)</f>
        <v>#REF!</v>
      </c>
    </row>
    <row r="27" spans="1:29" s="21" customFormat="1" x14ac:dyDescent="0.35">
      <c r="A27" s="71" t="s">
        <v>434</v>
      </c>
      <c r="B27" s="72" t="s">
        <v>345</v>
      </c>
      <c r="C27" s="72"/>
      <c r="D27" s="72" t="s">
        <v>345</v>
      </c>
      <c r="E27" s="75" t="s">
        <v>514</v>
      </c>
      <c r="F27" s="74" t="s">
        <v>1217</v>
      </c>
      <c r="G27" s="74" t="s">
        <v>1217</v>
      </c>
      <c r="H27" s="74"/>
      <c r="I27" s="74" t="s">
        <v>1217</v>
      </c>
      <c r="J27" s="70"/>
      <c r="K27" s="70"/>
      <c r="L27" s="70"/>
      <c r="M27" s="70"/>
      <c r="N27" s="62"/>
      <c r="Q27" s="21" t="e">
        <f>IF(#REF!="1A1 Energy Industries",#REF!)</f>
        <v>#REF!</v>
      </c>
      <c r="R27" s="21" t="e">
        <f>IF(#REF!="1B2 Oil &amp; Natural Gas",#REF!)</f>
        <v>#REF!</v>
      </c>
      <c r="S27" s="21" t="e">
        <f>IF(#REF!="3A2 Manure Management",#REF!)</f>
        <v>#REF!</v>
      </c>
      <c r="T27" s="21" t="e">
        <f>IF(#REF!="3B2 Cropland",#REF!)</f>
        <v>#REF!</v>
      </c>
      <c r="U27" s="21" t="e">
        <f>IF(#REF!="3B6 Other Land",#REF!)</f>
        <v>#REF!</v>
      </c>
      <c r="V27" s="21" t="e">
        <f>IF(#REF!="4A1 Managed Waste Disposal Sites",#REF!)</f>
        <v>#REF!</v>
      </c>
      <c r="W27" s="21" t="e">
        <f>IF(#REF!="4D1 Domestic Wastewater Treatment &amp; Discharge",#REF!)</f>
        <v>#REF!</v>
      </c>
      <c r="X27" s="21" t="e">
        <f>IF(#REF!="unknown",#REF!)</f>
        <v>#REF!</v>
      </c>
    </row>
    <row r="28" spans="1:29" s="21" customFormat="1" x14ac:dyDescent="0.35">
      <c r="A28" s="71" t="s">
        <v>1251</v>
      </c>
      <c r="B28" s="72" t="s">
        <v>345</v>
      </c>
      <c r="C28" s="72"/>
      <c r="D28" s="72" t="s">
        <v>345</v>
      </c>
      <c r="E28" s="75" t="s">
        <v>343</v>
      </c>
      <c r="F28" s="74" t="s">
        <v>1217</v>
      </c>
      <c r="G28" s="74" t="s">
        <v>1217</v>
      </c>
      <c r="H28" s="74"/>
      <c r="I28" s="74" t="s">
        <v>1217</v>
      </c>
      <c r="J28" s="70"/>
      <c r="K28" s="70"/>
      <c r="L28" s="70"/>
      <c r="M28" s="70"/>
      <c r="N28" s="62"/>
      <c r="Q28" s="21" t="e">
        <f>IF(#REF!="1A1 Energy Industries",#REF!)</f>
        <v>#REF!</v>
      </c>
      <c r="R28" s="21" t="e">
        <f>IF(#REF!="1B2 Oil &amp; Natural Gas",#REF!)</f>
        <v>#REF!</v>
      </c>
      <c r="S28" s="21" t="e">
        <f>IF(#REF!="3A2 Manure Management",#REF!)</f>
        <v>#REF!</v>
      </c>
      <c r="T28" s="21" t="e">
        <f>IF(#REF!="3B2 Cropland",#REF!)</f>
        <v>#REF!</v>
      </c>
      <c r="U28" s="21" t="e">
        <f>IF(#REF!="3B6 Other Land",#REF!)</f>
        <v>#REF!</v>
      </c>
      <c r="V28" s="21" t="e">
        <f>IF(#REF!="4A1 Managed Waste Disposal Sites",#REF!)</f>
        <v>#REF!</v>
      </c>
      <c r="W28" s="21" t="e">
        <f>IF(#REF!="4D1 Domestic Wastewater Treatment &amp; Discharge",#REF!)</f>
        <v>#REF!</v>
      </c>
      <c r="X28" s="21" t="e">
        <f>IF(#REF!="unknown",#REF!)</f>
        <v>#REF!</v>
      </c>
    </row>
    <row r="29" spans="1:29" s="21" customFormat="1" x14ac:dyDescent="0.35">
      <c r="A29" s="71" t="s">
        <v>1251</v>
      </c>
      <c r="B29" s="72" t="s">
        <v>436</v>
      </c>
      <c r="C29" s="72"/>
      <c r="D29" s="72" t="s">
        <v>376</v>
      </c>
      <c r="E29" s="75" t="s">
        <v>343</v>
      </c>
      <c r="F29" s="74" t="s">
        <v>1217</v>
      </c>
      <c r="G29" s="74" t="s">
        <v>1217</v>
      </c>
      <c r="H29" s="74"/>
      <c r="I29" s="74" t="s">
        <v>1217</v>
      </c>
      <c r="J29" s="70"/>
      <c r="K29" s="70"/>
      <c r="L29" s="70"/>
      <c r="M29" s="70"/>
      <c r="N29" s="62"/>
      <c r="Q29" s="21" t="e">
        <f>IF(#REF!="1A1 Energy Industries",#REF!)</f>
        <v>#REF!</v>
      </c>
      <c r="R29" s="21" t="e">
        <f>IF(#REF!="1B2 Oil &amp; Natural Gas",#REF!)</f>
        <v>#REF!</v>
      </c>
      <c r="S29" s="21" t="e">
        <f>IF(#REF!="3A2 Manure Management",#REF!)</f>
        <v>#REF!</v>
      </c>
      <c r="T29" s="21" t="e">
        <f>IF(#REF!="3B2 Cropland",#REF!)</f>
        <v>#REF!</v>
      </c>
      <c r="U29" s="21" t="e">
        <f>IF(#REF!="3B6 Other Land",#REF!)</f>
        <v>#REF!</v>
      </c>
      <c r="V29" s="21" t="e">
        <f>IF(#REF!="4A1 Managed Waste Disposal Sites",#REF!)</f>
        <v>#REF!</v>
      </c>
      <c r="W29" s="21" t="e">
        <f>IF(#REF!="4D1 Domestic Wastewater Treatment &amp; Discharge",#REF!)</f>
        <v>#REF!</v>
      </c>
      <c r="X29" s="21" t="e">
        <f>IF(#REF!="unknown",#REF!)</f>
        <v>#REF!</v>
      </c>
    </row>
    <row r="30" spans="1:29" s="21" customFormat="1" x14ac:dyDescent="0.35">
      <c r="A30" s="71" t="s">
        <v>1251</v>
      </c>
      <c r="B30" s="72" t="s">
        <v>436</v>
      </c>
      <c r="C30" s="72"/>
      <c r="D30" s="72" t="s">
        <v>376</v>
      </c>
      <c r="E30" s="75" t="s">
        <v>514</v>
      </c>
      <c r="F30" s="74" t="s">
        <v>1217</v>
      </c>
      <c r="G30" s="74" t="s">
        <v>1217</v>
      </c>
      <c r="H30" s="74"/>
      <c r="I30" s="74" t="s">
        <v>1217</v>
      </c>
      <c r="J30" s="70"/>
      <c r="K30" s="70"/>
      <c r="L30" s="70"/>
      <c r="M30" s="70"/>
      <c r="N30" s="62"/>
      <c r="Q30" s="21" t="e">
        <f>IF(#REF!="1A1 Energy Industries",#REF!)</f>
        <v>#REF!</v>
      </c>
      <c r="R30" s="21" t="e">
        <f>IF(#REF!="1B2 Oil &amp; Natural Gas",#REF!)</f>
        <v>#REF!</v>
      </c>
      <c r="S30" s="21" t="e">
        <f>IF(#REF!="3A2 Manure Management",#REF!)</f>
        <v>#REF!</v>
      </c>
      <c r="T30" s="21" t="e">
        <f>IF(#REF!="3B2 Cropland",#REF!)</f>
        <v>#REF!</v>
      </c>
      <c r="U30" s="21" t="e">
        <f>IF(#REF!="3B6 Other Land",#REF!)</f>
        <v>#REF!</v>
      </c>
      <c r="V30" s="21" t="e">
        <f>IF(#REF!="4A1 Managed Waste Disposal Sites",#REF!)</f>
        <v>#REF!</v>
      </c>
      <c r="W30" s="21" t="e">
        <f>IF(#REF!="4D1 Domestic Wastewater Treatment &amp; Discharge",#REF!)</f>
        <v>#REF!</v>
      </c>
      <c r="X30" s="21" t="e">
        <f>IF(#REF!="unknown",#REF!)</f>
        <v>#REF!</v>
      </c>
    </row>
    <row r="31" spans="1:29" s="21" customFormat="1" x14ac:dyDescent="0.35">
      <c r="A31" s="71" t="s">
        <v>830</v>
      </c>
      <c r="B31" s="72" t="s">
        <v>424</v>
      </c>
      <c r="C31" s="72" t="s">
        <v>831</v>
      </c>
      <c r="D31" s="72" t="s">
        <v>376</v>
      </c>
      <c r="E31" s="73" t="s">
        <v>343</v>
      </c>
      <c r="F31" s="74"/>
      <c r="G31" s="74"/>
      <c r="H31" s="74"/>
      <c r="I31" s="76" t="s">
        <v>1397</v>
      </c>
      <c r="J31" s="76">
        <f>J30</f>
        <v>0</v>
      </c>
      <c r="K31" s="76"/>
      <c r="L31" s="70"/>
      <c r="M31" s="70"/>
      <c r="N31" s="62"/>
      <c r="Q31" s="21" t="e">
        <f>IF(#REF!="1A1 Energy Industries",#REF!)</f>
        <v>#REF!</v>
      </c>
      <c r="R31" s="21" t="e">
        <f>IF(#REF!="1B2 Oil &amp; Natural Gas",#REF!)</f>
        <v>#REF!</v>
      </c>
      <c r="S31" s="21" t="e">
        <f>IF(#REF!="3A2 Manure Management",#REF!)</f>
        <v>#REF!</v>
      </c>
      <c r="T31" s="21" t="e">
        <f>IF(#REF!="3B2 Cropland",#REF!)</f>
        <v>#REF!</v>
      </c>
      <c r="U31" s="21" t="e">
        <f>IF(#REF!="3B6 Other Land",#REF!)</f>
        <v>#REF!</v>
      </c>
      <c r="V31" s="21" t="e">
        <f>IF(#REF!="4A1 Managed Waste Disposal Sites",#REF!)</f>
        <v>#REF!</v>
      </c>
      <c r="W31" s="21" t="e">
        <f>IF(#REF!="4D1 Domestic Wastewater Treatment &amp; Discharge",#REF!)</f>
        <v>#REF!</v>
      </c>
      <c r="X31" s="21" t="e">
        <f>IF(#REF!="unknown",#REF!)</f>
        <v>#REF!</v>
      </c>
      <c r="Y31" s="90" t="s">
        <v>1225</v>
      </c>
      <c r="Z31" s="92">
        <v>832.04223204993878</v>
      </c>
      <c r="AA31" s="94" t="e">
        <f>Z31/#REF!</f>
        <v>#REF!</v>
      </c>
      <c r="AB31" s="94">
        <f>Z31/40000</f>
        <v>2.0801055801248469E-2</v>
      </c>
      <c r="AC31" s="94" t="e">
        <f>Z31/#REF!</f>
        <v>#REF!</v>
      </c>
    </row>
    <row r="32" spans="1:29" s="21" customFormat="1" x14ac:dyDescent="0.35">
      <c r="A32" s="71" t="s">
        <v>1251</v>
      </c>
      <c r="B32" s="72" t="s">
        <v>436</v>
      </c>
      <c r="C32" s="72"/>
      <c r="D32" s="72" t="s">
        <v>376</v>
      </c>
      <c r="E32" s="75" t="s">
        <v>343</v>
      </c>
      <c r="F32" s="74">
        <v>9.3193436265000003</v>
      </c>
      <c r="G32" s="74" t="s">
        <v>1217</v>
      </c>
      <c r="H32" s="74"/>
      <c r="I32" s="74" t="s">
        <v>1217</v>
      </c>
      <c r="J32"/>
      <c r="K32"/>
      <c r="L32" s="96">
        <f>L31+F32</f>
        <v>9.3193436265000003</v>
      </c>
      <c r="M32" s="96">
        <f t="shared" ref="M32:M95" si="1">L32/L$335</f>
        <v>2.6359903498877381E-3</v>
      </c>
      <c r="N32" s="62"/>
      <c r="Q32" s="21" t="e">
        <f>IF(#REF!="1A1 Energy Industries",#REF!)</f>
        <v>#REF!</v>
      </c>
      <c r="R32" s="21" t="e">
        <f>IF(#REF!="1B2 Oil &amp; Natural Gas",#REF!)</f>
        <v>#REF!</v>
      </c>
      <c r="S32" s="21" t="e">
        <f>IF(#REF!="3A2 Manure Management",#REF!)</f>
        <v>#REF!</v>
      </c>
      <c r="T32" s="21" t="e">
        <f>IF(#REF!="3B2 Cropland",#REF!)</f>
        <v>#REF!</v>
      </c>
      <c r="U32" s="21" t="e">
        <f>IF(#REF!="3B6 Other Land",#REF!)</f>
        <v>#REF!</v>
      </c>
      <c r="V32" s="21" t="e">
        <f>IF(#REF!="4A1 Managed Waste Disposal Sites",#REF!)</f>
        <v>#REF!</v>
      </c>
      <c r="W32" s="21" t="e">
        <f>IF(#REF!="4D1 Domestic Wastewater Treatment &amp; Discharge",#REF!)</f>
        <v>#REF!</v>
      </c>
      <c r="X32" s="21" t="e">
        <f>IF(#REF!="unknown",#REF!)</f>
        <v>#REF!</v>
      </c>
    </row>
    <row r="33" spans="1:36" s="21" customFormat="1" x14ac:dyDescent="0.35">
      <c r="A33" s="72" t="s">
        <v>434</v>
      </c>
      <c r="B33" s="72" t="s">
        <v>436</v>
      </c>
      <c r="C33" s="72" t="s">
        <v>431</v>
      </c>
      <c r="D33" s="72" t="s">
        <v>376</v>
      </c>
      <c r="E33" s="73" t="s">
        <v>514</v>
      </c>
      <c r="F33" s="74">
        <v>7.9751119392278245</v>
      </c>
      <c r="G33" s="74" t="s">
        <v>1217</v>
      </c>
      <c r="H33" s="74"/>
      <c r="I33" s="74" t="s">
        <v>1217</v>
      </c>
      <c r="J33"/>
      <c r="K33"/>
      <c r="L33" s="96">
        <f>L32+F33</f>
        <v>17.294455565727823</v>
      </c>
      <c r="M33" s="96">
        <f t="shared" si="1"/>
        <v>4.8917627469158998E-3</v>
      </c>
      <c r="N33" s="62"/>
      <c r="Q33" s="21" t="e">
        <f>IF(#REF!="1A1 Energy Industries",#REF!)</f>
        <v>#REF!</v>
      </c>
      <c r="R33" s="21" t="e">
        <f>IF(#REF!="1B2 Oil &amp; Natural Gas",#REF!)</f>
        <v>#REF!</v>
      </c>
      <c r="S33" s="21" t="e">
        <f>IF(#REF!="3A2 Manure Management",#REF!)</f>
        <v>#REF!</v>
      </c>
      <c r="T33" s="21" t="e">
        <f>IF(#REF!="3B2 Cropland",#REF!)</f>
        <v>#REF!</v>
      </c>
      <c r="U33" s="21" t="e">
        <f>IF(#REF!="3B6 Other Land",#REF!)</f>
        <v>#REF!</v>
      </c>
      <c r="V33" s="21" t="e">
        <f>IF(#REF!="4A1 Managed Waste Disposal Sites",#REF!)</f>
        <v>#REF!</v>
      </c>
      <c r="W33" s="21" t="e">
        <f>IF(#REF!="4D1 Domestic Wastewater Treatment &amp; Discharge",#REF!)</f>
        <v>#REF!</v>
      </c>
      <c r="X33" s="21" t="e">
        <f>IF(#REF!="unknown",#REF!)</f>
        <v>#REF!</v>
      </c>
      <c r="Y33" s="91"/>
      <c r="Z33" s="93"/>
      <c r="AA33" s="95"/>
      <c r="AB33" s="95"/>
      <c r="AC33" s="95"/>
    </row>
    <row r="34" spans="1:36" s="21" customFormat="1" x14ac:dyDescent="0.35">
      <c r="A34" s="71" t="s">
        <v>1251</v>
      </c>
      <c r="B34" s="72" t="s">
        <v>345</v>
      </c>
      <c r="C34" s="72"/>
      <c r="D34" s="72" t="s">
        <v>345</v>
      </c>
      <c r="E34" s="75" t="s">
        <v>514</v>
      </c>
      <c r="F34" s="74">
        <v>5.8822215241095668</v>
      </c>
      <c r="G34" s="74" t="s">
        <v>1217</v>
      </c>
      <c r="H34" s="74"/>
      <c r="I34" s="74" t="s">
        <v>1217</v>
      </c>
      <c r="J34"/>
      <c r="K34"/>
      <c r="L34" s="96">
        <f>L33+F34</f>
        <v>23.176677089837391</v>
      </c>
      <c r="M34" s="96">
        <f t="shared" si="1"/>
        <v>6.5555579448270691E-3</v>
      </c>
      <c r="N34" s="62"/>
      <c r="Q34" s="21" t="e">
        <f>IF(#REF!="1A1 Energy Industries",#REF!)</f>
        <v>#REF!</v>
      </c>
      <c r="R34" s="21" t="e">
        <f>IF(#REF!="1B2 Oil &amp; Natural Gas",#REF!)</f>
        <v>#REF!</v>
      </c>
      <c r="S34" s="21" t="e">
        <f>IF(#REF!="3A2 Manure Management",#REF!)</f>
        <v>#REF!</v>
      </c>
      <c r="T34" s="21" t="e">
        <f>IF(#REF!="3B2 Cropland",#REF!)</f>
        <v>#REF!</v>
      </c>
      <c r="U34" s="21" t="e">
        <f>IF(#REF!="3B6 Other Land",#REF!)</f>
        <v>#REF!</v>
      </c>
      <c r="V34" s="21" t="e">
        <f>IF(#REF!="4A1 Managed Waste Disposal Sites",#REF!)</f>
        <v>#REF!</v>
      </c>
      <c r="W34" s="21" t="e">
        <f>IF(#REF!="4D1 Domestic Wastewater Treatment &amp; Discharge",#REF!)</f>
        <v>#REF!</v>
      </c>
      <c r="X34" s="21" t="e">
        <f>IF(#REF!="unknown",#REF!)</f>
        <v>#REF!</v>
      </c>
    </row>
    <row r="35" spans="1:36" s="21" customFormat="1" x14ac:dyDescent="0.35">
      <c r="A35" s="71" t="s">
        <v>1251</v>
      </c>
      <c r="B35" s="72" t="s">
        <v>345</v>
      </c>
      <c r="C35" s="72"/>
      <c r="D35" s="72" t="s">
        <v>345</v>
      </c>
      <c r="E35" s="75" t="s">
        <v>343</v>
      </c>
      <c r="F35" s="74">
        <v>2.7903634775400001</v>
      </c>
      <c r="G35" s="74" t="s">
        <v>1217</v>
      </c>
      <c r="H35" s="74"/>
      <c r="I35" s="74" t="s">
        <v>1217</v>
      </c>
      <c r="J35"/>
      <c r="K35"/>
      <c r="L35" s="96">
        <f>L34+F35</f>
        <v>25.967040567377392</v>
      </c>
      <c r="M35" s="96">
        <f t="shared" si="1"/>
        <v>7.3448164478142628E-3</v>
      </c>
      <c r="N35" s="62"/>
      <c r="Q35" s="21" t="e">
        <f>IF(#REF!="1A1 Energy Industries",#REF!)</f>
        <v>#REF!</v>
      </c>
      <c r="R35" s="21" t="e">
        <f>IF(#REF!="1B2 Oil &amp; Natural Gas",#REF!)</f>
        <v>#REF!</v>
      </c>
      <c r="S35" s="21" t="e">
        <f>IF(#REF!="3A2 Manure Management",#REF!)</f>
        <v>#REF!</v>
      </c>
      <c r="T35" s="21" t="e">
        <f>IF(#REF!="3B2 Cropland",#REF!)</f>
        <v>#REF!</v>
      </c>
      <c r="U35" s="21" t="e">
        <f>IF(#REF!="3B6 Other Land",#REF!)</f>
        <v>#REF!</v>
      </c>
      <c r="V35" s="21" t="e">
        <f>IF(#REF!="4A1 Managed Waste Disposal Sites",#REF!)</f>
        <v>#REF!</v>
      </c>
      <c r="W35" s="21" t="e">
        <f>IF(#REF!="4D1 Domestic Wastewater Treatment &amp; Discharge",#REF!)</f>
        <v>#REF!</v>
      </c>
      <c r="X35" s="21" t="e">
        <f>IF(#REF!="unknown",#REF!)</f>
        <v>#REF!</v>
      </c>
    </row>
    <row r="36" spans="1:36" s="21" customFormat="1" x14ac:dyDescent="0.35">
      <c r="A36" s="72" t="s">
        <v>431</v>
      </c>
      <c r="B36" s="72" t="s">
        <v>436</v>
      </c>
      <c r="C36" s="72"/>
      <c r="D36" s="72" t="s">
        <v>376</v>
      </c>
      <c r="E36" s="75" t="s">
        <v>514</v>
      </c>
      <c r="F36" s="74">
        <v>0.27931325649850003</v>
      </c>
      <c r="G36" s="74" t="s">
        <v>1217</v>
      </c>
      <c r="H36" s="74"/>
      <c r="I36" s="74" t="s">
        <v>1217</v>
      </c>
      <c r="J36"/>
      <c r="K36"/>
      <c r="L36" s="96">
        <f>L35+F36</f>
        <v>26.246353823875893</v>
      </c>
      <c r="M36" s="96">
        <f t="shared" si="1"/>
        <v>7.4238206221675027E-3</v>
      </c>
      <c r="N36" s="62"/>
      <c r="Q36" s="21" t="e">
        <f>IF(#REF!="1A1 Energy Industries",#REF!)</f>
        <v>#REF!</v>
      </c>
      <c r="R36" s="21" t="e">
        <f>IF(#REF!="1B2 Oil &amp; Natural Gas",#REF!)</f>
        <v>#REF!</v>
      </c>
      <c r="S36" s="21" t="e">
        <f>IF(#REF!="3A2 Manure Management",#REF!)</f>
        <v>#REF!</v>
      </c>
      <c r="T36" s="21" t="e">
        <f>IF(#REF!="3B2 Cropland",#REF!)</f>
        <v>#REF!</v>
      </c>
      <c r="U36" s="21" t="e">
        <f>IF(#REF!="3B6 Other Land",#REF!)</f>
        <v>#REF!</v>
      </c>
      <c r="V36" s="21" t="e">
        <f>IF(#REF!="4A1 Managed Waste Disposal Sites",#REF!)</f>
        <v>#REF!</v>
      </c>
      <c r="W36" s="21" t="e">
        <f>IF(#REF!="4D1 Domestic Wastewater Treatment &amp; Discharge",#REF!)</f>
        <v>#REF!</v>
      </c>
      <c r="X36" s="21" t="e">
        <f>IF(#REF!="unknown",#REF!)</f>
        <v>#REF!</v>
      </c>
    </row>
    <row r="37" spans="1:36" s="21" customFormat="1" x14ac:dyDescent="0.35">
      <c r="A37" s="5" t="s">
        <v>289</v>
      </c>
      <c r="B37" s="4" t="s">
        <v>346</v>
      </c>
      <c r="C37" s="4" t="s">
        <v>357</v>
      </c>
      <c r="D37" s="4" t="s">
        <v>370</v>
      </c>
      <c r="E37" s="33" t="s">
        <v>343</v>
      </c>
      <c r="F37" s="49">
        <v>233.84316754700001</v>
      </c>
      <c r="G37" s="49">
        <v>496.577899226</v>
      </c>
      <c r="H37" s="49">
        <f t="shared" ref="H37:H67" si="2">F37*1000/G37</f>
        <v>470.90933348319334</v>
      </c>
      <c r="I37" s="67">
        <f>F37*$J$2/G37*3600</f>
        <v>3390.5472010789922</v>
      </c>
      <c r="J37" s="67">
        <f>I37</f>
        <v>3390.5472010789922</v>
      </c>
      <c r="K37" s="180">
        <f>J37/J$336</f>
        <v>5.3782230868448293E-2</v>
      </c>
      <c r="L37" s="96">
        <f>F37</f>
        <v>233.84316754700001</v>
      </c>
      <c r="M37" s="96">
        <f t="shared" si="1"/>
        <v>6.6142891360748496E-2</v>
      </c>
      <c r="N37" s="63">
        <f>H37</f>
        <v>470.90933348319334</v>
      </c>
      <c r="O37" s="66">
        <f t="shared" ref="O37:O67" si="3">N37/N$336</f>
        <v>0.11589951851912139</v>
      </c>
      <c r="P37"/>
      <c r="Q37" t="e">
        <f>IF(#REF!="1A1 Energy Industries",#REF!)</f>
        <v>#REF!</v>
      </c>
      <c r="R37" t="e">
        <f>IF(#REF!="1B2 Oil &amp; Natural Gas",#REF!)</f>
        <v>#REF!</v>
      </c>
      <c r="S37" t="e">
        <f>IF(#REF!="3A2 Manure Management",#REF!)</f>
        <v>#REF!</v>
      </c>
      <c r="T37" t="e">
        <f>IF(#REF!="3B2 Cropland",#REF!)</f>
        <v>#REF!</v>
      </c>
      <c r="U37" t="e">
        <f>IF(#REF!="3B6 Other Land",#REF!)</f>
        <v>#REF!</v>
      </c>
      <c r="V37" t="e">
        <f>IF(#REF!="4A1 Managed Waste Disposal Sites",#REF!)</f>
        <v>#REF!</v>
      </c>
      <c r="W37" t="e">
        <f>IF(#REF!="4D1 Domestic Wastewater Treatment &amp; Discharge",#REF!)</f>
        <v>#REF!</v>
      </c>
      <c r="X37" t="e">
        <f>IF(#REF!="unknown",#REF!)</f>
        <v>#REF!</v>
      </c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x14ac:dyDescent="0.35">
      <c r="A38" s="5" t="s">
        <v>1194</v>
      </c>
      <c r="B38" s="4" t="s">
        <v>1057</v>
      </c>
      <c r="C38" s="4" t="s">
        <v>1096</v>
      </c>
      <c r="D38" s="4" t="s">
        <v>392</v>
      </c>
      <c r="E38" s="33" t="s">
        <v>343</v>
      </c>
      <c r="F38" s="49">
        <v>176.99481916400001</v>
      </c>
      <c r="G38" s="49">
        <v>497.321827391</v>
      </c>
      <c r="H38" s="49">
        <f t="shared" si="2"/>
        <v>355.8959398434863</v>
      </c>
      <c r="I38" s="67">
        <f t="shared" ref="I38:I67" si="4">F38*$J$2/G38*3600</f>
        <v>2562.4507668731012</v>
      </c>
      <c r="J38" s="67">
        <f>J37+I38</f>
        <v>5952.9979679520929</v>
      </c>
      <c r="K38" s="180">
        <f t="shared" ref="K38:K101" si="5">J38/J$336</f>
        <v>9.4428861208572759E-2</v>
      </c>
      <c r="L38" s="96">
        <f t="shared" ref="L38:L69" si="6">L37+F38</f>
        <v>410.83798671099999</v>
      </c>
      <c r="M38" s="96">
        <f t="shared" si="1"/>
        <v>0.11620614194952956</v>
      </c>
      <c r="N38" s="63">
        <f t="shared" ref="N38:N67" si="7">N37+H38</f>
        <v>826.80527332667964</v>
      </c>
      <c r="O38" s="66">
        <f t="shared" si="3"/>
        <v>0.20349210829785508</v>
      </c>
      <c r="P38" s="23" t="e">
        <f>N38/#REF!</f>
        <v>#REF!</v>
      </c>
      <c r="Q38" t="e">
        <f>IF(#REF!="1A1 Energy Industries",#REF!)</f>
        <v>#REF!</v>
      </c>
      <c r="R38" t="e">
        <f>IF(#REF!="1B2 Oil &amp; Natural Gas",#REF!)</f>
        <v>#REF!</v>
      </c>
      <c r="S38" t="e">
        <f>IF(#REF!="3A2 Manure Management",#REF!)</f>
        <v>#REF!</v>
      </c>
      <c r="T38" t="e">
        <f>IF(#REF!="3B2 Cropland",#REF!)</f>
        <v>#REF!</v>
      </c>
      <c r="U38" t="e">
        <f>IF(#REF!="3B6 Other Land",#REF!)</f>
        <v>#REF!</v>
      </c>
      <c r="V38" t="e">
        <f>IF(#REF!="4A1 Managed Waste Disposal Sites",#REF!)</f>
        <v>#REF!</v>
      </c>
      <c r="W38" t="e">
        <f>IF(#REF!="4D1 Domestic Wastewater Treatment &amp; Discharge",#REF!)</f>
        <v>#REF!</v>
      </c>
      <c r="X38" t="e">
        <f>IF(#REF!="unknown",#REF!)</f>
        <v>#REF!</v>
      </c>
    </row>
    <row r="39" spans="1:36" x14ac:dyDescent="0.35">
      <c r="A39" s="5" t="s">
        <v>1194</v>
      </c>
      <c r="B39" s="4" t="s">
        <v>1057</v>
      </c>
      <c r="C39" s="4" t="s">
        <v>1097</v>
      </c>
      <c r="D39" s="4" t="s">
        <v>392</v>
      </c>
      <c r="E39" s="33" t="s">
        <v>343</v>
      </c>
      <c r="F39" s="49">
        <v>142.86904498000001</v>
      </c>
      <c r="G39" s="49">
        <v>497.321827391</v>
      </c>
      <c r="H39" s="49">
        <f t="shared" si="2"/>
        <v>287.27684390911475</v>
      </c>
      <c r="I39" s="67">
        <f t="shared" si="4"/>
        <v>2068.3932761456263</v>
      </c>
      <c r="J39" s="67">
        <f t="shared" ref="J39:J102" si="8">J38+I39</f>
        <v>8021.3912440977192</v>
      </c>
      <c r="K39" s="180">
        <f t="shared" si="5"/>
        <v>0.12723855182990043</v>
      </c>
      <c r="L39" s="96">
        <f t="shared" si="6"/>
        <v>553.707031691</v>
      </c>
      <c r="M39" s="96">
        <f t="shared" si="1"/>
        <v>0.15661686602607</v>
      </c>
      <c r="N39" s="63">
        <f t="shared" si="7"/>
        <v>1114.0821172357944</v>
      </c>
      <c r="O39" s="66">
        <f t="shared" si="3"/>
        <v>0.27419626623943361</v>
      </c>
      <c r="P39" s="23" t="e">
        <f>N39/#REF!</f>
        <v>#REF!</v>
      </c>
      <c r="Q39" t="e">
        <f>IF(#REF!="1A1 Energy Industries",#REF!)</f>
        <v>#REF!</v>
      </c>
      <c r="R39" t="e">
        <f>IF(#REF!="1B2 Oil &amp; Natural Gas",#REF!)</f>
        <v>#REF!</v>
      </c>
      <c r="S39" t="e">
        <f>IF(#REF!="3A2 Manure Management",#REF!)</f>
        <v>#REF!</v>
      </c>
      <c r="T39" t="e">
        <f>IF(#REF!="3B2 Cropland",#REF!)</f>
        <v>#REF!</v>
      </c>
      <c r="U39" t="e">
        <f>IF(#REF!="3B6 Other Land",#REF!)</f>
        <v>#REF!</v>
      </c>
      <c r="V39" t="e">
        <f>IF(#REF!="4A1 Managed Waste Disposal Sites",#REF!)</f>
        <v>#REF!</v>
      </c>
      <c r="W39" t="e">
        <f>IF(#REF!="4D1 Domestic Wastewater Treatment &amp; Discharge",#REF!)</f>
        <v>#REF!</v>
      </c>
      <c r="X39" t="e">
        <f>IF(#REF!="unknown",#REF!)</f>
        <v>#REF!</v>
      </c>
    </row>
    <row r="40" spans="1:36" x14ac:dyDescent="0.35">
      <c r="A40" s="5" t="s">
        <v>441</v>
      </c>
      <c r="B40" s="4" t="s">
        <v>197</v>
      </c>
      <c r="C40" s="4"/>
      <c r="D40" s="4" t="s">
        <v>404</v>
      </c>
      <c r="E40" s="33" t="s">
        <v>514</v>
      </c>
      <c r="F40" s="49">
        <v>87.658266738500004</v>
      </c>
      <c r="G40" s="49">
        <v>420.89170245749995</v>
      </c>
      <c r="H40" s="49">
        <f t="shared" si="2"/>
        <v>208.26798491555297</v>
      </c>
      <c r="I40" s="67">
        <f t="shared" si="4"/>
        <v>1499.5294913919813</v>
      </c>
      <c r="J40" s="67">
        <f t="shared" si="8"/>
        <v>9520.9207354897007</v>
      </c>
      <c r="K40" s="180">
        <f t="shared" si="5"/>
        <v>0.15102469504431296</v>
      </c>
      <c r="L40" s="96">
        <f t="shared" si="6"/>
        <v>641.36529842949994</v>
      </c>
      <c r="M40" s="96">
        <f t="shared" si="1"/>
        <v>0.18141113850611065</v>
      </c>
      <c r="N40" s="63">
        <f t="shared" si="7"/>
        <v>1322.3501021513473</v>
      </c>
      <c r="O40" s="66">
        <f t="shared" si="3"/>
        <v>0.32545487900914993</v>
      </c>
      <c r="P40" s="23" t="e">
        <f>N40/#REF!</f>
        <v>#REF!</v>
      </c>
      <c r="Q40" t="e">
        <f>IF(#REF!="1A1 Energy Industries",#REF!)</f>
        <v>#REF!</v>
      </c>
      <c r="R40" t="e">
        <f>IF(#REF!="1B2 Oil &amp; Natural Gas",#REF!)</f>
        <v>#REF!</v>
      </c>
      <c r="S40" t="e">
        <f>IF(#REF!="3A2 Manure Management",#REF!)</f>
        <v>#REF!</v>
      </c>
      <c r="T40" t="e">
        <f>IF(#REF!="3B2 Cropland",#REF!)</f>
        <v>#REF!</v>
      </c>
      <c r="U40" t="e">
        <f>IF(#REF!="3B6 Other Land",#REF!)</f>
        <v>#REF!</v>
      </c>
      <c r="V40" t="e">
        <f>IF(#REF!="4A1 Managed Waste Disposal Sites",#REF!)</f>
        <v>#REF!</v>
      </c>
      <c r="W40" t="e">
        <f>IF(#REF!="4D1 Domestic Wastewater Treatment &amp; Discharge",#REF!)</f>
        <v>#REF!</v>
      </c>
      <c r="X40" t="e">
        <f>IF(#REF!="unknown",#REF!)</f>
        <v>#REF!</v>
      </c>
    </row>
    <row r="41" spans="1:36" x14ac:dyDescent="0.35">
      <c r="A41" s="5" t="s">
        <v>1071</v>
      </c>
      <c r="B41" s="4" t="s">
        <v>829</v>
      </c>
      <c r="C41" s="5" t="s">
        <v>989</v>
      </c>
      <c r="D41" s="4" t="s">
        <v>370</v>
      </c>
      <c r="E41" s="33" t="s">
        <v>514</v>
      </c>
      <c r="F41" s="49">
        <v>93.842877799000007</v>
      </c>
      <c r="G41" s="49">
        <v>463.36019600999998</v>
      </c>
      <c r="H41" s="49">
        <f t="shared" si="2"/>
        <v>202.52684327890509</v>
      </c>
      <c r="I41" s="67">
        <f t="shared" si="4"/>
        <v>1458.1932716081164</v>
      </c>
      <c r="J41" s="67">
        <f t="shared" si="8"/>
        <v>10979.114007097818</v>
      </c>
      <c r="K41" s="180">
        <f t="shared" si="5"/>
        <v>0.17415514642380947</v>
      </c>
      <c r="L41" s="96">
        <f t="shared" si="6"/>
        <v>735.20817622849995</v>
      </c>
      <c r="M41" s="96">
        <f t="shared" si="1"/>
        <v>0.20795473751886223</v>
      </c>
      <c r="N41" s="63">
        <f t="shared" si="7"/>
        <v>1524.8769454302524</v>
      </c>
      <c r="O41" s="66">
        <f t="shared" si="3"/>
        <v>0.37530049037047242</v>
      </c>
      <c r="P41" s="23" t="e">
        <f>N41/#REF!</f>
        <v>#REF!</v>
      </c>
      <c r="Q41" t="e">
        <f>IF(#REF!="1A1 Energy Industries",#REF!)</f>
        <v>#REF!</v>
      </c>
      <c r="R41" t="e">
        <f>IF(#REF!="1B2 Oil &amp; Natural Gas",#REF!)</f>
        <v>#REF!</v>
      </c>
      <c r="S41" t="e">
        <f>IF(#REF!="3A2 Manure Management",#REF!)</f>
        <v>#REF!</v>
      </c>
      <c r="T41" t="e">
        <f>IF(#REF!="3B2 Cropland",#REF!)</f>
        <v>#REF!</v>
      </c>
      <c r="U41" t="e">
        <f>IF(#REF!="3B6 Other Land",#REF!)</f>
        <v>#REF!</v>
      </c>
      <c r="V41" t="e">
        <f>IF(#REF!="4A1 Managed Waste Disposal Sites",#REF!)</f>
        <v>#REF!</v>
      </c>
      <c r="W41" t="e">
        <f>IF(#REF!="4D1 Domestic Wastewater Treatment &amp; Discharge",#REF!)</f>
        <v>#REF!</v>
      </c>
      <c r="X41" t="e">
        <f>IF(#REF!="unknown",#REF!)</f>
        <v>#REF!</v>
      </c>
    </row>
    <row r="42" spans="1:36" x14ac:dyDescent="0.35">
      <c r="A42" s="5" t="s">
        <v>1194</v>
      </c>
      <c r="B42" s="4" t="s">
        <v>1056</v>
      </c>
      <c r="C42" s="4" t="s">
        <v>496</v>
      </c>
      <c r="D42" s="4" t="s">
        <v>392</v>
      </c>
      <c r="E42" s="33" t="s">
        <v>514</v>
      </c>
      <c r="F42" s="49">
        <v>94.627337919699997</v>
      </c>
      <c r="G42" s="49">
        <v>491.89475815950004</v>
      </c>
      <c r="H42" s="49">
        <f t="shared" si="2"/>
        <v>192.37313744460857</v>
      </c>
      <c r="I42" s="67">
        <f t="shared" si="4"/>
        <v>1385.0865896011817</v>
      </c>
      <c r="J42" s="67">
        <f t="shared" si="8"/>
        <v>12364.200596699</v>
      </c>
      <c r="K42" s="180">
        <f t="shared" si="5"/>
        <v>0.19612595004837372</v>
      </c>
      <c r="L42" s="96">
        <f t="shared" si="6"/>
        <v>829.83551414819999</v>
      </c>
      <c r="M42" s="96">
        <f t="shared" si="1"/>
        <v>0.2347202222556424</v>
      </c>
      <c r="N42" s="63">
        <f t="shared" si="7"/>
        <v>1717.2500828748609</v>
      </c>
      <c r="O42" s="66">
        <f t="shared" si="3"/>
        <v>0.42264708645708116</v>
      </c>
      <c r="P42" s="23" t="e">
        <f>N42/#REF!</f>
        <v>#REF!</v>
      </c>
      <c r="Q42" t="e">
        <f>IF(#REF!="1A1 Energy Industries",#REF!)</f>
        <v>#REF!</v>
      </c>
      <c r="R42" t="e">
        <f>IF(#REF!="1B2 Oil &amp; Natural Gas",#REF!)</f>
        <v>#REF!</v>
      </c>
      <c r="S42" t="e">
        <f>IF(#REF!="3A2 Manure Management",#REF!)</f>
        <v>#REF!</v>
      </c>
      <c r="T42" t="e">
        <f>IF(#REF!="3B2 Cropland",#REF!)</f>
        <v>#REF!</v>
      </c>
      <c r="U42" t="e">
        <f>IF(#REF!="3B6 Other Land",#REF!)</f>
        <v>#REF!</v>
      </c>
      <c r="V42" t="e">
        <f>IF(#REF!="4A1 Managed Waste Disposal Sites",#REF!)</f>
        <v>#REF!</v>
      </c>
      <c r="W42" t="e">
        <f>IF(#REF!="4D1 Domestic Wastewater Treatment &amp; Discharge",#REF!)</f>
        <v>#REF!</v>
      </c>
      <c r="X42" t="e">
        <f>IF(#REF!="unknown",#REF!)</f>
        <v>#REF!</v>
      </c>
    </row>
    <row r="43" spans="1:36" x14ac:dyDescent="0.35">
      <c r="A43" s="5" t="s">
        <v>1192</v>
      </c>
      <c r="B43" s="4" t="s">
        <v>1056</v>
      </c>
      <c r="C43" s="4" t="s">
        <v>1084</v>
      </c>
      <c r="D43" s="4" t="s">
        <v>392</v>
      </c>
      <c r="E43" s="33" t="s">
        <v>343</v>
      </c>
      <c r="F43" s="49">
        <v>83.114763238500004</v>
      </c>
      <c r="G43" s="49">
        <v>456.15786740999999</v>
      </c>
      <c r="H43" s="49">
        <f t="shared" si="2"/>
        <v>182.20613777947952</v>
      </c>
      <c r="I43" s="67">
        <f t="shared" si="4"/>
        <v>1311.8841920122525</v>
      </c>
      <c r="J43" s="67">
        <f t="shared" si="8"/>
        <v>13676.084788711252</v>
      </c>
      <c r="K43" s="180">
        <f t="shared" si="5"/>
        <v>0.21693558763873591</v>
      </c>
      <c r="L43" s="96">
        <f t="shared" si="6"/>
        <v>912.95027738670001</v>
      </c>
      <c r="M43" s="96">
        <f t="shared" si="1"/>
        <v>0.25822935794272001</v>
      </c>
      <c r="N43" s="63">
        <f t="shared" si="7"/>
        <v>1899.4562206543405</v>
      </c>
      <c r="O43" s="66">
        <f t="shared" si="3"/>
        <v>0.4674913954107156</v>
      </c>
      <c r="P43" s="23" t="e">
        <f>N43/#REF!</f>
        <v>#REF!</v>
      </c>
      <c r="Q43" t="e">
        <f>IF(#REF!="1A1 Energy Industries",#REF!)</f>
        <v>#REF!</v>
      </c>
      <c r="R43" t="e">
        <f>IF(#REF!="1B2 Oil &amp; Natural Gas",#REF!)</f>
        <v>#REF!</v>
      </c>
      <c r="S43" t="e">
        <f>IF(#REF!="3A2 Manure Management",#REF!)</f>
        <v>#REF!</v>
      </c>
      <c r="T43" t="e">
        <f>IF(#REF!="3B2 Cropland",#REF!)</f>
        <v>#REF!</v>
      </c>
      <c r="U43" t="e">
        <f>IF(#REF!="3B6 Other Land",#REF!)</f>
        <v>#REF!</v>
      </c>
      <c r="V43" t="e">
        <f>IF(#REF!="4A1 Managed Waste Disposal Sites",#REF!)</f>
        <v>#REF!</v>
      </c>
      <c r="W43" t="e">
        <f>IF(#REF!="4D1 Domestic Wastewater Treatment &amp; Discharge",#REF!)</f>
        <v>#REF!</v>
      </c>
      <c r="X43" t="e">
        <f>IF(#REF!="unknown",#REF!)</f>
        <v>#REF!</v>
      </c>
    </row>
    <row r="44" spans="1:36" x14ac:dyDescent="0.35">
      <c r="A44" s="5" t="s">
        <v>1198</v>
      </c>
      <c r="B44" s="4" t="s">
        <v>1057</v>
      </c>
      <c r="C44" s="4" t="s">
        <v>1178</v>
      </c>
      <c r="D44" s="4" t="s">
        <v>392</v>
      </c>
      <c r="E44" s="45" t="s">
        <v>343</v>
      </c>
      <c r="F44" s="50">
        <v>89.850744036500004</v>
      </c>
      <c r="G44" s="50">
        <v>499.52477415999999</v>
      </c>
      <c r="H44" s="49">
        <f t="shared" si="2"/>
        <v>179.87244814352374</v>
      </c>
      <c r="I44" s="67">
        <f t="shared" si="4"/>
        <v>1295.0816266333709</v>
      </c>
      <c r="J44" s="67">
        <f t="shared" si="8"/>
        <v>14971.166415344624</v>
      </c>
      <c r="K44" s="180">
        <f t="shared" si="5"/>
        <v>0.23747869614196385</v>
      </c>
      <c r="L44" s="96">
        <f t="shared" si="6"/>
        <v>1002.8010214232</v>
      </c>
      <c r="M44" s="96">
        <f t="shared" si="1"/>
        <v>0.28364377592136014</v>
      </c>
      <c r="N44" s="63">
        <f t="shared" si="7"/>
        <v>2079.3286687978643</v>
      </c>
      <c r="O44" s="66">
        <f t="shared" si="3"/>
        <v>0.51176134007392549</v>
      </c>
      <c r="P44" s="23" t="e">
        <f>N44/#REF!</f>
        <v>#REF!</v>
      </c>
      <c r="Q44" t="e">
        <f>IF(#REF!="1A1 Energy Industries",#REF!)</f>
        <v>#REF!</v>
      </c>
      <c r="R44" t="e">
        <f>IF(#REF!="1B2 Oil &amp; Natural Gas",#REF!)</f>
        <v>#REF!</v>
      </c>
      <c r="S44" t="e">
        <f>IF(#REF!="3A2 Manure Management",#REF!)</f>
        <v>#REF!</v>
      </c>
      <c r="T44" t="e">
        <f>IF(#REF!="3B2 Cropland",#REF!)</f>
        <v>#REF!</v>
      </c>
      <c r="U44" t="e">
        <f>IF(#REF!="3B6 Other Land",#REF!)</f>
        <v>#REF!</v>
      </c>
      <c r="V44" t="e">
        <f>IF(#REF!="4A1 Managed Waste Disposal Sites",#REF!)</f>
        <v>#REF!</v>
      </c>
      <c r="W44" t="e">
        <f>IF(#REF!="4D1 Domestic Wastewater Treatment &amp; Discharge",#REF!)</f>
        <v>#REF!</v>
      </c>
      <c r="X44" t="e">
        <f>IF(#REF!="unknown",#REF!)</f>
        <v>#REF!</v>
      </c>
    </row>
    <row r="45" spans="1:36" x14ac:dyDescent="0.35">
      <c r="A45" s="5" t="s">
        <v>217</v>
      </c>
      <c r="B45" s="4" t="s">
        <v>197</v>
      </c>
      <c r="C45" s="4" t="s">
        <v>1236</v>
      </c>
      <c r="D45" s="4" t="s">
        <v>404</v>
      </c>
      <c r="E45" s="45" t="s">
        <v>343</v>
      </c>
      <c r="F45" s="50">
        <v>80.816155581700002</v>
      </c>
      <c r="G45" s="50">
        <v>455.58621577000002</v>
      </c>
      <c r="H45" s="49">
        <f t="shared" si="2"/>
        <v>177.38937830924093</v>
      </c>
      <c r="I45" s="67">
        <f t="shared" si="4"/>
        <v>1277.2035238265346</v>
      </c>
      <c r="J45" s="67">
        <f t="shared" si="8"/>
        <v>16248.369939171158</v>
      </c>
      <c r="K45" s="180">
        <f t="shared" si="5"/>
        <v>0.2577382149484192</v>
      </c>
      <c r="L45" s="96">
        <f t="shared" si="6"/>
        <v>1083.6171770049</v>
      </c>
      <c r="M45" s="96">
        <f t="shared" si="1"/>
        <v>0.30650274697835866</v>
      </c>
      <c r="N45" s="63">
        <f t="shared" si="7"/>
        <v>2256.7180471071051</v>
      </c>
      <c r="O45" s="66">
        <f t="shared" si="3"/>
        <v>0.55542015521011145</v>
      </c>
      <c r="P45" s="23" t="e">
        <f>N45/#REF!</f>
        <v>#REF!</v>
      </c>
      <c r="Q45" t="e">
        <f>IF(#REF!="1A1 Energy Industries",#REF!)</f>
        <v>#REF!</v>
      </c>
      <c r="R45" t="e">
        <f>IF(#REF!="1B2 Oil &amp; Natural Gas",#REF!)</f>
        <v>#REF!</v>
      </c>
      <c r="S45" t="e">
        <f>IF(#REF!="3A2 Manure Management",#REF!)</f>
        <v>#REF!</v>
      </c>
      <c r="T45" t="e">
        <f>IF(#REF!="3B2 Cropland",#REF!)</f>
        <v>#REF!</v>
      </c>
      <c r="U45" t="e">
        <f>IF(#REF!="3B6 Other Land",#REF!)</f>
        <v>#REF!</v>
      </c>
      <c r="V45" t="e">
        <f>IF(#REF!="4A1 Managed Waste Disposal Sites",#REF!)</f>
        <v>#REF!</v>
      </c>
      <c r="W45" t="e">
        <f>IF(#REF!="4D1 Domestic Wastewater Treatment &amp; Discharge",#REF!)</f>
        <v>#REF!</v>
      </c>
      <c r="X45" t="e">
        <f>IF(#REF!="unknown",#REF!)</f>
        <v>#REF!</v>
      </c>
    </row>
    <row r="46" spans="1:36" x14ac:dyDescent="0.35">
      <c r="A46" s="5" t="s">
        <v>1199</v>
      </c>
      <c r="B46" s="4" t="s">
        <v>345</v>
      </c>
      <c r="C46" s="4" t="s">
        <v>1246</v>
      </c>
      <c r="D46" s="4" t="s">
        <v>392</v>
      </c>
      <c r="E46" s="33" t="s">
        <v>343</v>
      </c>
      <c r="F46" s="49">
        <v>78.844898301399994</v>
      </c>
      <c r="G46" s="49">
        <v>467.12418049199999</v>
      </c>
      <c r="H46" s="49">
        <f t="shared" si="2"/>
        <v>168.78787610257376</v>
      </c>
      <c r="I46" s="67">
        <f t="shared" si="4"/>
        <v>1215.2727079385311</v>
      </c>
      <c r="J46" s="67">
        <f t="shared" si="8"/>
        <v>17463.642647109689</v>
      </c>
      <c r="K46" s="180">
        <f t="shared" si="5"/>
        <v>0.27701536210793215</v>
      </c>
      <c r="L46" s="96">
        <f t="shared" si="6"/>
        <v>1162.4620753063</v>
      </c>
      <c r="M46" s="96">
        <f t="shared" si="1"/>
        <v>0.32880414495121413</v>
      </c>
      <c r="N46" s="63">
        <f t="shared" si="7"/>
        <v>2425.5059232096787</v>
      </c>
      <c r="O46" s="66">
        <f t="shared" si="3"/>
        <v>0.59696198116513166</v>
      </c>
      <c r="P46" s="23" t="e">
        <f>N46/#REF!</f>
        <v>#REF!</v>
      </c>
      <c r="Q46" t="e">
        <f>IF(#REF!="1A1 Energy Industries",#REF!)</f>
        <v>#REF!</v>
      </c>
      <c r="R46" t="e">
        <f>IF(#REF!="1B2 Oil &amp; Natural Gas",#REF!)</f>
        <v>#REF!</v>
      </c>
      <c r="S46" t="e">
        <f>IF(#REF!="3A2 Manure Management",#REF!)</f>
        <v>#REF!</v>
      </c>
      <c r="T46" t="e">
        <f>IF(#REF!="3B2 Cropland",#REF!)</f>
        <v>#REF!</v>
      </c>
      <c r="U46" t="e">
        <f>IF(#REF!="3B6 Other Land",#REF!)</f>
        <v>#REF!</v>
      </c>
      <c r="V46" t="e">
        <f>IF(#REF!="4A1 Managed Waste Disposal Sites",#REF!)</f>
        <v>#REF!</v>
      </c>
      <c r="W46" t="e">
        <f>IF(#REF!="4D1 Domestic Wastewater Treatment &amp; Discharge",#REF!)</f>
        <v>#REF!</v>
      </c>
      <c r="X46" t="e">
        <f>IF(#REF!="unknown",#REF!)</f>
        <v>#REF!</v>
      </c>
    </row>
    <row r="47" spans="1:36" x14ac:dyDescent="0.35">
      <c r="A47" s="5" t="s">
        <v>1198</v>
      </c>
      <c r="B47" s="4" t="s">
        <v>1057</v>
      </c>
      <c r="C47" s="4" t="s">
        <v>1100</v>
      </c>
      <c r="D47" s="4" t="s">
        <v>392</v>
      </c>
      <c r="E47" s="33" t="s">
        <v>343</v>
      </c>
      <c r="F47" s="49">
        <v>80.501200291800004</v>
      </c>
      <c r="G47" s="49">
        <v>490.06632204200002</v>
      </c>
      <c r="H47" s="49">
        <f t="shared" si="2"/>
        <v>164.26593028545398</v>
      </c>
      <c r="I47" s="67">
        <f t="shared" si="4"/>
        <v>1182.7146980552684</v>
      </c>
      <c r="J47" s="67">
        <f t="shared" si="8"/>
        <v>18646.357345164957</v>
      </c>
      <c r="K47" s="180">
        <f t="shared" si="5"/>
        <v>0.29577606094795206</v>
      </c>
      <c r="L47" s="96">
        <f t="shared" si="6"/>
        <v>1242.9632755980999</v>
      </c>
      <c r="M47" s="96">
        <f t="shared" si="1"/>
        <v>0.35157403043114888</v>
      </c>
      <c r="N47" s="63">
        <f t="shared" si="7"/>
        <v>2589.7718534951327</v>
      </c>
      <c r="O47" s="66">
        <f t="shared" si="3"/>
        <v>0.63739087240913839</v>
      </c>
      <c r="P47" s="23" t="e">
        <f>N47/#REF!</f>
        <v>#REF!</v>
      </c>
      <c r="Q47" t="e">
        <f>IF(#REF!="1A1 Energy Industries",#REF!)</f>
        <v>#REF!</v>
      </c>
      <c r="R47" t="e">
        <f>IF(#REF!="1B2 Oil &amp; Natural Gas",#REF!)</f>
        <v>#REF!</v>
      </c>
      <c r="S47" t="e">
        <f>IF(#REF!="3A2 Manure Management",#REF!)</f>
        <v>#REF!</v>
      </c>
      <c r="T47" t="e">
        <f>IF(#REF!="3B2 Cropland",#REF!)</f>
        <v>#REF!</v>
      </c>
      <c r="U47" t="e">
        <f>IF(#REF!="3B6 Other Land",#REF!)</f>
        <v>#REF!</v>
      </c>
      <c r="V47" t="e">
        <f>IF(#REF!="4A1 Managed Waste Disposal Sites",#REF!)</f>
        <v>#REF!</v>
      </c>
      <c r="W47" t="e">
        <f>IF(#REF!="4D1 Domestic Wastewater Treatment &amp; Discharge",#REF!)</f>
        <v>#REF!</v>
      </c>
      <c r="X47" t="e">
        <f>IF(#REF!="unknown",#REF!)</f>
        <v>#REF!</v>
      </c>
    </row>
    <row r="48" spans="1:36" x14ac:dyDescent="0.35">
      <c r="A48" s="5" t="s">
        <v>1194</v>
      </c>
      <c r="B48" s="4" t="s">
        <v>1057</v>
      </c>
      <c r="C48" s="4" t="s">
        <v>1165</v>
      </c>
      <c r="D48" s="4" t="s">
        <v>392</v>
      </c>
      <c r="E48" s="45" t="s">
        <v>343</v>
      </c>
      <c r="F48" s="50">
        <v>76.612577798800004</v>
      </c>
      <c r="G48" s="50">
        <v>487.89860627000002</v>
      </c>
      <c r="H48" s="49">
        <f t="shared" si="2"/>
        <v>157.02561313815906</v>
      </c>
      <c r="I48" s="67">
        <f t="shared" si="4"/>
        <v>1130.5844145947451</v>
      </c>
      <c r="J48" s="67">
        <f t="shared" si="8"/>
        <v>19776.941759759702</v>
      </c>
      <c r="K48" s="180">
        <f t="shared" si="5"/>
        <v>0.31370984814980951</v>
      </c>
      <c r="L48" s="96">
        <f t="shared" si="6"/>
        <v>1319.5758533968999</v>
      </c>
      <c r="M48" s="96">
        <f t="shared" si="1"/>
        <v>0.37324401319510725</v>
      </c>
      <c r="N48" s="63">
        <f t="shared" si="7"/>
        <v>2746.7974666332916</v>
      </c>
      <c r="O48" s="66">
        <f t="shared" si="3"/>
        <v>0.67603778735403386</v>
      </c>
      <c r="P48" s="23" t="e">
        <f>N48/#REF!</f>
        <v>#REF!</v>
      </c>
      <c r="Q48" t="e">
        <f>IF(#REF!="1A1 Energy Industries",#REF!)</f>
        <v>#REF!</v>
      </c>
      <c r="R48" t="e">
        <f>IF(#REF!="1B2 Oil &amp; Natural Gas",#REF!)</f>
        <v>#REF!</v>
      </c>
      <c r="S48" t="e">
        <f>IF(#REF!="3A2 Manure Management",#REF!)</f>
        <v>#REF!</v>
      </c>
      <c r="T48" t="e">
        <f>IF(#REF!="3B2 Cropland",#REF!)</f>
        <v>#REF!</v>
      </c>
      <c r="U48" t="e">
        <f>IF(#REF!="3B6 Other Land",#REF!)</f>
        <v>#REF!</v>
      </c>
      <c r="V48" t="e">
        <f>IF(#REF!="4A1 Managed Waste Disposal Sites",#REF!)</f>
        <v>#REF!</v>
      </c>
      <c r="W48" t="e">
        <f>IF(#REF!="4D1 Domestic Wastewater Treatment &amp; Discharge",#REF!)</f>
        <v>#REF!</v>
      </c>
      <c r="X48" t="e">
        <f>IF(#REF!="unknown",#REF!)</f>
        <v>#REF!</v>
      </c>
    </row>
    <row r="49" spans="1:24" x14ac:dyDescent="0.35">
      <c r="A49" s="5" t="s">
        <v>441</v>
      </c>
      <c r="B49" s="4" t="s">
        <v>197</v>
      </c>
      <c r="C49" s="4"/>
      <c r="D49" s="4" t="s">
        <v>404</v>
      </c>
      <c r="E49" s="33" t="s">
        <v>514</v>
      </c>
      <c r="F49" s="49">
        <v>66.314182161600002</v>
      </c>
      <c r="G49" s="49">
        <v>432.53898147899997</v>
      </c>
      <c r="H49" s="49">
        <f t="shared" si="2"/>
        <v>153.31377055276948</v>
      </c>
      <c r="I49" s="67">
        <f t="shared" si="4"/>
        <v>1103.8591479799402</v>
      </c>
      <c r="J49" s="67">
        <f t="shared" si="8"/>
        <v>20880.800907739642</v>
      </c>
      <c r="K49" s="180">
        <f t="shared" si="5"/>
        <v>0.33121970836470721</v>
      </c>
      <c r="L49" s="96">
        <f t="shared" si="6"/>
        <v>1385.8900355584999</v>
      </c>
      <c r="M49" s="96">
        <f t="shared" si="1"/>
        <v>0.39200107927662964</v>
      </c>
      <c r="N49" s="63">
        <f t="shared" si="7"/>
        <v>2900.1112371860609</v>
      </c>
      <c r="O49" s="66">
        <f t="shared" si="3"/>
        <v>0.71377114901408933</v>
      </c>
      <c r="P49" s="23" t="e">
        <f>N49/#REF!</f>
        <v>#REF!</v>
      </c>
      <c r="Q49" t="e">
        <f>IF(#REF!="1A1 Energy Industries",#REF!)</f>
        <v>#REF!</v>
      </c>
      <c r="R49" t="e">
        <f>IF(#REF!="1B2 Oil &amp; Natural Gas",#REF!)</f>
        <v>#REF!</v>
      </c>
      <c r="S49" t="e">
        <f>IF(#REF!="3A2 Manure Management",#REF!)</f>
        <v>#REF!</v>
      </c>
      <c r="T49" t="e">
        <f>IF(#REF!="3B2 Cropland",#REF!)</f>
        <v>#REF!</v>
      </c>
      <c r="U49" t="e">
        <f>IF(#REF!="3B6 Other Land",#REF!)</f>
        <v>#REF!</v>
      </c>
      <c r="V49" t="e">
        <f>IF(#REF!="4A1 Managed Waste Disposal Sites",#REF!)</f>
        <v>#REF!</v>
      </c>
      <c r="W49" t="e">
        <f>IF(#REF!="4D1 Domestic Wastewater Treatment &amp; Discharge",#REF!)</f>
        <v>#REF!</v>
      </c>
      <c r="X49" t="e">
        <f>IF(#REF!="unknown",#REF!)</f>
        <v>#REF!</v>
      </c>
    </row>
    <row r="50" spans="1:24" x14ac:dyDescent="0.35">
      <c r="A50" s="5" t="s">
        <v>1198</v>
      </c>
      <c r="B50" s="4" t="s">
        <v>1057</v>
      </c>
      <c r="C50" s="4" t="s">
        <v>1100</v>
      </c>
      <c r="D50" s="4" t="s">
        <v>392</v>
      </c>
      <c r="E50" s="33" t="s">
        <v>343</v>
      </c>
      <c r="F50" s="49">
        <v>74.659745340699999</v>
      </c>
      <c r="G50" s="49">
        <v>490.06632204200002</v>
      </c>
      <c r="H50" s="49">
        <f t="shared" si="2"/>
        <v>152.34620699828758</v>
      </c>
      <c r="I50" s="67">
        <f t="shared" si="4"/>
        <v>1096.8926903876707</v>
      </c>
      <c r="J50" s="67">
        <f t="shared" si="8"/>
        <v>21977.693598127313</v>
      </c>
      <c r="K50" s="180">
        <f t="shared" si="5"/>
        <v>0.3486190638119841</v>
      </c>
      <c r="L50" s="96">
        <f t="shared" si="6"/>
        <v>1460.5497808992</v>
      </c>
      <c r="M50" s="96">
        <f t="shared" si="1"/>
        <v>0.41311870044509308</v>
      </c>
      <c r="N50" s="63">
        <f t="shared" si="7"/>
        <v>3052.4574441843483</v>
      </c>
      <c r="O50" s="66">
        <f t="shared" si="3"/>
        <v>0.75126637534293017</v>
      </c>
      <c r="P50" s="23" t="e">
        <f>N50/#REF!</f>
        <v>#REF!</v>
      </c>
      <c r="Q50" t="e">
        <f>IF(#REF!="1A1 Energy Industries",#REF!)</f>
        <v>#REF!</v>
      </c>
      <c r="R50" t="e">
        <f>IF(#REF!="1B2 Oil &amp; Natural Gas",#REF!)</f>
        <v>#REF!</v>
      </c>
      <c r="S50" t="e">
        <f>IF(#REF!="3A2 Manure Management",#REF!)</f>
        <v>#REF!</v>
      </c>
      <c r="T50" t="e">
        <f>IF(#REF!="3B2 Cropland",#REF!)</f>
        <v>#REF!</v>
      </c>
      <c r="U50" t="e">
        <f>IF(#REF!="3B6 Other Land",#REF!)</f>
        <v>#REF!</v>
      </c>
      <c r="V50" t="e">
        <f>IF(#REF!="4A1 Managed Waste Disposal Sites",#REF!)</f>
        <v>#REF!</v>
      </c>
      <c r="W50" t="e">
        <f>IF(#REF!="4D1 Domestic Wastewater Treatment &amp; Discharge",#REF!)</f>
        <v>#REF!</v>
      </c>
      <c r="X50" t="e">
        <f>IF(#REF!="unknown",#REF!)</f>
        <v>#REF!</v>
      </c>
    </row>
    <row r="51" spans="1:24" x14ac:dyDescent="0.35">
      <c r="A51" s="5" t="s">
        <v>441</v>
      </c>
      <c r="B51" s="4" t="s">
        <v>197</v>
      </c>
      <c r="C51" s="4"/>
      <c r="D51" s="4" t="s">
        <v>404</v>
      </c>
      <c r="E51" s="33" t="s">
        <v>514</v>
      </c>
      <c r="F51" s="49">
        <v>72.19017227545001</v>
      </c>
      <c r="G51" s="49">
        <v>485.1471001845</v>
      </c>
      <c r="H51" s="49">
        <f t="shared" si="2"/>
        <v>148.80058491124919</v>
      </c>
      <c r="I51" s="67">
        <f t="shared" si="4"/>
        <v>1071.3642113609942</v>
      </c>
      <c r="J51" s="67">
        <f t="shared" si="8"/>
        <v>23049.057809488306</v>
      </c>
      <c r="K51" s="180">
        <f t="shared" si="5"/>
        <v>0.3656134762010147</v>
      </c>
      <c r="L51" s="96">
        <f t="shared" si="6"/>
        <v>1532.7399531746501</v>
      </c>
      <c r="M51" s="96">
        <f t="shared" si="1"/>
        <v>0.43353779916077018</v>
      </c>
      <c r="N51" s="63">
        <f t="shared" si="7"/>
        <v>3201.2580290955975</v>
      </c>
      <c r="O51" s="66">
        <f t="shared" si="3"/>
        <v>0.78788895833361738</v>
      </c>
      <c r="P51" s="23" t="e">
        <f>N51/#REF!</f>
        <v>#REF!</v>
      </c>
      <c r="Q51" t="e">
        <f>IF(#REF!="1A1 Energy Industries",#REF!)</f>
        <v>#REF!</v>
      </c>
      <c r="R51" t="e">
        <f>IF(#REF!="1B2 Oil &amp; Natural Gas",#REF!)</f>
        <v>#REF!</v>
      </c>
      <c r="S51" t="e">
        <f>IF(#REF!="3A2 Manure Management",#REF!)</f>
        <v>#REF!</v>
      </c>
      <c r="T51" t="e">
        <f>IF(#REF!="3B2 Cropland",#REF!)</f>
        <v>#REF!</v>
      </c>
      <c r="U51" t="e">
        <f>IF(#REF!="3B6 Other Land",#REF!)</f>
        <v>#REF!</v>
      </c>
      <c r="V51" t="e">
        <f>IF(#REF!="4A1 Managed Waste Disposal Sites",#REF!)</f>
        <v>#REF!</v>
      </c>
      <c r="W51" t="e">
        <f>IF(#REF!="4D1 Domestic Wastewater Treatment &amp; Discharge",#REF!)</f>
        <v>#REF!</v>
      </c>
      <c r="X51" t="e">
        <f>IF(#REF!="unknown",#REF!)</f>
        <v>#REF!</v>
      </c>
    </row>
    <row r="52" spans="1:24" x14ac:dyDescent="0.35">
      <c r="A52" s="5" t="s">
        <v>1069</v>
      </c>
      <c r="B52" s="4" t="s">
        <v>829</v>
      </c>
      <c r="C52" s="4" t="s">
        <v>1070</v>
      </c>
      <c r="D52" s="4" t="s">
        <v>376</v>
      </c>
      <c r="E52" s="45" t="s">
        <v>514</v>
      </c>
      <c r="F52" s="50">
        <v>56.25573586479895</v>
      </c>
      <c r="G52" s="50">
        <v>379.89203957799998</v>
      </c>
      <c r="H52" s="49">
        <f t="shared" si="2"/>
        <v>148.08348163149242</v>
      </c>
      <c r="I52" s="67">
        <f t="shared" si="4"/>
        <v>1066.2010677467454</v>
      </c>
      <c r="J52" s="67">
        <f t="shared" si="8"/>
        <v>24115.25887723505</v>
      </c>
      <c r="K52" s="180">
        <f t="shared" si="5"/>
        <v>0.38252598871801874</v>
      </c>
      <c r="L52" s="96">
        <f t="shared" si="6"/>
        <v>1588.995689039449</v>
      </c>
      <c r="M52" s="96">
        <f t="shared" si="1"/>
        <v>0.44944981859138494</v>
      </c>
      <c r="N52" s="63">
        <f t="shared" si="7"/>
        <v>3349.3415107270898</v>
      </c>
      <c r="O52" s="66">
        <f t="shared" si="3"/>
        <v>0.82433504891070641</v>
      </c>
      <c r="P52" s="23" t="e">
        <f>N52/#REF!</f>
        <v>#REF!</v>
      </c>
      <c r="Q52" t="e">
        <f>IF(#REF!="1A1 Energy Industries",#REF!)</f>
        <v>#REF!</v>
      </c>
      <c r="R52" t="e">
        <f>IF(#REF!="1B2 Oil &amp; Natural Gas",#REF!)</f>
        <v>#REF!</v>
      </c>
      <c r="S52" t="e">
        <f>IF(#REF!="3A2 Manure Management",#REF!)</f>
        <v>#REF!</v>
      </c>
      <c r="T52" t="e">
        <f>IF(#REF!="3B2 Cropland",#REF!)</f>
        <v>#REF!</v>
      </c>
      <c r="U52" t="e">
        <f>IF(#REF!="3B6 Other Land",#REF!)</f>
        <v>#REF!</v>
      </c>
      <c r="V52" t="e">
        <f>IF(#REF!="4A1 Managed Waste Disposal Sites",#REF!)</f>
        <v>#REF!</v>
      </c>
      <c r="W52" t="e">
        <f>IF(#REF!="4D1 Domestic Wastewater Treatment &amp; Discharge",#REF!)</f>
        <v>#REF!</v>
      </c>
      <c r="X52" t="e">
        <f>IF(#REF!="unknown",#REF!)</f>
        <v>#REF!</v>
      </c>
    </row>
    <row r="53" spans="1:24" x14ac:dyDescent="0.35">
      <c r="A53" s="5" t="s">
        <v>1198</v>
      </c>
      <c r="B53" s="4" t="s">
        <v>1057</v>
      </c>
      <c r="C53" s="4" t="s">
        <v>1179</v>
      </c>
      <c r="D53" s="4" t="s">
        <v>392</v>
      </c>
      <c r="E53" s="45" t="s">
        <v>343</v>
      </c>
      <c r="F53" s="50">
        <v>60.225837182299998</v>
      </c>
      <c r="G53" s="50">
        <v>469.45926340800003</v>
      </c>
      <c r="H53" s="49">
        <f t="shared" si="2"/>
        <v>128.28767451534688</v>
      </c>
      <c r="I53" s="67">
        <f t="shared" si="4"/>
        <v>923.67125651049741</v>
      </c>
      <c r="J53" s="67">
        <f t="shared" si="8"/>
        <v>25038.930133745547</v>
      </c>
      <c r="K53" s="180">
        <f t="shared" si="5"/>
        <v>0.39717763572897563</v>
      </c>
      <c r="L53" s="96">
        <f t="shared" si="6"/>
        <v>1649.2215262217489</v>
      </c>
      <c r="M53" s="96">
        <f t="shared" si="1"/>
        <v>0.46648478714593272</v>
      </c>
      <c r="N53" s="63">
        <f t="shared" si="7"/>
        <v>3477.6291852424365</v>
      </c>
      <c r="O53" s="66">
        <f t="shared" si="3"/>
        <v>0.8559090243048405</v>
      </c>
      <c r="P53" s="23" t="e">
        <f>N53/#REF!</f>
        <v>#REF!</v>
      </c>
      <c r="Q53" t="e">
        <f>IF(#REF!="1A1 Energy Industries",#REF!)</f>
        <v>#REF!</v>
      </c>
      <c r="R53" t="e">
        <f>IF(#REF!="1B2 Oil &amp; Natural Gas",#REF!)</f>
        <v>#REF!</v>
      </c>
      <c r="S53" t="e">
        <f>IF(#REF!="3A2 Manure Management",#REF!)</f>
        <v>#REF!</v>
      </c>
      <c r="T53" t="e">
        <f>IF(#REF!="3B2 Cropland",#REF!)</f>
        <v>#REF!</v>
      </c>
      <c r="U53" t="e">
        <f>IF(#REF!="3B6 Other Land",#REF!)</f>
        <v>#REF!</v>
      </c>
      <c r="V53" t="e">
        <f>IF(#REF!="4A1 Managed Waste Disposal Sites",#REF!)</f>
        <v>#REF!</v>
      </c>
      <c r="W53" t="e">
        <f>IF(#REF!="4D1 Domestic Wastewater Treatment &amp; Discharge",#REF!)</f>
        <v>#REF!</v>
      </c>
      <c r="X53" t="e">
        <f>IF(#REF!="unknown",#REF!)</f>
        <v>#REF!</v>
      </c>
    </row>
    <row r="54" spans="1:24" x14ac:dyDescent="0.35">
      <c r="A54" s="5" t="s">
        <v>433</v>
      </c>
      <c r="B54" s="4" t="s">
        <v>427</v>
      </c>
      <c r="C54" s="4" t="s">
        <v>432</v>
      </c>
      <c r="D54" s="4" t="s">
        <v>376</v>
      </c>
      <c r="E54" s="33" t="s">
        <v>343</v>
      </c>
      <c r="F54" s="49">
        <v>57.552922261399999</v>
      </c>
      <c r="G54" s="49">
        <v>474.3</v>
      </c>
      <c r="H54" s="49">
        <f t="shared" si="2"/>
        <v>121.34286793464052</v>
      </c>
      <c r="I54" s="67">
        <f t="shared" si="4"/>
        <v>873.66864912941173</v>
      </c>
      <c r="J54" s="67">
        <f t="shared" si="8"/>
        <v>25912.59878287496</v>
      </c>
      <c r="K54" s="180">
        <f t="shared" si="5"/>
        <v>0.41103612116019167</v>
      </c>
      <c r="L54" s="96">
        <f t="shared" si="6"/>
        <v>1706.7744484831489</v>
      </c>
      <c r="M54" s="96">
        <f t="shared" si="1"/>
        <v>0.48276371769824089</v>
      </c>
      <c r="N54" s="63">
        <f t="shared" si="7"/>
        <v>3598.9720531770772</v>
      </c>
      <c r="O54" s="66">
        <f t="shared" si="3"/>
        <v>0.88577375402962555</v>
      </c>
      <c r="P54" s="23" t="e">
        <f>N54/#REF!</f>
        <v>#REF!</v>
      </c>
      <c r="Q54" t="e">
        <f>IF(#REF!="1A1 Energy Industries",#REF!)</f>
        <v>#REF!</v>
      </c>
      <c r="R54" t="e">
        <f>IF(#REF!="1B2 Oil &amp; Natural Gas",#REF!)</f>
        <v>#REF!</v>
      </c>
      <c r="S54" t="e">
        <f>IF(#REF!="3A2 Manure Management",#REF!)</f>
        <v>#REF!</v>
      </c>
      <c r="T54" t="e">
        <f>IF(#REF!="3B2 Cropland",#REF!)</f>
        <v>#REF!</v>
      </c>
      <c r="U54" t="e">
        <f>IF(#REF!="3B6 Other Land",#REF!)</f>
        <v>#REF!</v>
      </c>
      <c r="V54" t="e">
        <f>IF(#REF!="4A1 Managed Waste Disposal Sites",#REF!)</f>
        <v>#REF!</v>
      </c>
      <c r="W54" t="e">
        <f>IF(#REF!="4D1 Domestic Wastewater Treatment &amp; Discharge",#REF!)</f>
        <v>#REF!</v>
      </c>
      <c r="X54" t="e">
        <f>IF(#REF!="unknown",#REF!)</f>
        <v>#REF!</v>
      </c>
    </row>
    <row r="55" spans="1:24" x14ac:dyDescent="0.35">
      <c r="A55" s="5" t="s">
        <v>214</v>
      </c>
      <c r="B55" s="4" t="s">
        <v>455</v>
      </c>
      <c r="C55" s="4" t="s">
        <v>422</v>
      </c>
      <c r="D55" s="4" t="s">
        <v>376</v>
      </c>
      <c r="E55" s="33" t="s">
        <v>514</v>
      </c>
      <c r="F55" s="49">
        <v>54.369130833582496</v>
      </c>
      <c r="G55" s="49">
        <v>448.73020402275</v>
      </c>
      <c r="H55" s="49">
        <f t="shared" si="2"/>
        <v>121.1621824120091</v>
      </c>
      <c r="I55" s="67">
        <f t="shared" si="4"/>
        <v>872.36771336646552</v>
      </c>
      <c r="J55" s="67">
        <f t="shared" si="8"/>
        <v>26784.966496241424</v>
      </c>
      <c r="K55" s="180">
        <f t="shared" si="5"/>
        <v>0.42487397062222676</v>
      </c>
      <c r="L55" s="96">
        <f t="shared" si="6"/>
        <v>1761.1435793167313</v>
      </c>
      <c r="M55" s="96">
        <f t="shared" si="1"/>
        <v>0.4981421080605814</v>
      </c>
      <c r="N55" s="63">
        <f t="shared" si="7"/>
        <v>3720.1342355890865</v>
      </c>
      <c r="O55" s="66">
        <f t="shared" si="3"/>
        <v>0.91559401369703985</v>
      </c>
      <c r="P55" s="23" t="e">
        <f>N55/#REF!</f>
        <v>#REF!</v>
      </c>
      <c r="Q55" t="e">
        <f>IF(#REF!="1A1 Energy Industries",#REF!)</f>
        <v>#REF!</v>
      </c>
      <c r="R55" t="e">
        <f>IF(#REF!="1B2 Oil &amp; Natural Gas",#REF!)</f>
        <v>#REF!</v>
      </c>
      <c r="S55" t="e">
        <f>IF(#REF!="3A2 Manure Management",#REF!)</f>
        <v>#REF!</v>
      </c>
      <c r="T55" t="e">
        <f>IF(#REF!="3B2 Cropland",#REF!)</f>
        <v>#REF!</v>
      </c>
      <c r="U55" t="e">
        <f>IF(#REF!="3B6 Other Land",#REF!)</f>
        <v>#REF!</v>
      </c>
      <c r="V55" t="e">
        <f>IF(#REF!="4A1 Managed Waste Disposal Sites",#REF!)</f>
        <v>#REF!</v>
      </c>
      <c r="W55" t="e">
        <f>IF(#REF!="4D1 Domestic Wastewater Treatment &amp; Discharge",#REF!)</f>
        <v>#REF!</v>
      </c>
      <c r="X55" t="e">
        <f>IF(#REF!="unknown",#REF!)</f>
        <v>#REF!</v>
      </c>
    </row>
    <row r="56" spans="1:24" x14ac:dyDescent="0.35">
      <c r="A56" s="5" t="s">
        <v>271</v>
      </c>
      <c r="B56" s="4" t="s">
        <v>197</v>
      </c>
      <c r="C56" s="4" t="s">
        <v>272</v>
      </c>
      <c r="D56" s="4" t="s">
        <v>404</v>
      </c>
      <c r="E56" s="33" t="s">
        <v>343</v>
      </c>
      <c r="F56" s="49">
        <v>53.184080897800001</v>
      </c>
      <c r="G56" s="49">
        <v>493.70845648</v>
      </c>
      <c r="H56" s="49">
        <f t="shared" si="2"/>
        <v>107.72365795997759</v>
      </c>
      <c r="I56" s="67">
        <f t="shared" si="4"/>
        <v>775.61033731183863</v>
      </c>
      <c r="J56" s="67">
        <f t="shared" si="8"/>
        <v>27560.576833553263</v>
      </c>
      <c r="K56" s="180">
        <f t="shared" si="5"/>
        <v>0.43717701545581156</v>
      </c>
      <c r="L56" s="96">
        <f t="shared" si="6"/>
        <v>1814.3276602145313</v>
      </c>
      <c r="M56" s="96">
        <f t="shared" si="1"/>
        <v>0.51318530526768991</v>
      </c>
      <c r="N56" s="63">
        <f t="shared" si="7"/>
        <v>3827.8578935490641</v>
      </c>
      <c r="O56" s="66">
        <f t="shared" si="3"/>
        <v>0.94210680332117136</v>
      </c>
      <c r="P56" s="23" t="e">
        <f>N56/#REF!</f>
        <v>#REF!</v>
      </c>
      <c r="Q56" t="e">
        <f>IF(#REF!="1A1 Energy Industries",#REF!)</f>
        <v>#REF!</v>
      </c>
      <c r="R56" t="e">
        <f>IF(#REF!="1B2 Oil &amp; Natural Gas",#REF!)</f>
        <v>#REF!</v>
      </c>
      <c r="S56" t="e">
        <f>IF(#REF!="3A2 Manure Management",#REF!)</f>
        <v>#REF!</v>
      </c>
      <c r="T56" t="e">
        <f>IF(#REF!="3B2 Cropland",#REF!)</f>
        <v>#REF!</v>
      </c>
      <c r="U56" t="e">
        <f>IF(#REF!="3B6 Other Land",#REF!)</f>
        <v>#REF!</v>
      </c>
      <c r="V56" t="e">
        <f>IF(#REF!="4A1 Managed Waste Disposal Sites",#REF!)</f>
        <v>#REF!</v>
      </c>
      <c r="W56" t="e">
        <f>IF(#REF!="4D1 Domestic Wastewater Treatment &amp; Discharge",#REF!)</f>
        <v>#REF!</v>
      </c>
      <c r="X56" t="e">
        <f>IF(#REF!="unknown",#REF!)</f>
        <v>#REF!</v>
      </c>
    </row>
    <row r="57" spans="1:24" x14ac:dyDescent="0.35">
      <c r="A57" s="5" t="s">
        <v>1194</v>
      </c>
      <c r="B57" s="4" t="s">
        <v>1057</v>
      </c>
      <c r="C57" s="4" t="s">
        <v>1110</v>
      </c>
      <c r="D57" s="4" t="s">
        <v>392</v>
      </c>
      <c r="E57" s="33" t="s">
        <v>343</v>
      </c>
      <c r="F57" s="49">
        <v>53.6202542447</v>
      </c>
      <c r="G57" s="49">
        <v>498.62310415799999</v>
      </c>
      <c r="H57" s="49">
        <f t="shared" si="2"/>
        <v>107.53664199986451</v>
      </c>
      <c r="I57" s="67">
        <f t="shared" si="4"/>
        <v>774.26382239902455</v>
      </c>
      <c r="J57" s="67">
        <f t="shared" si="8"/>
        <v>28334.840655952288</v>
      </c>
      <c r="K57" s="180">
        <f t="shared" si="5"/>
        <v>0.44945870132530774</v>
      </c>
      <c r="L57" s="96">
        <f t="shared" si="6"/>
        <v>1867.9479144592312</v>
      </c>
      <c r="M57" s="96">
        <f t="shared" si="1"/>
        <v>0.52835187476145151</v>
      </c>
      <c r="N57" s="63">
        <f t="shared" si="7"/>
        <v>3935.3945355489286</v>
      </c>
      <c r="O57" s="66">
        <f t="shared" si="3"/>
        <v>0.96857356484988988</v>
      </c>
      <c r="P57" s="23" t="e">
        <f>N57/#REF!</f>
        <v>#REF!</v>
      </c>
      <c r="Q57" t="e">
        <f>IF(#REF!="1A1 Energy Industries",#REF!)</f>
        <v>#REF!</v>
      </c>
      <c r="R57" t="e">
        <f>IF(#REF!="1B2 Oil &amp; Natural Gas",#REF!)</f>
        <v>#REF!</v>
      </c>
      <c r="S57" t="e">
        <f>IF(#REF!="3A2 Manure Management",#REF!)</f>
        <v>#REF!</v>
      </c>
      <c r="T57" t="e">
        <f>IF(#REF!="3B2 Cropland",#REF!)</f>
        <v>#REF!</v>
      </c>
      <c r="U57" t="e">
        <f>IF(#REF!="3B6 Other Land",#REF!)</f>
        <v>#REF!</v>
      </c>
      <c r="V57" t="e">
        <f>IF(#REF!="4A1 Managed Waste Disposal Sites",#REF!)</f>
        <v>#REF!</v>
      </c>
      <c r="W57" t="e">
        <f>IF(#REF!="4D1 Domestic Wastewater Treatment &amp; Discharge",#REF!)</f>
        <v>#REF!</v>
      </c>
      <c r="X57" t="e">
        <f>IF(#REF!="unknown",#REF!)</f>
        <v>#REF!</v>
      </c>
    </row>
    <row r="58" spans="1:24" x14ac:dyDescent="0.35">
      <c r="A58" s="5" t="s">
        <v>287</v>
      </c>
      <c r="B58" s="4" t="s">
        <v>346</v>
      </c>
      <c r="C58" s="4" t="s">
        <v>449</v>
      </c>
      <c r="D58" s="4" t="s">
        <v>370</v>
      </c>
      <c r="E58" s="33" t="s">
        <v>343</v>
      </c>
      <c r="F58" s="49">
        <v>35.122408702000001</v>
      </c>
      <c r="G58" s="49">
        <v>401.37508642199998</v>
      </c>
      <c r="H58" s="49">
        <f t="shared" si="2"/>
        <v>87.505203711305612</v>
      </c>
      <c r="I58" s="67">
        <f t="shared" si="4"/>
        <v>630.03746672140028</v>
      </c>
      <c r="J58" s="67">
        <f t="shared" si="8"/>
        <v>28964.87812267369</v>
      </c>
      <c r="K58" s="180">
        <f t="shared" si="5"/>
        <v>0.45945261041473123</v>
      </c>
      <c r="L58" s="96">
        <f t="shared" si="6"/>
        <v>1903.0703231612313</v>
      </c>
      <c r="M58" s="96">
        <f t="shared" si="1"/>
        <v>0.53828630084485318</v>
      </c>
      <c r="N58" s="63">
        <f t="shared" si="7"/>
        <v>4022.8997392602341</v>
      </c>
      <c r="O58" s="66">
        <f t="shared" si="3"/>
        <v>0.99011021799507515</v>
      </c>
      <c r="P58" s="23" t="e">
        <f>N58/#REF!</f>
        <v>#REF!</v>
      </c>
      <c r="Q58" t="e">
        <f>IF(#REF!="1A1 Energy Industries",#REF!)</f>
        <v>#REF!</v>
      </c>
      <c r="R58" t="e">
        <f>IF(#REF!="1B2 Oil &amp; Natural Gas",#REF!)</f>
        <v>#REF!</v>
      </c>
      <c r="S58" t="e">
        <f>IF(#REF!="3A2 Manure Management",#REF!)</f>
        <v>#REF!</v>
      </c>
      <c r="T58" t="e">
        <f>IF(#REF!="3B2 Cropland",#REF!)</f>
        <v>#REF!</v>
      </c>
      <c r="U58" t="e">
        <f>IF(#REF!="3B6 Other Land",#REF!)</f>
        <v>#REF!</v>
      </c>
      <c r="V58" t="e">
        <f>IF(#REF!="4A1 Managed Waste Disposal Sites",#REF!)</f>
        <v>#REF!</v>
      </c>
      <c r="W58" t="e">
        <f>IF(#REF!="4D1 Domestic Wastewater Treatment &amp; Discharge",#REF!)</f>
        <v>#REF!</v>
      </c>
      <c r="X58" t="e">
        <f>IF(#REF!="unknown",#REF!)</f>
        <v>#REF!</v>
      </c>
    </row>
    <row r="59" spans="1:24" x14ac:dyDescent="0.35">
      <c r="A59" s="5" t="s">
        <v>275</v>
      </c>
      <c r="B59" s="4" t="s">
        <v>197</v>
      </c>
      <c r="C59" s="4" t="s">
        <v>276</v>
      </c>
      <c r="D59" s="4" t="s">
        <v>404</v>
      </c>
      <c r="E59" s="33" t="s">
        <v>343</v>
      </c>
      <c r="F59" s="49">
        <v>40.478057788199997</v>
      </c>
      <c r="G59" s="49">
        <v>498.77875856899999</v>
      </c>
      <c r="H59" s="49">
        <f t="shared" si="2"/>
        <v>81.154333645506185</v>
      </c>
      <c r="I59" s="67">
        <f t="shared" si="4"/>
        <v>584.31120224764447</v>
      </c>
      <c r="J59" s="67">
        <f t="shared" si="8"/>
        <v>29549.189324921335</v>
      </c>
      <c r="K59" s="180">
        <f t="shared" si="5"/>
        <v>0.46872119100499782</v>
      </c>
      <c r="L59" s="96">
        <f t="shared" si="6"/>
        <v>1943.5483809494312</v>
      </c>
      <c r="M59" s="96">
        <f t="shared" si="1"/>
        <v>0.54973558032076908</v>
      </c>
      <c r="N59" s="63">
        <f t="shared" si="7"/>
        <v>4104.0540729057402</v>
      </c>
      <c r="O59" s="66">
        <f t="shared" si="3"/>
        <v>1.0100838042599352</v>
      </c>
      <c r="P59" s="23" t="e">
        <f>N59/#REF!</f>
        <v>#REF!</v>
      </c>
      <c r="Q59" t="e">
        <f>IF(#REF!="1A1 Energy Industries",#REF!)</f>
        <v>#REF!</v>
      </c>
      <c r="R59" t="e">
        <f>IF(#REF!="1B2 Oil &amp; Natural Gas",#REF!)</f>
        <v>#REF!</v>
      </c>
      <c r="S59" t="e">
        <f>IF(#REF!="3A2 Manure Management",#REF!)</f>
        <v>#REF!</v>
      </c>
      <c r="T59" t="e">
        <f>IF(#REF!="3B2 Cropland",#REF!)</f>
        <v>#REF!</v>
      </c>
      <c r="U59" t="e">
        <f>IF(#REF!="3B6 Other Land",#REF!)</f>
        <v>#REF!</v>
      </c>
      <c r="V59" t="e">
        <f>IF(#REF!="4A1 Managed Waste Disposal Sites",#REF!)</f>
        <v>#REF!</v>
      </c>
      <c r="W59" t="e">
        <f>IF(#REF!="4D1 Domestic Wastewater Treatment &amp; Discharge",#REF!)</f>
        <v>#REF!</v>
      </c>
      <c r="X59" t="e">
        <f>IF(#REF!="unknown",#REF!)</f>
        <v>#REF!</v>
      </c>
    </row>
    <row r="60" spans="1:24" x14ac:dyDescent="0.35">
      <c r="A60" s="5" t="s">
        <v>854</v>
      </c>
      <c r="B60" s="4" t="s">
        <v>197</v>
      </c>
      <c r="C60" s="4"/>
      <c r="D60" s="4" t="s">
        <v>404</v>
      </c>
      <c r="E60" s="33" t="s">
        <v>514</v>
      </c>
      <c r="F60" s="49">
        <v>38.71464760638667</v>
      </c>
      <c r="G60" s="49">
        <v>479.951173407</v>
      </c>
      <c r="H60" s="49">
        <f t="shared" si="2"/>
        <v>80.663721127225031</v>
      </c>
      <c r="I60" s="67">
        <f t="shared" si="4"/>
        <v>580.77879211602021</v>
      </c>
      <c r="J60" s="67">
        <f t="shared" si="8"/>
        <v>30129.968117037355</v>
      </c>
      <c r="K60" s="180">
        <f t="shared" si="5"/>
        <v>0.47793373907722109</v>
      </c>
      <c r="L60" s="96">
        <f t="shared" si="6"/>
        <v>1982.263028555818</v>
      </c>
      <c r="M60" s="96">
        <f t="shared" si="1"/>
        <v>0.56068607657670189</v>
      </c>
      <c r="N60" s="63">
        <f t="shared" si="7"/>
        <v>4184.7177940329657</v>
      </c>
      <c r="O60" s="66">
        <f t="shared" si="3"/>
        <v>1.0299366416871631</v>
      </c>
      <c r="P60" s="23" t="e">
        <f>N60/#REF!</f>
        <v>#REF!</v>
      </c>
      <c r="Q60" t="e">
        <f>IF(#REF!="1A1 Energy Industries",#REF!)</f>
        <v>#REF!</v>
      </c>
      <c r="R60" t="e">
        <f>IF(#REF!="1B2 Oil &amp; Natural Gas",#REF!)</f>
        <v>#REF!</v>
      </c>
      <c r="S60" t="e">
        <f>IF(#REF!="3A2 Manure Management",#REF!)</f>
        <v>#REF!</v>
      </c>
      <c r="T60" t="e">
        <f>IF(#REF!="3B2 Cropland",#REF!)</f>
        <v>#REF!</v>
      </c>
      <c r="U60" t="e">
        <f>IF(#REF!="3B6 Other Land",#REF!)</f>
        <v>#REF!</v>
      </c>
      <c r="V60" t="e">
        <f>IF(#REF!="4A1 Managed Waste Disposal Sites",#REF!)</f>
        <v>#REF!</v>
      </c>
      <c r="W60" t="e">
        <f>IF(#REF!="4D1 Domestic Wastewater Treatment &amp; Discharge",#REF!)</f>
        <v>#REF!</v>
      </c>
      <c r="X60" t="e">
        <f>IF(#REF!="unknown",#REF!)</f>
        <v>#REF!</v>
      </c>
    </row>
    <row r="61" spans="1:24" x14ac:dyDescent="0.35">
      <c r="A61" s="5" t="s">
        <v>856</v>
      </c>
      <c r="B61" s="4" t="s">
        <v>197</v>
      </c>
      <c r="C61" s="4"/>
      <c r="D61" s="4" t="s">
        <v>404</v>
      </c>
      <c r="E61" s="33" t="s">
        <v>343</v>
      </c>
      <c r="F61" s="49">
        <v>38.551645536899997</v>
      </c>
      <c r="G61" s="49">
        <v>498.67353047900002</v>
      </c>
      <c r="H61" s="49">
        <f t="shared" si="2"/>
        <v>77.30838550798812</v>
      </c>
      <c r="I61" s="67">
        <f t="shared" si="4"/>
        <v>556.62037565751439</v>
      </c>
      <c r="J61" s="67">
        <f t="shared" si="8"/>
        <v>30686.588492694871</v>
      </c>
      <c r="K61" s="180">
        <f t="shared" si="5"/>
        <v>0.486763076577719</v>
      </c>
      <c r="L61" s="96">
        <f t="shared" si="6"/>
        <v>2020.814674092718</v>
      </c>
      <c r="M61" s="96">
        <f t="shared" si="1"/>
        <v>0.57159046745232045</v>
      </c>
      <c r="N61" s="63">
        <f t="shared" si="7"/>
        <v>4262.0261795409542</v>
      </c>
      <c r="O61" s="66">
        <f t="shared" si="3"/>
        <v>1.0489636688042341</v>
      </c>
      <c r="P61" s="23" t="e">
        <f>N61/#REF!</f>
        <v>#REF!</v>
      </c>
      <c r="Q61" t="e">
        <f>IF(#REF!="1A1 Energy Industries",#REF!)</f>
        <v>#REF!</v>
      </c>
      <c r="R61" t="e">
        <f>IF(#REF!="1B2 Oil &amp; Natural Gas",#REF!)</f>
        <v>#REF!</v>
      </c>
      <c r="S61" t="e">
        <f>IF(#REF!="3A2 Manure Management",#REF!)</f>
        <v>#REF!</v>
      </c>
      <c r="T61" t="e">
        <f>IF(#REF!="3B2 Cropland",#REF!)</f>
        <v>#REF!</v>
      </c>
      <c r="U61" t="e">
        <f>IF(#REF!="3B6 Other Land",#REF!)</f>
        <v>#REF!</v>
      </c>
      <c r="V61" t="e">
        <f>IF(#REF!="4A1 Managed Waste Disposal Sites",#REF!)</f>
        <v>#REF!</v>
      </c>
      <c r="W61" t="e">
        <f>IF(#REF!="4D1 Domestic Wastewater Treatment &amp; Discharge",#REF!)</f>
        <v>#REF!</v>
      </c>
      <c r="X61" t="e">
        <f>IF(#REF!="unknown",#REF!)</f>
        <v>#REF!</v>
      </c>
    </row>
    <row r="62" spans="1:24" x14ac:dyDescent="0.35">
      <c r="A62" s="5" t="s">
        <v>856</v>
      </c>
      <c r="B62" s="4" t="s">
        <v>197</v>
      </c>
      <c r="C62" s="4"/>
      <c r="D62" s="4" t="s">
        <v>404</v>
      </c>
      <c r="E62" s="33" t="s">
        <v>343</v>
      </c>
      <c r="F62" s="49">
        <v>38.551645436299999</v>
      </c>
      <c r="G62" s="49">
        <v>498.67353047900002</v>
      </c>
      <c r="H62" s="49">
        <f t="shared" si="2"/>
        <v>77.30838530625293</v>
      </c>
      <c r="I62" s="67">
        <f t="shared" si="4"/>
        <v>556.62037420502111</v>
      </c>
      <c r="J62" s="67">
        <f t="shared" si="8"/>
        <v>31243.208866899891</v>
      </c>
      <c r="K62" s="180">
        <f t="shared" si="5"/>
        <v>0.49559241405517679</v>
      </c>
      <c r="L62" s="96">
        <f t="shared" si="6"/>
        <v>2059.3663195290178</v>
      </c>
      <c r="M62" s="96">
        <f t="shared" si="1"/>
        <v>0.58249485829948422</v>
      </c>
      <c r="N62" s="63">
        <f t="shared" si="7"/>
        <v>4339.3345648472068</v>
      </c>
      <c r="O62" s="66">
        <f t="shared" si="3"/>
        <v>1.0679906958716539</v>
      </c>
      <c r="P62" s="23" t="e">
        <f>N62/#REF!</f>
        <v>#REF!</v>
      </c>
      <c r="Q62" t="e">
        <f>IF(#REF!="1A1 Energy Industries",#REF!)</f>
        <v>#REF!</v>
      </c>
      <c r="R62" t="e">
        <f>IF(#REF!="1B2 Oil &amp; Natural Gas",#REF!)</f>
        <v>#REF!</v>
      </c>
      <c r="S62" t="e">
        <f>IF(#REF!="3A2 Manure Management",#REF!)</f>
        <v>#REF!</v>
      </c>
      <c r="T62" t="e">
        <f>IF(#REF!="3B2 Cropland",#REF!)</f>
        <v>#REF!</v>
      </c>
      <c r="U62" t="e">
        <f>IF(#REF!="3B6 Other Land",#REF!)</f>
        <v>#REF!</v>
      </c>
      <c r="V62" t="e">
        <f>IF(#REF!="4A1 Managed Waste Disposal Sites",#REF!)</f>
        <v>#REF!</v>
      </c>
      <c r="W62" t="e">
        <f>IF(#REF!="4D1 Domestic Wastewater Treatment &amp; Discharge",#REF!)</f>
        <v>#REF!</v>
      </c>
      <c r="X62" t="e">
        <f>IF(#REF!="unknown",#REF!)</f>
        <v>#REF!</v>
      </c>
    </row>
    <row r="63" spans="1:24" x14ac:dyDescent="0.35">
      <c r="A63" s="5" t="s">
        <v>1197</v>
      </c>
      <c r="B63" s="4" t="s">
        <v>1057</v>
      </c>
      <c r="C63" s="4"/>
      <c r="D63" s="4" t="s">
        <v>392</v>
      </c>
      <c r="E63" s="45" t="s">
        <v>343</v>
      </c>
      <c r="F63" s="50">
        <v>32.4523070487</v>
      </c>
      <c r="G63" s="50">
        <v>428.05275375799999</v>
      </c>
      <c r="H63" s="49">
        <f t="shared" si="2"/>
        <v>75.813802770316812</v>
      </c>
      <c r="I63" s="67">
        <f t="shared" si="4"/>
        <v>545.85937994628102</v>
      </c>
      <c r="J63" s="67">
        <f t="shared" si="8"/>
        <v>31789.068246846171</v>
      </c>
      <c r="K63" s="180">
        <f t="shared" si="5"/>
        <v>0.50425105628986866</v>
      </c>
      <c r="L63" s="96">
        <f t="shared" si="6"/>
        <v>2091.8186265777176</v>
      </c>
      <c r="M63" s="96">
        <f t="shared" si="1"/>
        <v>0.59167404211761476</v>
      </c>
      <c r="N63" s="63">
        <f t="shared" si="7"/>
        <v>4415.1483676175239</v>
      </c>
      <c r="O63" s="66">
        <f t="shared" si="3"/>
        <v>1.0866498784645957</v>
      </c>
      <c r="P63" s="23" t="e">
        <f>N63/#REF!</f>
        <v>#REF!</v>
      </c>
      <c r="Q63" t="e">
        <f>IF(#REF!="1A1 Energy Industries",#REF!)</f>
        <v>#REF!</v>
      </c>
      <c r="R63" t="e">
        <f>IF(#REF!="1B2 Oil &amp; Natural Gas",#REF!)</f>
        <v>#REF!</v>
      </c>
      <c r="S63" t="e">
        <f>IF(#REF!="3A2 Manure Management",#REF!)</f>
        <v>#REF!</v>
      </c>
      <c r="T63" t="e">
        <f>IF(#REF!="3B2 Cropland",#REF!)</f>
        <v>#REF!</v>
      </c>
      <c r="U63" t="e">
        <f>IF(#REF!="3B6 Other Land",#REF!)</f>
        <v>#REF!</v>
      </c>
      <c r="V63" t="e">
        <f>IF(#REF!="4A1 Managed Waste Disposal Sites",#REF!)</f>
        <v>#REF!</v>
      </c>
      <c r="W63" t="e">
        <f>IF(#REF!="4D1 Domestic Wastewater Treatment &amp; Discharge",#REF!)</f>
        <v>#REF!</v>
      </c>
      <c r="X63" t="e">
        <f>IF(#REF!="unknown",#REF!)</f>
        <v>#REF!</v>
      </c>
    </row>
    <row r="64" spans="1:24" x14ac:dyDescent="0.35">
      <c r="A64" s="5" t="s">
        <v>289</v>
      </c>
      <c r="B64" s="4" t="s">
        <v>346</v>
      </c>
      <c r="C64" s="4" t="s">
        <v>357</v>
      </c>
      <c r="D64" s="4" t="s">
        <v>370</v>
      </c>
      <c r="E64" s="33" t="s">
        <v>343</v>
      </c>
      <c r="F64" s="49">
        <v>37.4009475987</v>
      </c>
      <c r="G64" s="49">
        <v>496.577899226</v>
      </c>
      <c r="H64" s="49">
        <f t="shared" si="2"/>
        <v>75.317382543596182</v>
      </c>
      <c r="I64" s="67">
        <f t="shared" si="4"/>
        <v>542.28515431389258</v>
      </c>
      <c r="J64" s="67">
        <f t="shared" si="8"/>
        <v>32331.353401160064</v>
      </c>
      <c r="K64" s="180">
        <f t="shared" si="5"/>
        <v>0.51285300271213363</v>
      </c>
      <c r="L64" s="96">
        <f t="shared" si="6"/>
        <v>2129.2195741764176</v>
      </c>
      <c r="M64" s="96">
        <f t="shared" si="1"/>
        <v>0.60225295635214182</v>
      </c>
      <c r="N64" s="63">
        <f t="shared" si="7"/>
        <v>4490.46575016112</v>
      </c>
      <c r="O64" s="66">
        <f t="shared" si="3"/>
        <v>1.1051868828351723</v>
      </c>
      <c r="P64" s="23" t="e">
        <f>N64/#REF!</f>
        <v>#REF!</v>
      </c>
      <c r="Q64" t="e">
        <f>IF(#REF!="1A1 Energy Industries",#REF!)</f>
        <v>#REF!</v>
      </c>
      <c r="R64" t="e">
        <f>IF(#REF!="1B2 Oil &amp; Natural Gas",#REF!)</f>
        <v>#REF!</v>
      </c>
      <c r="S64" t="e">
        <f>IF(#REF!="3A2 Manure Management",#REF!)</f>
        <v>#REF!</v>
      </c>
      <c r="T64" t="e">
        <f>IF(#REF!="3B2 Cropland",#REF!)</f>
        <v>#REF!</v>
      </c>
      <c r="U64" t="e">
        <f>IF(#REF!="3B6 Other Land",#REF!)</f>
        <v>#REF!</v>
      </c>
      <c r="V64" t="e">
        <f>IF(#REF!="4A1 Managed Waste Disposal Sites",#REF!)</f>
        <v>#REF!</v>
      </c>
      <c r="W64" t="e">
        <f>IF(#REF!="4D1 Domestic Wastewater Treatment &amp; Discharge",#REF!)</f>
        <v>#REF!</v>
      </c>
      <c r="X64" t="e">
        <f>IF(#REF!="unknown",#REF!)</f>
        <v>#REF!</v>
      </c>
    </row>
    <row r="65" spans="1:36" x14ac:dyDescent="0.35">
      <c r="A65" s="5" t="s">
        <v>464</v>
      </c>
      <c r="B65" s="4" t="s">
        <v>455</v>
      </c>
      <c r="C65" s="4" t="s">
        <v>463</v>
      </c>
      <c r="D65" s="4" t="s">
        <v>376</v>
      </c>
      <c r="E65" s="33" t="s">
        <v>343</v>
      </c>
      <c r="F65" s="49">
        <v>34.3436879753</v>
      </c>
      <c r="G65" s="49">
        <v>499.47238161899998</v>
      </c>
      <c r="H65" s="49">
        <f t="shared" si="2"/>
        <v>68.759933960667993</v>
      </c>
      <c r="I65" s="67">
        <f t="shared" si="4"/>
        <v>495.07152451680957</v>
      </c>
      <c r="J65" s="67">
        <f t="shared" si="8"/>
        <v>32826.424925676874</v>
      </c>
      <c r="K65" s="180">
        <f t="shared" si="5"/>
        <v>0.5207060274449804</v>
      </c>
      <c r="L65" s="96">
        <f t="shared" si="6"/>
        <v>2163.5632621517175</v>
      </c>
      <c r="M65" s="96">
        <f t="shared" si="1"/>
        <v>0.61196712010773302</v>
      </c>
      <c r="N65" s="63">
        <f t="shared" si="7"/>
        <v>4559.2256841217877</v>
      </c>
      <c r="O65" s="66">
        <f t="shared" si="3"/>
        <v>1.122109977522002</v>
      </c>
      <c r="P65" s="23" t="e">
        <f>N65/#REF!</f>
        <v>#REF!</v>
      </c>
      <c r="Q65" t="e">
        <f>IF(#REF!="1A1 Energy Industries",#REF!)</f>
        <v>#REF!</v>
      </c>
      <c r="R65" t="e">
        <f>IF(#REF!="1B2 Oil &amp; Natural Gas",#REF!)</f>
        <v>#REF!</v>
      </c>
      <c r="S65" t="e">
        <f>IF(#REF!="3A2 Manure Management",#REF!)</f>
        <v>#REF!</v>
      </c>
      <c r="T65" t="e">
        <f>IF(#REF!="3B2 Cropland",#REF!)</f>
        <v>#REF!</v>
      </c>
      <c r="U65" t="e">
        <f>IF(#REF!="3B6 Other Land",#REF!)</f>
        <v>#REF!</v>
      </c>
      <c r="V65" t="e">
        <f>IF(#REF!="4A1 Managed Waste Disposal Sites",#REF!)</f>
        <v>#REF!</v>
      </c>
      <c r="W65" t="e">
        <f>IF(#REF!="4D1 Domestic Wastewater Treatment &amp; Discharge",#REF!)</f>
        <v>#REF!</v>
      </c>
      <c r="X65" t="e">
        <f>IF(#REF!="unknown",#REF!)</f>
        <v>#REF!</v>
      </c>
    </row>
    <row r="66" spans="1:36" x14ac:dyDescent="0.35">
      <c r="A66" s="5" t="s">
        <v>1194</v>
      </c>
      <c r="B66" s="4" t="s">
        <v>1057</v>
      </c>
      <c r="C66" s="4" t="s">
        <v>1136</v>
      </c>
      <c r="D66" s="4" t="s">
        <v>392</v>
      </c>
      <c r="E66" s="33" t="s">
        <v>514</v>
      </c>
      <c r="F66" s="49">
        <v>33.439066981899998</v>
      </c>
      <c r="G66" s="49">
        <v>498.62310415799999</v>
      </c>
      <c r="H66" s="49">
        <f t="shared" si="2"/>
        <v>67.062810974968528</v>
      </c>
      <c r="I66" s="67">
        <f t="shared" si="4"/>
        <v>482.85223901977338</v>
      </c>
      <c r="J66" s="67">
        <f t="shared" si="8"/>
        <v>33309.27716469665</v>
      </c>
      <c r="K66" s="180">
        <f t="shared" si="5"/>
        <v>0.52836522492969451</v>
      </c>
      <c r="L66" s="96">
        <f t="shared" si="6"/>
        <v>2197.0023291336174</v>
      </c>
      <c r="M66" s="96">
        <f t="shared" si="1"/>
        <v>0.62142541045587441</v>
      </c>
      <c r="N66" s="63">
        <f t="shared" si="7"/>
        <v>4626.2884950967564</v>
      </c>
      <c r="O66" s="66">
        <f t="shared" si="3"/>
        <v>1.138615378774184</v>
      </c>
      <c r="P66" s="23" t="e">
        <f>N66/#REF!</f>
        <v>#REF!</v>
      </c>
      <c r="Q66" t="e">
        <f>IF(#REF!="1A1 Energy Industries",#REF!)</f>
        <v>#REF!</v>
      </c>
      <c r="R66" t="e">
        <f>IF(#REF!="1B2 Oil &amp; Natural Gas",#REF!)</f>
        <v>#REF!</v>
      </c>
      <c r="S66" t="e">
        <f>IF(#REF!="3A2 Manure Management",#REF!)</f>
        <v>#REF!</v>
      </c>
      <c r="T66" t="e">
        <f>IF(#REF!="3B2 Cropland",#REF!)</f>
        <v>#REF!</v>
      </c>
      <c r="U66" t="e">
        <f>IF(#REF!="3B6 Other Land",#REF!)</f>
        <v>#REF!</v>
      </c>
      <c r="V66" t="e">
        <f>IF(#REF!="4A1 Managed Waste Disposal Sites",#REF!)</f>
        <v>#REF!</v>
      </c>
      <c r="W66" t="e">
        <f>IF(#REF!="4D1 Domestic Wastewater Treatment &amp; Discharge",#REF!)</f>
        <v>#REF!</v>
      </c>
      <c r="X66" t="e">
        <f>IF(#REF!="unknown",#REF!)</f>
        <v>#REF!</v>
      </c>
    </row>
    <row r="67" spans="1:36" x14ac:dyDescent="0.35">
      <c r="A67" s="5" t="s">
        <v>1208</v>
      </c>
      <c r="B67" s="4" t="s">
        <v>1057</v>
      </c>
      <c r="C67" s="4" t="s">
        <v>1189</v>
      </c>
      <c r="D67" s="4" t="s">
        <v>392</v>
      </c>
      <c r="E67" s="33" t="s">
        <v>343</v>
      </c>
      <c r="F67" s="49">
        <v>33.317301252900002</v>
      </c>
      <c r="G67" s="49">
        <v>497.07791139800003</v>
      </c>
      <c r="H67" s="49">
        <f t="shared" si="2"/>
        <v>67.0263161748572</v>
      </c>
      <c r="I67" s="67">
        <f t="shared" si="4"/>
        <v>482.58947645897183</v>
      </c>
      <c r="J67" s="67">
        <f t="shared" si="8"/>
        <v>33791.866641155619</v>
      </c>
      <c r="K67" s="180">
        <f t="shared" si="5"/>
        <v>0.53602025436840584</v>
      </c>
      <c r="L67" s="96">
        <f t="shared" si="6"/>
        <v>2230.3196303865175</v>
      </c>
      <c r="M67" s="96">
        <f t="shared" si="1"/>
        <v>0.63084925918457835</v>
      </c>
      <c r="N67" s="63">
        <f t="shared" si="7"/>
        <v>4693.3148112716135</v>
      </c>
      <c r="O67" s="66">
        <f t="shared" si="3"/>
        <v>1.1551117979793761</v>
      </c>
      <c r="P67" s="23" t="e">
        <f>N67/#REF!</f>
        <v>#REF!</v>
      </c>
      <c r="Q67" t="e">
        <f>IF(#REF!="1A1 Energy Industries",#REF!)</f>
        <v>#REF!</v>
      </c>
      <c r="R67" t="e">
        <f>IF(#REF!="1B2 Oil &amp; Natural Gas",#REF!)</f>
        <v>#REF!</v>
      </c>
      <c r="S67" t="e">
        <f>IF(#REF!="3A2 Manure Management",#REF!)</f>
        <v>#REF!</v>
      </c>
      <c r="T67" t="e">
        <f>IF(#REF!="3B2 Cropland",#REF!)</f>
        <v>#REF!</v>
      </c>
      <c r="U67" t="e">
        <f>IF(#REF!="3B6 Other Land",#REF!)</f>
        <v>#REF!</v>
      </c>
      <c r="V67" t="e">
        <f>IF(#REF!="4A1 Managed Waste Disposal Sites",#REF!)</f>
        <v>#REF!</v>
      </c>
      <c r="W67" t="e">
        <f>IF(#REF!="4D1 Domestic Wastewater Treatment &amp; Discharge",#REF!)</f>
        <v>#REF!</v>
      </c>
      <c r="X67" t="e">
        <f>IF(#REF!="unknown",#REF!)</f>
        <v>#REF!</v>
      </c>
    </row>
    <row r="68" spans="1:36" x14ac:dyDescent="0.35">
      <c r="A68" s="71" t="s">
        <v>1194</v>
      </c>
      <c r="B68" s="72" t="s">
        <v>1057</v>
      </c>
      <c r="C68" s="72"/>
      <c r="D68" s="72" t="s">
        <v>392</v>
      </c>
      <c r="E68" s="73" t="s">
        <v>343</v>
      </c>
      <c r="F68" s="74">
        <v>31.890437438199999</v>
      </c>
      <c r="G68" s="74" t="s">
        <v>1217</v>
      </c>
      <c r="H68" s="74"/>
      <c r="I68" s="67">
        <f>F69*$J$2/G69*3600</f>
        <v>449.62388396607258</v>
      </c>
      <c r="J68" s="67">
        <f t="shared" si="8"/>
        <v>34241.490525121691</v>
      </c>
      <c r="K68" s="180">
        <f t="shared" si="5"/>
        <v>0.54315237024744045</v>
      </c>
      <c r="L68" s="96">
        <f t="shared" si="6"/>
        <v>2262.2100678247175</v>
      </c>
      <c r="M68" s="96">
        <f t="shared" si="1"/>
        <v>0.63986951733899999</v>
      </c>
      <c r="N68" s="62"/>
      <c r="O68" s="21"/>
      <c r="P68" s="21"/>
      <c r="Q68" s="21" t="e">
        <f>IF(#REF!="1A1 Energy Industries",#REF!)</f>
        <v>#REF!</v>
      </c>
      <c r="R68" s="21" t="e">
        <f>IF(#REF!="1B2 Oil &amp; Natural Gas",#REF!)</f>
        <v>#REF!</v>
      </c>
      <c r="S68" s="21" t="e">
        <f>IF(#REF!="3A2 Manure Management",#REF!)</f>
        <v>#REF!</v>
      </c>
      <c r="T68" s="21" t="e">
        <f>IF(#REF!="3B2 Cropland",#REF!)</f>
        <v>#REF!</v>
      </c>
      <c r="U68" s="21" t="e">
        <f>IF(#REF!="3B6 Other Land",#REF!)</f>
        <v>#REF!</v>
      </c>
      <c r="V68" s="21" t="e">
        <f>IF(#REF!="4A1 Managed Waste Disposal Sites",#REF!)</f>
        <v>#REF!</v>
      </c>
      <c r="W68" s="21" t="e">
        <f>IF(#REF!="4D1 Domestic Wastewater Treatment &amp; Discharge",#REF!)</f>
        <v>#REF!</v>
      </c>
      <c r="X68" s="21" t="e">
        <f>IF(#REF!="unknown",#REF!)</f>
        <v>#REF!</v>
      </c>
      <c r="Y68" s="90" t="s">
        <v>1222</v>
      </c>
      <c r="Z68" s="92">
        <v>1311.8841920122525</v>
      </c>
      <c r="AA68" s="94" t="e">
        <f>Z68/#REF!</f>
        <v>#REF!</v>
      </c>
      <c r="AB68" s="94">
        <f>Z68/40000</f>
        <v>3.2797104800306315E-2</v>
      </c>
      <c r="AC68" s="94" t="e">
        <f>Z68/#REF!</f>
        <v>#REF!</v>
      </c>
      <c r="AD68" s="21"/>
      <c r="AE68" s="21"/>
      <c r="AF68" s="21"/>
      <c r="AG68" s="21"/>
      <c r="AH68" s="21"/>
      <c r="AI68" s="21"/>
      <c r="AJ68" s="21"/>
    </row>
    <row r="69" spans="1:36" x14ac:dyDescent="0.35">
      <c r="A69" s="5" t="s">
        <v>214</v>
      </c>
      <c r="B69" s="4" t="s">
        <v>417</v>
      </c>
      <c r="C69" s="4" t="s">
        <v>418</v>
      </c>
      <c r="D69" s="4" t="s">
        <v>376</v>
      </c>
      <c r="E69" s="33" t="s">
        <v>514</v>
      </c>
      <c r="F69" s="49">
        <v>23.950709093267299</v>
      </c>
      <c r="G69" s="49">
        <v>383.53190660249004</v>
      </c>
      <c r="H69" s="49">
        <f t="shared" ref="H69:H132" si="9">F69*1000/G69</f>
        <v>62.447761661954516</v>
      </c>
      <c r="I69" s="67">
        <f t="shared" ref="I69:I132" si="10">F69*$J$2/G69*3600</f>
        <v>449.62388396607258</v>
      </c>
      <c r="J69" s="67">
        <f t="shared" si="8"/>
        <v>34691.114409087764</v>
      </c>
      <c r="K69" s="180">
        <f t="shared" si="5"/>
        <v>0.55028448612647496</v>
      </c>
      <c r="L69" s="96">
        <f t="shared" si="6"/>
        <v>2286.160776917985</v>
      </c>
      <c r="M69" s="96">
        <f t="shared" si="1"/>
        <v>0.64664401139921435</v>
      </c>
      <c r="N69" s="63">
        <f t="shared" ref="N69:N132" si="11">N68+H69</f>
        <v>62.447761661954516</v>
      </c>
      <c r="O69" s="66">
        <f t="shared" ref="O69:O132" si="12">N69/N$336</f>
        <v>1.5369552044514078E-2</v>
      </c>
      <c r="P69" s="23" t="e">
        <f>N69/#REF!</f>
        <v>#REF!</v>
      </c>
      <c r="Q69" t="e">
        <f>IF(#REF!="1A1 Energy Industries",#REF!)</f>
        <v>#REF!</v>
      </c>
      <c r="R69" t="e">
        <f>IF(#REF!="1B2 Oil &amp; Natural Gas",#REF!)</f>
        <v>#REF!</v>
      </c>
      <c r="S69" t="e">
        <f>IF(#REF!="3A2 Manure Management",#REF!)</f>
        <v>#REF!</v>
      </c>
      <c r="T69" t="e">
        <f>IF(#REF!="3B2 Cropland",#REF!)</f>
        <v>#REF!</v>
      </c>
      <c r="U69" t="e">
        <f>IF(#REF!="3B6 Other Land",#REF!)</f>
        <v>#REF!</v>
      </c>
      <c r="V69" t="e">
        <f>IF(#REF!="4A1 Managed Waste Disposal Sites",#REF!)</f>
        <v>#REF!</v>
      </c>
      <c r="W69" t="e">
        <f>IF(#REF!="4D1 Domestic Wastewater Treatment &amp; Discharge",#REF!)</f>
        <v>#REF!</v>
      </c>
      <c r="X69" t="e">
        <f>IF(#REF!="unknown",#REF!)</f>
        <v>#REF!</v>
      </c>
    </row>
    <row r="70" spans="1:36" x14ac:dyDescent="0.35">
      <c r="A70" s="5" t="s">
        <v>1197</v>
      </c>
      <c r="B70" s="4" t="s">
        <v>457</v>
      </c>
      <c r="C70" s="4" t="s">
        <v>1140</v>
      </c>
      <c r="D70" s="4" t="s">
        <v>392</v>
      </c>
      <c r="E70" s="33" t="s">
        <v>343</v>
      </c>
      <c r="F70" s="49">
        <v>25.0772995809</v>
      </c>
      <c r="G70" s="49">
        <v>409.420321919</v>
      </c>
      <c r="H70" s="49">
        <f t="shared" si="9"/>
        <v>61.25074462195677</v>
      </c>
      <c r="I70" s="67">
        <f t="shared" si="10"/>
        <v>441.00536127808874</v>
      </c>
      <c r="J70" s="67">
        <f t="shared" si="8"/>
        <v>35132.119770365854</v>
      </c>
      <c r="K70" s="180">
        <f t="shared" si="5"/>
        <v>0.55727989151323198</v>
      </c>
      <c r="L70" s="96">
        <f t="shared" ref="L70:L103" si="13">L69+F70</f>
        <v>2311.2380764988852</v>
      </c>
      <c r="M70" s="96">
        <f t="shared" si="1"/>
        <v>0.65373716327189868</v>
      </c>
      <c r="N70" s="63">
        <f t="shared" si="11"/>
        <v>123.69850628391129</v>
      </c>
      <c r="O70" s="66">
        <f t="shared" si="12"/>
        <v>3.044449600052682E-2</v>
      </c>
      <c r="P70" s="23" t="e">
        <f>N70/#REF!</f>
        <v>#REF!</v>
      </c>
      <c r="Q70" t="e">
        <f>IF(#REF!="1A1 Energy Industries",#REF!)</f>
        <v>#REF!</v>
      </c>
      <c r="R70" t="e">
        <f>IF(#REF!="1B2 Oil &amp; Natural Gas",#REF!)</f>
        <v>#REF!</v>
      </c>
      <c r="S70" t="e">
        <f>IF(#REF!="3A2 Manure Management",#REF!)</f>
        <v>#REF!</v>
      </c>
      <c r="T70" t="e">
        <f>IF(#REF!="3B2 Cropland",#REF!)</f>
        <v>#REF!</v>
      </c>
      <c r="U70" t="e">
        <f>IF(#REF!="3B6 Other Land",#REF!)</f>
        <v>#REF!</v>
      </c>
      <c r="V70" t="e">
        <f>IF(#REF!="4A1 Managed Waste Disposal Sites",#REF!)</f>
        <v>#REF!</v>
      </c>
      <c r="W70" t="e">
        <f>IF(#REF!="4D1 Domestic Wastewater Treatment &amp; Discharge",#REF!)</f>
        <v>#REF!</v>
      </c>
      <c r="X70" t="e">
        <f>IF(#REF!="unknown",#REF!)</f>
        <v>#REF!</v>
      </c>
    </row>
    <row r="71" spans="1:36" x14ac:dyDescent="0.35">
      <c r="A71" s="5" t="s">
        <v>1074</v>
      </c>
      <c r="B71" s="4" t="s">
        <v>427</v>
      </c>
      <c r="C71" s="5" t="s">
        <v>1075</v>
      </c>
      <c r="D71" s="4" t="s">
        <v>376</v>
      </c>
      <c r="E71" s="33" t="s">
        <v>343</v>
      </c>
      <c r="F71" s="49">
        <v>30.236043073200001</v>
      </c>
      <c r="G71" s="49">
        <v>497.66061728900002</v>
      </c>
      <c r="H71" s="49">
        <f t="shared" si="9"/>
        <v>60.756350859970532</v>
      </c>
      <c r="I71" s="67">
        <f t="shared" si="10"/>
        <v>437.44572619178786</v>
      </c>
      <c r="J71" s="67">
        <f t="shared" si="8"/>
        <v>35569.56549655764</v>
      </c>
      <c r="K71" s="180">
        <f t="shared" si="5"/>
        <v>0.56421883252870442</v>
      </c>
      <c r="L71" s="96">
        <f t="shared" si="13"/>
        <v>2341.4741195720853</v>
      </c>
      <c r="M71" s="96">
        <f t="shared" si="1"/>
        <v>0.66228947349395217</v>
      </c>
      <c r="N71" s="63">
        <f t="shared" si="11"/>
        <v>184.45485714388181</v>
      </c>
      <c r="O71" s="66">
        <f t="shared" si="12"/>
        <v>4.5397760484720155E-2</v>
      </c>
      <c r="P71" s="23" t="e">
        <f>N71/#REF!</f>
        <v>#REF!</v>
      </c>
      <c r="Q71" t="e">
        <f>IF(#REF!="1A1 Energy Industries",#REF!)</f>
        <v>#REF!</v>
      </c>
      <c r="R71" t="e">
        <f>IF(#REF!="1B2 Oil &amp; Natural Gas",#REF!)</f>
        <v>#REF!</v>
      </c>
      <c r="S71" t="e">
        <f>IF(#REF!="3A2 Manure Management",#REF!)</f>
        <v>#REF!</v>
      </c>
      <c r="T71" t="e">
        <f>IF(#REF!="3B2 Cropland",#REF!)</f>
        <v>#REF!</v>
      </c>
      <c r="U71" t="e">
        <f>IF(#REF!="3B6 Other Land",#REF!)</f>
        <v>#REF!</v>
      </c>
      <c r="V71" t="e">
        <f>IF(#REF!="4A1 Managed Waste Disposal Sites",#REF!)</f>
        <v>#REF!</v>
      </c>
      <c r="W71" t="e">
        <f>IF(#REF!="4D1 Domestic Wastewater Treatment &amp; Discharge",#REF!)</f>
        <v>#REF!</v>
      </c>
      <c r="X71" t="e">
        <f>IF(#REF!="unknown",#REF!)</f>
        <v>#REF!</v>
      </c>
    </row>
    <row r="72" spans="1:36" x14ac:dyDescent="0.35">
      <c r="A72" s="5" t="s">
        <v>1194</v>
      </c>
      <c r="B72" s="4" t="s">
        <v>1057</v>
      </c>
      <c r="C72" s="4" t="s">
        <v>1120</v>
      </c>
      <c r="D72" s="4" t="s">
        <v>392</v>
      </c>
      <c r="E72" s="33" t="s">
        <v>343</v>
      </c>
      <c r="F72" s="49">
        <v>29.2308068052</v>
      </c>
      <c r="G72" s="49">
        <v>493.40652610199999</v>
      </c>
      <c r="H72" s="49">
        <f t="shared" si="9"/>
        <v>59.242845926924836</v>
      </c>
      <c r="I72" s="67">
        <f t="shared" si="10"/>
        <v>426.54849067385879</v>
      </c>
      <c r="J72" s="67">
        <f t="shared" si="8"/>
        <v>35996.113987231496</v>
      </c>
      <c r="K72" s="180">
        <f t="shared" si="5"/>
        <v>0.57098491718746069</v>
      </c>
      <c r="L72" s="96">
        <f t="shared" si="13"/>
        <v>2370.7049263772851</v>
      </c>
      <c r="M72" s="96">
        <f t="shared" si="1"/>
        <v>0.67055745112693033</v>
      </c>
      <c r="N72" s="63">
        <f t="shared" si="11"/>
        <v>243.69770307080665</v>
      </c>
      <c r="O72" s="66">
        <f t="shared" si="12"/>
        <v>5.9978523341649458E-2</v>
      </c>
      <c r="P72" s="23" t="e">
        <f>N72/#REF!</f>
        <v>#REF!</v>
      </c>
      <c r="Q72" t="e">
        <f>IF(#REF!="1A1 Energy Industries",#REF!)</f>
        <v>#REF!</v>
      </c>
      <c r="R72" t="e">
        <f>IF(#REF!="1B2 Oil &amp; Natural Gas",#REF!)</f>
        <v>#REF!</v>
      </c>
      <c r="S72" t="e">
        <f>IF(#REF!="3A2 Manure Management",#REF!)</f>
        <v>#REF!</v>
      </c>
      <c r="T72" t="e">
        <f>IF(#REF!="3B2 Cropland",#REF!)</f>
        <v>#REF!</v>
      </c>
      <c r="U72" t="e">
        <f>IF(#REF!="3B6 Other Land",#REF!)</f>
        <v>#REF!</v>
      </c>
      <c r="V72" t="e">
        <f>IF(#REF!="4A1 Managed Waste Disposal Sites",#REF!)</f>
        <v>#REF!</v>
      </c>
      <c r="W72" t="e">
        <f>IF(#REF!="4D1 Domestic Wastewater Treatment &amp; Discharge",#REF!)</f>
        <v>#REF!</v>
      </c>
      <c r="X72" t="e">
        <f>IF(#REF!="unknown",#REF!)</f>
        <v>#REF!</v>
      </c>
    </row>
    <row r="73" spans="1:36" x14ac:dyDescent="0.35">
      <c r="A73" s="5" t="s">
        <v>1194</v>
      </c>
      <c r="B73" s="4" t="s">
        <v>1057</v>
      </c>
      <c r="C73" s="4" t="s">
        <v>1168</v>
      </c>
      <c r="D73" s="4" t="s">
        <v>392</v>
      </c>
      <c r="E73" s="45" t="s">
        <v>343</v>
      </c>
      <c r="F73" s="50">
        <v>23.582157564799999</v>
      </c>
      <c r="G73" s="50">
        <v>416.481692275</v>
      </c>
      <c r="H73" s="49">
        <f t="shared" si="9"/>
        <v>56.622314983365136</v>
      </c>
      <c r="I73" s="67">
        <f t="shared" si="10"/>
        <v>407.68066788022895</v>
      </c>
      <c r="J73" s="67">
        <f t="shared" si="8"/>
        <v>36403.794655111727</v>
      </c>
      <c r="K73" s="180">
        <f t="shared" si="5"/>
        <v>0.57745171281076313</v>
      </c>
      <c r="L73" s="96">
        <f t="shared" si="13"/>
        <v>2394.2870839420852</v>
      </c>
      <c r="M73" s="96">
        <f t="shared" si="1"/>
        <v>0.67722769983345765</v>
      </c>
      <c r="N73" s="63">
        <f t="shared" si="11"/>
        <v>300.32001805417178</v>
      </c>
      <c r="O73" s="66">
        <f t="shared" si="12"/>
        <v>7.3914324943773077E-2</v>
      </c>
      <c r="P73" s="23" t="e">
        <f>N73/#REF!</f>
        <v>#REF!</v>
      </c>
      <c r="Q73" t="e">
        <f>IF(#REF!="1A1 Energy Industries",#REF!)</f>
        <v>#REF!</v>
      </c>
      <c r="R73" t="e">
        <f>IF(#REF!="1B2 Oil &amp; Natural Gas",#REF!)</f>
        <v>#REF!</v>
      </c>
      <c r="S73" t="e">
        <f>IF(#REF!="3A2 Manure Management",#REF!)</f>
        <v>#REF!</v>
      </c>
      <c r="T73" t="e">
        <f>IF(#REF!="3B2 Cropland",#REF!)</f>
        <v>#REF!</v>
      </c>
      <c r="U73" t="e">
        <f>IF(#REF!="3B6 Other Land",#REF!)</f>
        <v>#REF!</v>
      </c>
      <c r="V73" t="e">
        <f>IF(#REF!="4A1 Managed Waste Disposal Sites",#REF!)</f>
        <v>#REF!</v>
      </c>
      <c r="W73" t="e">
        <f>IF(#REF!="4D1 Domestic Wastewater Treatment &amp; Discharge",#REF!)</f>
        <v>#REF!</v>
      </c>
      <c r="X73" t="e">
        <f>IF(#REF!="unknown",#REF!)</f>
        <v>#REF!</v>
      </c>
    </row>
    <row r="74" spans="1:36" x14ac:dyDescent="0.35">
      <c r="A74" s="5" t="s">
        <v>1204</v>
      </c>
      <c r="B74" s="4" t="s">
        <v>1057</v>
      </c>
      <c r="C74" s="4" t="s">
        <v>1148</v>
      </c>
      <c r="D74" s="4" t="s">
        <v>392</v>
      </c>
      <c r="E74" s="33" t="s">
        <v>506</v>
      </c>
      <c r="F74" s="49">
        <v>25.7793039787</v>
      </c>
      <c r="G74" s="49">
        <v>488.20016386700001</v>
      </c>
      <c r="H74" s="49">
        <f t="shared" si="9"/>
        <v>52.804783543094089</v>
      </c>
      <c r="I74" s="67">
        <f t="shared" si="10"/>
        <v>380.19444151027744</v>
      </c>
      <c r="J74" s="67">
        <f t="shared" si="8"/>
        <v>36783.989096622005</v>
      </c>
      <c r="K74" s="180">
        <f t="shared" si="5"/>
        <v>0.58348251079573121</v>
      </c>
      <c r="L74" s="96">
        <f t="shared" si="13"/>
        <v>2420.066387920785</v>
      </c>
      <c r="M74" s="96">
        <f t="shared" si="1"/>
        <v>0.68451941470503352</v>
      </c>
      <c r="N74" s="63">
        <f t="shared" si="11"/>
        <v>353.1248015972659</v>
      </c>
      <c r="O74" s="66">
        <f t="shared" si="12"/>
        <v>8.6910561274199216E-2</v>
      </c>
      <c r="P74" s="23" t="e">
        <f>N74/#REF!</f>
        <v>#REF!</v>
      </c>
      <c r="Q74" t="e">
        <f>IF(#REF!="1A1 Energy Industries",#REF!)</f>
        <v>#REF!</v>
      </c>
      <c r="R74" t="e">
        <f>IF(#REF!="1B2 Oil &amp; Natural Gas",#REF!)</f>
        <v>#REF!</v>
      </c>
      <c r="S74" t="e">
        <f>IF(#REF!="3A2 Manure Management",#REF!)</f>
        <v>#REF!</v>
      </c>
      <c r="T74" t="e">
        <f>IF(#REF!="3B2 Cropland",#REF!)</f>
        <v>#REF!</v>
      </c>
      <c r="U74" t="e">
        <f>IF(#REF!="3B6 Other Land",#REF!)</f>
        <v>#REF!</v>
      </c>
      <c r="V74" t="e">
        <f>IF(#REF!="4A1 Managed Waste Disposal Sites",#REF!)</f>
        <v>#REF!</v>
      </c>
      <c r="W74" t="e">
        <f>IF(#REF!="4D1 Domestic Wastewater Treatment &amp; Discharge",#REF!)</f>
        <v>#REF!</v>
      </c>
      <c r="X74" t="e">
        <f>IF(#REF!="unknown",#REF!)</f>
        <v>#REF!</v>
      </c>
    </row>
    <row r="75" spans="1:36" x14ac:dyDescent="0.35">
      <c r="A75" s="5" t="s">
        <v>1074</v>
      </c>
      <c r="B75" s="4" t="s">
        <v>435</v>
      </c>
      <c r="C75" s="5" t="s">
        <v>1075</v>
      </c>
      <c r="D75" s="4" t="s">
        <v>376</v>
      </c>
      <c r="E75" s="33" t="s">
        <v>343</v>
      </c>
      <c r="F75" s="49">
        <v>23.8984882142</v>
      </c>
      <c r="G75" s="49">
        <v>497.66061728900002</v>
      </c>
      <c r="H75" s="49">
        <f t="shared" si="9"/>
        <v>48.021658503714264</v>
      </c>
      <c r="I75" s="67">
        <f t="shared" si="10"/>
        <v>345.75594122674272</v>
      </c>
      <c r="J75" s="67">
        <f t="shared" si="8"/>
        <v>37129.745037848748</v>
      </c>
      <c r="K75" s="180">
        <f t="shared" si="5"/>
        <v>0.58896703136199158</v>
      </c>
      <c r="L75" s="96">
        <f t="shared" si="13"/>
        <v>2443.9648761349849</v>
      </c>
      <c r="M75" s="96">
        <f t="shared" si="1"/>
        <v>0.69127913801112595</v>
      </c>
      <c r="N75" s="63">
        <f t="shared" si="11"/>
        <v>401.14646010098016</v>
      </c>
      <c r="O75" s="66">
        <f t="shared" si="12"/>
        <v>9.8729581844257189E-2</v>
      </c>
      <c r="P75" s="23" t="e">
        <f>N75/#REF!</f>
        <v>#REF!</v>
      </c>
      <c r="Q75" t="e">
        <f>IF(#REF!="1A1 Energy Industries",#REF!)</f>
        <v>#REF!</v>
      </c>
      <c r="R75" t="e">
        <f>IF(#REF!="1B2 Oil &amp; Natural Gas",#REF!)</f>
        <v>#REF!</v>
      </c>
      <c r="S75" t="e">
        <f>IF(#REF!="3A2 Manure Management",#REF!)</f>
        <v>#REF!</v>
      </c>
      <c r="T75" t="e">
        <f>IF(#REF!="3B2 Cropland",#REF!)</f>
        <v>#REF!</v>
      </c>
      <c r="U75" t="e">
        <f>IF(#REF!="3B6 Other Land",#REF!)</f>
        <v>#REF!</v>
      </c>
      <c r="V75" t="e">
        <f>IF(#REF!="4A1 Managed Waste Disposal Sites",#REF!)</f>
        <v>#REF!</v>
      </c>
      <c r="W75" t="e">
        <f>IF(#REF!="4D1 Domestic Wastewater Treatment &amp; Discharge",#REF!)</f>
        <v>#REF!</v>
      </c>
      <c r="X75" t="e">
        <f>IF(#REF!="unknown",#REF!)</f>
        <v>#REF!</v>
      </c>
    </row>
    <row r="76" spans="1:36" x14ac:dyDescent="0.35">
      <c r="A76" s="5" t="s">
        <v>1194</v>
      </c>
      <c r="B76" s="4" t="s">
        <v>1057</v>
      </c>
      <c r="C76" s="4" t="s">
        <v>1114</v>
      </c>
      <c r="D76" s="4" t="s">
        <v>392</v>
      </c>
      <c r="E76" s="45" t="s">
        <v>343</v>
      </c>
      <c r="F76" s="50">
        <v>12.6357615325</v>
      </c>
      <c r="G76" s="50">
        <v>265.851462287</v>
      </c>
      <c r="H76" s="49">
        <f t="shared" si="9"/>
        <v>47.529403915254981</v>
      </c>
      <c r="I76" s="67">
        <f t="shared" si="10"/>
        <v>342.21170818983586</v>
      </c>
      <c r="J76" s="67">
        <f t="shared" si="8"/>
        <v>37471.956746038581</v>
      </c>
      <c r="K76" s="180">
        <f t="shared" si="5"/>
        <v>0.59439533187050375</v>
      </c>
      <c r="L76" s="96">
        <f t="shared" si="13"/>
        <v>2456.600637667485</v>
      </c>
      <c r="M76" s="96">
        <f t="shared" si="1"/>
        <v>0.69485318214964675</v>
      </c>
      <c r="N76" s="63">
        <f t="shared" si="11"/>
        <v>448.67586401623515</v>
      </c>
      <c r="O76" s="66">
        <f t="shared" si="12"/>
        <v>0.11042744943276507</v>
      </c>
      <c r="P76" s="23" t="e">
        <f>N76/#REF!</f>
        <v>#REF!</v>
      </c>
      <c r="Q76" t="e">
        <f>IF(#REF!="1A1 Energy Industries",#REF!)</f>
        <v>#REF!</v>
      </c>
      <c r="R76" t="e">
        <f>IF(#REF!="1B2 Oil &amp; Natural Gas",#REF!)</f>
        <v>#REF!</v>
      </c>
      <c r="S76" t="e">
        <f>IF(#REF!="3A2 Manure Management",#REF!)</f>
        <v>#REF!</v>
      </c>
      <c r="T76" t="e">
        <f>IF(#REF!="3B2 Cropland",#REF!)</f>
        <v>#REF!</v>
      </c>
      <c r="U76" t="e">
        <f>IF(#REF!="3B6 Other Land",#REF!)</f>
        <v>#REF!</v>
      </c>
      <c r="V76" t="e">
        <f>IF(#REF!="4A1 Managed Waste Disposal Sites",#REF!)</f>
        <v>#REF!</v>
      </c>
      <c r="W76" t="e">
        <f>IF(#REF!="4D1 Domestic Wastewater Treatment &amp; Discharge",#REF!)</f>
        <v>#REF!</v>
      </c>
      <c r="X76" t="e">
        <f>IF(#REF!="unknown",#REF!)</f>
        <v>#REF!</v>
      </c>
    </row>
    <row r="77" spans="1:36" x14ac:dyDescent="0.35">
      <c r="A77" s="5" t="s">
        <v>1194</v>
      </c>
      <c r="B77" s="4" t="s">
        <v>1057</v>
      </c>
      <c r="C77" s="4" t="s">
        <v>1125</v>
      </c>
      <c r="D77" s="4" t="s">
        <v>392</v>
      </c>
      <c r="E77" s="33" t="s">
        <v>343</v>
      </c>
      <c r="F77" s="49">
        <v>8.9854418672600005</v>
      </c>
      <c r="G77" s="49">
        <v>192.09372712300001</v>
      </c>
      <c r="H77" s="49">
        <f t="shared" si="9"/>
        <v>46.776341954708961</v>
      </c>
      <c r="I77" s="67">
        <f t="shared" si="10"/>
        <v>336.78966207390454</v>
      </c>
      <c r="J77" s="67">
        <f t="shared" si="8"/>
        <v>37808.746408112485</v>
      </c>
      <c r="K77" s="180">
        <f t="shared" si="5"/>
        <v>0.59973762569080546</v>
      </c>
      <c r="L77" s="96">
        <f t="shared" si="13"/>
        <v>2465.5860795347448</v>
      </c>
      <c r="M77" s="96">
        <f t="shared" si="1"/>
        <v>0.697394727885145</v>
      </c>
      <c r="N77" s="63">
        <f t="shared" si="11"/>
        <v>495.45220597094414</v>
      </c>
      <c r="O77" s="66">
        <f t="shared" si="12"/>
        <v>0.12193997450959079</v>
      </c>
      <c r="P77" s="23" t="e">
        <f>N77/#REF!</f>
        <v>#REF!</v>
      </c>
      <c r="Q77" t="e">
        <f>IF(#REF!="1A1 Energy Industries",#REF!)</f>
        <v>#REF!</v>
      </c>
      <c r="R77" t="e">
        <f>IF(#REF!="1B2 Oil &amp; Natural Gas",#REF!)</f>
        <v>#REF!</v>
      </c>
      <c r="S77" t="e">
        <f>IF(#REF!="3A2 Manure Management",#REF!)</f>
        <v>#REF!</v>
      </c>
      <c r="T77" t="e">
        <f>IF(#REF!="3B2 Cropland",#REF!)</f>
        <v>#REF!</v>
      </c>
      <c r="U77" t="e">
        <f>IF(#REF!="3B6 Other Land",#REF!)</f>
        <v>#REF!</v>
      </c>
      <c r="V77" t="e">
        <f>IF(#REF!="4A1 Managed Waste Disposal Sites",#REF!)</f>
        <v>#REF!</v>
      </c>
      <c r="W77" t="e">
        <f>IF(#REF!="4D1 Domestic Wastewater Treatment &amp; Discharge",#REF!)</f>
        <v>#REF!</v>
      </c>
      <c r="X77" t="e">
        <f>IF(#REF!="unknown",#REF!)</f>
        <v>#REF!</v>
      </c>
    </row>
    <row r="78" spans="1:36" x14ac:dyDescent="0.35">
      <c r="A78" s="5" t="s">
        <v>1196</v>
      </c>
      <c r="B78" s="4" t="s">
        <v>1057</v>
      </c>
      <c r="C78" s="4" t="s">
        <v>1092</v>
      </c>
      <c r="D78" s="4" t="s">
        <v>392</v>
      </c>
      <c r="E78" s="33" t="s">
        <v>343</v>
      </c>
      <c r="F78" s="49">
        <v>21.734301798000001</v>
      </c>
      <c r="G78" s="49">
        <v>490.33254022099999</v>
      </c>
      <c r="H78" s="49">
        <f t="shared" si="9"/>
        <v>44.325636206408078</v>
      </c>
      <c r="I78" s="67">
        <f t="shared" si="10"/>
        <v>319.14458068613811</v>
      </c>
      <c r="J78" s="67">
        <f t="shared" si="8"/>
        <v>38127.890988798623</v>
      </c>
      <c r="K78" s="180">
        <f t="shared" si="5"/>
        <v>0.6048000260943196</v>
      </c>
      <c r="L78" s="96">
        <f t="shared" si="13"/>
        <v>2487.320381332745</v>
      </c>
      <c r="M78" s="96">
        <f t="shared" si="1"/>
        <v>0.70354230781107086</v>
      </c>
      <c r="N78" s="63">
        <f t="shared" si="11"/>
        <v>539.77784217735223</v>
      </c>
      <c r="O78" s="66">
        <f t="shared" si="12"/>
        <v>0.13284933546104405</v>
      </c>
      <c r="P78" s="23" t="e">
        <f>N78/#REF!</f>
        <v>#REF!</v>
      </c>
      <c r="Q78" t="e">
        <f>IF(#REF!="1A1 Energy Industries",#REF!)</f>
        <v>#REF!</v>
      </c>
      <c r="R78" t="e">
        <f>IF(#REF!="1B2 Oil &amp; Natural Gas",#REF!)</f>
        <v>#REF!</v>
      </c>
      <c r="S78" t="e">
        <f>IF(#REF!="3A2 Manure Management",#REF!)</f>
        <v>#REF!</v>
      </c>
      <c r="T78" t="e">
        <f>IF(#REF!="3B2 Cropland",#REF!)</f>
        <v>#REF!</v>
      </c>
      <c r="U78" t="e">
        <f>IF(#REF!="3B6 Other Land",#REF!)</f>
        <v>#REF!</v>
      </c>
      <c r="V78" t="e">
        <f>IF(#REF!="4A1 Managed Waste Disposal Sites",#REF!)</f>
        <v>#REF!</v>
      </c>
      <c r="W78" t="e">
        <f>IF(#REF!="4D1 Domestic Wastewater Treatment &amp; Discharge",#REF!)</f>
        <v>#REF!</v>
      </c>
      <c r="X78" t="e">
        <f>IF(#REF!="unknown",#REF!)</f>
        <v>#REF!</v>
      </c>
    </row>
    <row r="79" spans="1:36" x14ac:dyDescent="0.35">
      <c r="A79" s="5" t="s">
        <v>1198</v>
      </c>
      <c r="B79" s="4" t="s">
        <v>1057</v>
      </c>
      <c r="C79" s="4" t="s">
        <v>1102</v>
      </c>
      <c r="D79" s="4" t="s">
        <v>392</v>
      </c>
      <c r="E79" s="33" t="s">
        <v>343</v>
      </c>
      <c r="F79" s="49">
        <v>20.717827247900001</v>
      </c>
      <c r="G79" s="49">
        <v>469.57427527499999</v>
      </c>
      <c r="H79" s="49">
        <f t="shared" si="9"/>
        <v>44.120447687997554</v>
      </c>
      <c r="I79" s="67">
        <f t="shared" si="10"/>
        <v>317.66722335358241</v>
      </c>
      <c r="J79" s="67">
        <f t="shared" si="8"/>
        <v>38445.558212152202</v>
      </c>
      <c r="K79" s="180">
        <f t="shared" si="5"/>
        <v>0.60983899205836933</v>
      </c>
      <c r="L79" s="96">
        <f t="shared" si="13"/>
        <v>2508.038208580645</v>
      </c>
      <c r="M79" s="96">
        <f t="shared" si="1"/>
        <v>0.70940237638294046</v>
      </c>
      <c r="N79" s="63">
        <f t="shared" si="11"/>
        <v>583.89828986534974</v>
      </c>
      <c r="O79" s="66">
        <f t="shared" si="12"/>
        <v>0.1437081957135336</v>
      </c>
      <c r="P79" s="23" t="e">
        <f>N79/#REF!</f>
        <v>#REF!</v>
      </c>
      <c r="Q79" t="e">
        <f>IF(#REF!="1A1 Energy Industries",#REF!)</f>
        <v>#REF!</v>
      </c>
      <c r="R79" t="e">
        <f>IF(#REF!="1B2 Oil &amp; Natural Gas",#REF!)</f>
        <v>#REF!</v>
      </c>
      <c r="S79" t="e">
        <f>IF(#REF!="3A2 Manure Management",#REF!)</f>
        <v>#REF!</v>
      </c>
      <c r="T79" t="e">
        <f>IF(#REF!="3B2 Cropland",#REF!)</f>
        <v>#REF!</v>
      </c>
      <c r="U79" t="e">
        <f>IF(#REF!="3B6 Other Land",#REF!)</f>
        <v>#REF!</v>
      </c>
      <c r="V79" t="e">
        <f>IF(#REF!="4A1 Managed Waste Disposal Sites",#REF!)</f>
        <v>#REF!</v>
      </c>
      <c r="W79" t="e">
        <f>IF(#REF!="4D1 Domestic Wastewater Treatment &amp; Discharge",#REF!)</f>
        <v>#REF!</v>
      </c>
      <c r="X79" t="e">
        <f>IF(#REF!="unknown",#REF!)</f>
        <v>#REF!</v>
      </c>
    </row>
    <row r="80" spans="1:36" x14ac:dyDescent="0.35">
      <c r="A80" s="4" t="s">
        <v>434</v>
      </c>
      <c r="B80" s="4" t="s">
        <v>345</v>
      </c>
      <c r="C80" s="4" t="s">
        <v>431</v>
      </c>
      <c r="D80" s="4" t="s">
        <v>345</v>
      </c>
      <c r="E80" s="33" t="s">
        <v>343</v>
      </c>
      <c r="F80" s="49">
        <v>10.1820885157</v>
      </c>
      <c r="G80" s="49">
        <v>237.30697419200001</v>
      </c>
      <c r="H80" s="49">
        <f t="shared" si="9"/>
        <v>42.906823747463449</v>
      </c>
      <c r="I80" s="67">
        <f t="shared" si="10"/>
        <v>308.92913098173676</v>
      </c>
      <c r="J80" s="67">
        <f t="shared" si="8"/>
        <v>38754.487343133937</v>
      </c>
      <c r="K80" s="180">
        <f t="shared" si="5"/>
        <v>0.61473935086746101</v>
      </c>
      <c r="L80" s="96">
        <f t="shared" si="13"/>
        <v>2518.2202970963449</v>
      </c>
      <c r="M80" s="96">
        <f t="shared" si="1"/>
        <v>0.71228239542127347</v>
      </c>
      <c r="N80" s="63">
        <f t="shared" si="11"/>
        <v>626.80511361281322</v>
      </c>
      <c r="O80" s="66">
        <f t="shared" si="12"/>
        <v>0.15426836061137653</v>
      </c>
      <c r="P80" s="23" t="e">
        <f>N80/#REF!</f>
        <v>#REF!</v>
      </c>
      <c r="Q80" t="e">
        <f>IF(#REF!="1A1 Energy Industries",#REF!)</f>
        <v>#REF!</v>
      </c>
      <c r="R80" t="e">
        <f>IF(#REF!="1B2 Oil &amp; Natural Gas",#REF!)</f>
        <v>#REF!</v>
      </c>
      <c r="S80" t="e">
        <f>IF(#REF!="3A2 Manure Management",#REF!)</f>
        <v>#REF!</v>
      </c>
      <c r="T80" t="e">
        <f>IF(#REF!="3B2 Cropland",#REF!)</f>
        <v>#REF!</v>
      </c>
      <c r="U80" t="e">
        <f>IF(#REF!="3B6 Other Land",#REF!)</f>
        <v>#REF!</v>
      </c>
      <c r="V80" t="e">
        <f>IF(#REF!="4A1 Managed Waste Disposal Sites",#REF!)</f>
        <v>#REF!</v>
      </c>
      <c r="W80" t="e">
        <f>IF(#REF!="4D1 Domestic Wastewater Treatment &amp; Discharge",#REF!)</f>
        <v>#REF!</v>
      </c>
      <c r="X80" t="e">
        <f>IF(#REF!="unknown",#REF!)</f>
        <v>#REF!</v>
      </c>
    </row>
    <row r="81" spans="1:24" x14ac:dyDescent="0.35">
      <c r="A81" s="5" t="s">
        <v>1251</v>
      </c>
      <c r="B81" s="4" t="s">
        <v>436</v>
      </c>
      <c r="C81" s="4"/>
      <c r="D81" s="4" t="s">
        <v>376</v>
      </c>
      <c r="E81" s="46" t="s">
        <v>514</v>
      </c>
      <c r="F81" s="50">
        <v>0.17517973482599999</v>
      </c>
      <c r="G81" s="50">
        <v>4.2426406871199998</v>
      </c>
      <c r="H81" s="49">
        <f t="shared" si="9"/>
        <v>41.290259473968312</v>
      </c>
      <c r="I81" s="67">
        <f t="shared" si="10"/>
        <v>297.28986821257183</v>
      </c>
      <c r="J81" s="67">
        <f t="shared" si="8"/>
        <v>39051.777211346511</v>
      </c>
      <c r="K81" s="180">
        <f t="shared" si="5"/>
        <v>0.61945508298349561</v>
      </c>
      <c r="L81" s="96">
        <f t="shared" si="13"/>
        <v>2518.395476831171</v>
      </c>
      <c r="M81" s="96">
        <f t="shared" si="1"/>
        <v>0.71233194527252952</v>
      </c>
      <c r="N81" s="63">
        <f t="shared" si="11"/>
        <v>668.09537308678148</v>
      </c>
      <c r="O81" s="66">
        <f t="shared" si="12"/>
        <v>0.16443065906735585</v>
      </c>
      <c r="P81" s="23" t="e">
        <f>N81/#REF!</f>
        <v>#REF!</v>
      </c>
      <c r="Q81" t="e">
        <f>IF(#REF!="1A1 Energy Industries",#REF!)</f>
        <v>#REF!</v>
      </c>
      <c r="R81" t="e">
        <f>IF(#REF!="1B2 Oil &amp; Natural Gas",#REF!)</f>
        <v>#REF!</v>
      </c>
      <c r="S81" t="e">
        <f>IF(#REF!="3A2 Manure Management",#REF!)</f>
        <v>#REF!</v>
      </c>
      <c r="T81" t="e">
        <f>IF(#REF!="3B2 Cropland",#REF!)</f>
        <v>#REF!</v>
      </c>
      <c r="U81" t="e">
        <f>IF(#REF!="3B6 Other Land",#REF!)</f>
        <v>#REF!</v>
      </c>
      <c r="V81" t="e">
        <f>IF(#REF!="4A1 Managed Waste Disposal Sites",#REF!)</f>
        <v>#REF!</v>
      </c>
      <c r="W81" t="e">
        <f>IF(#REF!="4D1 Domestic Wastewater Treatment &amp; Discharge",#REF!)</f>
        <v>#REF!</v>
      </c>
      <c r="X81" t="e">
        <f>IF(#REF!="unknown",#REF!)</f>
        <v>#REF!</v>
      </c>
    </row>
    <row r="82" spans="1:24" x14ac:dyDescent="0.35">
      <c r="A82" s="5" t="s">
        <v>433</v>
      </c>
      <c r="B82" s="4" t="s">
        <v>427</v>
      </c>
      <c r="C82" s="4" t="s">
        <v>432</v>
      </c>
      <c r="D82" s="4" t="s">
        <v>376</v>
      </c>
      <c r="E82" s="33" t="s">
        <v>343</v>
      </c>
      <c r="F82" s="49">
        <v>19.531060258899998</v>
      </c>
      <c r="G82" s="49">
        <v>474.3</v>
      </c>
      <c r="H82" s="49">
        <f t="shared" si="9"/>
        <v>41.17870600653594</v>
      </c>
      <c r="I82" s="67">
        <f t="shared" si="10"/>
        <v>296.48668324705875</v>
      </c>
      <c r="J82" s="67">
        <f t="shared" si="8"/>
        <v>39348.263894593569</v>
      </c>
      <c r="K82" s="180">
        <f t="shared" si="5"/>
        <v>0.62415807465479256</v>
      </c>
      <c r="L82" s="96">
        <f t="shared" si="13"/>
        <v>2537.9265370900712</v>
      </c>
      <c r="M82" s="96">
        <f t="shared" si="1"/>
        <v>0.71785633501808421</v>
      </c>
      <c r="N82" s="63">
        <f t="shared" si="11"/>
        <v>709.27407909331737</v>
      </c>
      <c r="O82" s="66">
        <f t="shared" si="12"/>
        <v>0.17456550214658798</v>
      </c>
      <c r="P82" s="23" t="e">
        <f>N82/#REF!</f>
        <v>#REF!</v>
      </c>
      <c r="Q82" t="e">
        <f>IF(#REF!="1A1 Energy Industries",#REF!)</f>
        <v>#REF!</v>
      </c>
      <c r="R82" t="e">
        <f>IF(#REF!="1B2 Oil &amp; Natural Gas",#REF!)</f>
        <v>#REF!</v>
      </c>
      <c r="S82" t="e">
        <f>IF(#REF!="3A2 Manure Management",#REF!)</f>
        <v>#REF!</v>
      </c>
      <c r="T82" t="e">
        <f>IF(#REF!="3B2 Cropland",#REF!)</f>
        <v>#REF!</v>
      </c>
      <c r="U82" t="e">
        <f>IF(#REF!="3B6 Other Land",#REF!)</f>
        <v>#REF!</v>
      </c>
      <c r="V82" t="e">
        <f>IF(#REF!="4A1 Managed Waste Disposal Sites",#REF!)</f>
        <v>#REF!</v>
      </c>
      <c r="W82" t="e">
        <f>IF(#REF!="4D1 Domestic Wastewater Treatment &amp; Discharge",#REF!)</f>
        <v>#REF!</v>
      </c>
      <c r="X82" t="e">
        <f>IF(#REF!="unknown",#REF!)</f>
        <v>#REF!</v>
      </c>
    </row>
    <row r="83" spans="1:24" x14ac:dyDescent="0.35">
      <c r="A83" s="5" t="s">
        <v>1194</v>
      </c>
      <c r="B83" s="4" t="s">
        <v>1057</v>
      </c>
      <c r="C83" s="4" t="s">
        <v>1169</v>
      </c>
      <c r="D83" s="4" t="s">
        <v>392</v>
      </c>
      <c r="E83" s="45" t="s">
        <v>343</v>
      </c>
      <c r="F83" s="50">
        <v>19.662738510899999</v>
      </c>
      <c r="G83" s="50">
        <v>481.59213033399999</v>
      </c>
      <c r="H83" s="49">
        <f t="shared" si="9"/>
        <v>40.828612579826093</v>
      </c>
      <c r="I83" s="67">
        <f t="shared" si="10"/>
        <v>293.96601057474783</v>
      </c>
      <c r="J83" s="67">
        <f t="shared" si="8"/>
        <v>39642.229905168315</v>
      </c>
      <c r="K83" s="180">
        <f t="shared" si="5"/>
        <v>0.62882108239678081</v>
      </c>
      <c r="L83" s="96">
        <f t="shared" si="13"/>
        <v>2557.5892756009712</v>
      </c>
      <c r="M83" s="96">
        <f t="shared" si="1"/>
        <v>0.72341797015510345</v>
      </c>
      <c r="N83" s="63">
        <f t="shared" si="11"/>
        <v>750.10269167314345</v>
      </c>
      <c r="O83" s="66">
        <f t="shared" si="12"/>
        <v>0.18461418074211314</v>
      </c>
      <c r="P83" s="23" t="e">
        <f>N83/#REF!</f>
        <v>#REF!</v>
      </c>
      <c r="Q83" t="e">
        <f>IF(#REF!="1A1 Energy Industries",#REF!)</f>
        <v>#REF!</v>
      </c>
      <c r="R83" t="e">
        <f>IF(#REF!="1B2 Oil &amp; Natural Gas",#REF!)</f>
        <v>#REF!</v>
      </c>
      <c r="S83" t="e">
        <f>IF(#REF!="3A2 Manure Management",#REF!)</f>
        <v>#REF!</v>
      </c>
      <c r="T83" t="e">
        <f>IF(#REF!="3B2 Cropland",#REF!)</f>
        <v>#REF!</v>
      </c>
      <c r="U83" t="e">
        <f>IF(#REF!="3B6 Other Land",#REF!)</f>
        <v>#REF!</v>
      </c>
      <c r="V83" t="e">
        <f>IF(#REF!="4A1 Managed Waste Disposal Sites",#REF!)</f>
        <v>#REF!</v>
      </c>
      <c r="W83" t="e">
        <f>IF(#REF!="4D1 Domestic Wastewater Treatment &amp; Discharge",#REF!)</f>
        <v>#REF!</v>
      </c>
      <c r="X83" t="e">
        <f>IF(#REF!="unknown",#REF!)</f>
        <v>#REF!</v>
      </c>
    </row>
    <row r="84" spans="1:24" x14ac:dyDescent="0.35">
      <c r="A84" s="5" t="s">
        <v>1194</v>
      </c>
      <c r="B84" s="4" t="s">
        <v>1057</v>
      </c>
      <c r="C84" s="4" t="s">
        <v>1105</v>
      </c>
      <c r="D84" s="4" t="s">
        <v>392</v>
      </c>
      <c r="E84" s="33" t="s">
        <v>343</v>
      </c>
      <c r="F84" s="49">
        <v>19.841768698799999</v>
      </c>
      <c r="G84" s="49">
        <v>487.11908195000001</v>
      </c>
      <c r="H84" s="49">
        <f t="shared" si="9"/>
        <v>40.732891471569665</v>
      </c>
      <c r="I84" s="67">
        <f t="shared" si="10"/>
        <v>293.27681859530162</v>
      </c>
      <c r="J84" s="67">
        <f t="shared" si="8"/>
        <v>39935.506723763618</v>
      </c>
      <c r="K84" s="180">
        <f t="shared" si="5"/>
        <v>0.63347315789687619</v>
      </c>
      <c r="L84" s="96">
        <f t="shared" si="13"/>
        <v>2577.4310442997712</v>
      </c>
      <c r="M84" s="96">
        <f t="shared" si="1"/>
        <v>0.72903024424981711</v>
      </c>
      <c r="N84" s="63">
        <f t="shared" si="11"/>
        <v>790.83558314471315</v>
      </c>
      <c r="O84" s="66">
        <f t="shared" si="12"/>
        <v>0.19463930059804618</v>
      </c>
      <c r="P84" s="23" t="e">
        <f>N84/#REF!</f>
        <v>#REF!</v>
      </c>
      <c r="Q84" t="e">
        <f>IF(#REF!="1A1 Energy Industries",#REF!)</f>
        <v>#REF!</v>
      </c>
      <c r="R84" t="e">
        <f>IF(#REF!="1B2 Oil &amp; Natural Gas",#REF!)</f>
        <v>#REF!</v>
      </c>
      <c r="S84" t="e">
        <f>IF(#REF!="3A2 Manure Management",#REF!)</f>
        <v>#REF!</v>
      </c>
      <c r="T84" t="e">
        <f>IF(#REF!="3B2 Cropland",#REF!)</f>
        <v>#REF!</v>
      </c>
      <c r="U84" t="e">
        <f>IF(#REF!="3B6 Other Land",#REF!)</f>
        <v>#REF!</v>
      </c>
      <c r="V84" t="e">
        <f>IF(#REF!="4A1 Managed Waste Disposal Sites",#REF!)</f>
        <v>#REF!</v>
      </c>
      <c r="W84" t="e">
        <f>IF(#REF!="4D1 Domestic Wastewater Treatment &amp; Discharge",#REF!)</f>
        <v>#REF!</v>
      </c>
      <c r="X84" t="e">
        <f>IF(#REF!="unknown",#REF!)</f>
        <v>#REF!</v>
      </c>
    </row>
    <row r="85" spans="1:24" x14ac:dyDescent="0.35">
      <c r="A85" s="5" t="s">
        <v>854</v>
      </c>
      <c r="B85" s="4" t="s">
        <v>197</v>
      </c>
      <c r="C85" s="4"/>
      <c r="D85" s="4" t="s">
        <v>404</v>
      </c>
      <c r="E85" s="45" t="s">
        <v>514</v>
      </c>
      <c r="F85" s="50">
        <v>16.190574866630001</v>
      </c>
      <c r="G85" s="50">
        <v>407.55527055150003</v>
      </c>
      <c r="H85" s="49">
        <f t="shared" si="9"/>
        <v>39.726083887275131</v>
      </c>
      <c r="I85" s="67">
        <f t="shared" si="10"/>
        <v>286.02780398838092</v>
      </c>
      <c r="J85" s="67">
        <f t="shared" si="8"/>
        <v>40221.534527751995</v>
      </c>
      <c r="K85" s="180">
        <f t="shared" si="5"/>
        <v>0.63801024659571592</v>
      </c>
      <c r="L85" s="96">
        <f t="shared" si="13"/>
        <v>2593.6216191664012</v>
      </c>
      <c r="M85" s="96">
        <f t="shared" si="1"/>
        <v>0.73360977268207861</v>
      </c>
      <c r="N85" s="63">
        <f t="shared" si="11"/>
        <v>830.56166703198824</v>
      </c>
      <c r="O85" s="66">
        <f t="shared" si="12"/>
        <v>0.20441662643936917</v>
      </c>
      <c r="P85" s="23" t="e">
        <f>N85/#REF!</f>
        <v>#REF!</v>
      </c>
      <c r="Q85" t="e">
        <f>IF(#REF!="1A1 Energy Industries",#REF!)</f>
        <v>#REF!</v>
      </c>
      <c r="R85" t="e">
        <f>IF(#REF!="1B2 Oil &amp; Natural Gas",#REF!)</f>
        <v>#REF!</v>
      </c>
      <c r="S85" t="e">
        <f>IF(#REF!="3A2 Manure Management",#REF!)</f>
        <v>#REF!</v>
      </c>
      <c r="T85" t="e">
        <f>IF(#REF!="3B2 Cropland",#REF!)</f>
        <v>#REF!</v>
      </c>
      <c r="U85" t="e">
        <f>IF(#REF!="3B6 Other Land",#REF!)</f>
        <v>#REF!</v>
      </c>
      <c r="V85" t="e">
        <f>IF(#REF!="4A1 Managed Waste Disposal Sites",#REF!)</f>
        <v>#REF!</v>
      </c>
      <c r="W85" t="e">
        <f>IF(#REF!="4D1 Domestic Wastewater Treatment &amp; Discharge",#REF!)</f>
        <v>#REF!</v>
      </c>
      <c r="X85" t="e">
        <f>IF(#REF!="unknown",#REF!)</f>
        <v>#REF!</v>
      </c>
    </row>
    <row r="86" spans="1:24" x14ac:dyDescent="0.35">
      <c r="A86" s="5" t="s">
        <v>1074</v>
      </c>
      <c r="B86" s="4" t="s">
        <v>436</v>
      </c>
      <c r="C86" s="5" t="s">
        <v>1075</v>
      </c>
      <c r="D86" s="4" t="s">
        <v>376</v>
      </c>
      <c r="E86" s="33" t="s">
        <v>343</v>
      </c>
      <c r="F86" s="49">
        <v>18.973171432000001</v>
      </c>
      <c r="G86" s="49">
        <v>497.66061728900002</v>
      </c>
      <c r="H86" s="49">
        <f t="shared" si="9"/>
        <v>38.124719483241641</v>
      </c>
      <c r="I86" s="67">
        <f t="shared" si="10"/>
        <v>274.4979802793398</v>
      </c>
      <c r="J86" s="67">
        <f t="shared" si="8"/>
        <v>40496.032508031334</v>
      </c>
      <c r="K86" s="180">
        <f t="shared" si="5"/>
        <v>0.64236444456812813</v>
      </c>
      <c r="L86" s="96">
        <f t="shared" si="13"/>
        <v>2612.5947905984012</v>
      </c>
      <c r="M86" s="96">
        <f t="shared" si="1"/>
        <v>0.73897636273454792</v>
      </c>
      <c r="N86" s="63">
        <f t="shared" si="11"/>
        <v>868.68638651522986</v>
      </c>
      <c r="O86" s="66">
        <f t="shared" si="12"/>
        <v>0.2137998268085374</v>
      </c>
      <c r="P86" s="23" t="e">
        <f>N86/#REF!</f>
        <v>#REF!</v>
      </c>
      <c r="Q86" t="e">
        <f>IF(#REF!="1A1 Energy Industries",#REF!)</f>
        <v>#REF!</v>
      </c>
      <c r="R86" t="e">
        <f>IF(#REF!="1B2 Oil &amp; Natural Gas",#REF!)</f>
        <v>#REF!</v>
      </c>
      <c r="S86" t="e">
        <f>IF(#REF!="3A2 Manure Management",#REF!)</f>
        <v>#REF!</v>
      </c>
      <c r="T86" t="e">
        <f>IF(#REF!="3B2 Cropland",#REF!)</f>
        <v>#REF!</v>
      </c>
      <c r="U86" t="e">
        <f>IF(#REF!="3B6 Other Land",#REF!)</f>
        <v>#REF!</v>
      </c>
      <c r="V86" t="e">
        <f>IF(#REF!="4A1 Managed Waste Disposal Sites",#REF!)</f>
        <v>#REF!</v>
      </c>
      <c r="W86" t="e">
        <f>IF(#REF!="4D1 Domestic Wastewater Treatment &amp; Discharge",#REF!)</f>
        <v>#REF!</v>
      </c>
      <c r="X86" t="e">
        <f>IF(#REF!="unknown",#REF!)</f>
        <v>#REF!</v>
      </c>
    </row>
    <row r="87" spans="1:24" x14ac:dyDescent="0.35">
      <c r="A87" s="5" t="s">
        <v>1194</v>
      </c>
      <c r="B87" s="4" t="s">
        <v>1057</v>
      </c>
      <c r="C87" s="4" t="s">
        <v>1171</v>
      </c>
      <c r="D87" s="4" t="s">
        <v>392</v>
      </c>
      <c r="E87" s="45" t="s">
        <v>343</v>
      </c>
      <c r="F87" s="50">
        <v>18.874000153000001</v>
      </c>
      <c r="G87" s="50">
        <v>497.21323393500001</v>
      </c>
      <c r="H87" s="49">
        <f t="shared" si="9"/>
        <v>37.959569184490718</v>
      </c>
      <c r="I87" s="67">
        <f t="shared" si="10"/>
        <v>273.30889812833317</v>
      </c>
      <c r="J87" s="67">
        <f t="shared" si="8"/>
        <v>40769.34140615967</v>
      </c>
      <c r="K87" s="180">
        <f t="shared" si="5"/>
        <v>0.6466997808385867</v>
      </c>
      <c r="L87" s="96">
        <f t="shared" si="13"/>
        <v>2631.4687907514012</v>
      </c>
      <c r="M87" s="96">
        <f t="shared" si="1"/>
        <v>0.74431490204171713</v>
      </c>
      <c r="N87" s="63">
        <f t="shared" si="11"/>
        <v>906.64595569972062</v>
      </c>
      <c r="O87" s="66">
        <f t="shared" si="12"/>
        <v>0.22314238062698444</v>
      </c>
      <c r="P87" s="23" t="e">
        <f>N87/#REF!</f>
        <v>#REF!</v>
      </c>
      <c r="Q87" t="e">
        <f>IF(#REF!="1A1 Energy Industries",#REF!)</f>
        <v>#REF!</v>
      </c>
      <c r="R87" t="e">
        <f>IF(#REF!="1B2 Oil &amp; Natural Gas",#REF!)</f>
        <v>#REF!</v>
      </c>
      <c r="S87" t="e">
        <f>IF(#REF!="3A2 Manure Management",#REF!)</f>
        <v>#REF!</v>
      </c>
      <c r="T87" t="e">
        <f>IF(#REF!="3B2 Cropland",#REF!)</f>
        <v>#REF!</v>
      </c>
      <c r="U87" t="e">
        <f>IF(#REF!="3B6 Other Land",#REF!)</f>
        <v>#REF!</v>
      </c>
      <c r="V87" t="e">
        <f>IF(#REF!="4A1 Managed Waste Disposal Sites",#REF!)</f>
        <v>#REF!</v>
      </c>
      <c r="W87" t="e">
        <f>IF(#REF!="4D1 Domestic Wastewater Treatment &amp; Discharge",#REF!)</f>
        <v>#REF!</v>
      </c>
      <c r="X87" t="e">
        <f>IF(#REF!="unknown",#REF!)</f>
        <v>#REF!</v>
      </c>
    </row>
    <row r="88" spans="1:24" x14ac:dyDescent="0.35">
      <c r="A88" s="5" t="s">
        <v>433</v>
      </c>
      <c r="B88" s="4" t="s">
        <v>427</v>
      </c>
      <c r="C88" s="4" t="s">
        <v>432</v>
      </c>
      <c r="D88" s="4" t="s">
        <v>376</v>
      </c>
      <c r="E88" s="33" t="s">
        <v>514</v>
      </c>
      <c r="F88" s="49">
        <v>11.935537320109999</v>
      </c>
      <c r="G88" s="49">
        <v>317.90697455550003</v>
      </c>
      <c r="H88" s="49">
        <f t="shared" si="9"/>
        <v>37.544119114713851</v>
      </c>
      <c r="I88" s="67">
        <f t="shared" si="10"/>
        <v>270.31765762593972</v>
      </c>
      <c r="J88" s="67">
        <f t="shared" si="8"/>
        <v>41039.659063785613</v>
      </c>
      <c r="K88" s="180">
        <f t="shared" si="5"/>
        <v>0.65098766884251424</v>
      </c>
      <c r="L88" s="96">
        <f t="shared" si="13"/>
        <v>2643.4043280715114</v>
      </c>
      <c r="M88" s="96">
        <f t="shared" si="1"/>
        <v>0.74769088670946471</v>
      </c>
      <c r="N88" s="63">
        <f t="shared" si="11"/>
        <v>944.19007481443441</v>
      </c>
      <c r="O88" s="66">
        <f t="shared" si="12"/>
        <v>0.23238268448003002</v>
      </c>
      <c r="P88" s="23" t="e">
        <f>N88/#REF!</f>
        <v>#REF!</v>
      </c>
      <c r="Q88" t="e">
        <f>IF(#REF!="1A1 Energy Industries",#REF!)</f>
        <v>#REF!</v>
      </c>
      <c r="R88" t="e">
        <f>IF(#REF!="1B2 Oil &amp; Natural Gas",#REF!)</f>
        <v>#REF!</v>
      </c>
      <c r="S88" t="e">
        <f>IF(#REF!="3A2 Manure Management",#REF!)</f>
        <v>#REF!</v>
      </c>
      <c r="T88" t="e">
        <f>IF(#REF!="3B2 Cropland",#REF!)</f>
        <v>#REF!</v>
      </c>
      <c r="U88" t="e">
        <f>IF(#REF!="3B6 Other Land",#REF!)</f>
        <v>#REF!</v>
      </c>
      <c r="V88" t="e">
        <f>IF(#REF!="4A1 Managed Waste Disposal Sites",#REF!)</f>
        <v>#REF!</v>
      </c>
      <c r="W88" t="e">
        <f>IF(#REF!="4D1 Domestic Wastewater Treatment &amp; Discharge",#REF!)</f>
        <v>#REF!</v>
      </c>
      <c r="X88" t="e">
        <f>IF(#REF!="unknown",#REF!)</f>
        <v>#REF!</v>
      </c>
    </row>
    <row r="89" spans="1:24" x14ac:dyDescent="0.35">
      <c r="A89" s="5" t="s">
        <v>821</v>
      </c>
      <c r="B89" s="4" t="s">
        <v>417</v>
      </c>
      <c r="C89" s="4" t="s">
        <v>820</v>
      </c>
      <c r="D89" s="4" t="s">
        <v>376</v>
      </c>
      <c r="E89" s="33" t="s">
        <v>343</v>
      </c>
      <c r="F89" s="49">
        <v>18.028560861500001</v>
      </c>
      <c r="G89" s="49">
        <v>497.35743686000001</v>
      </c>
      <c r="H89" s="49">
        <f t="shared" si="9"/>
        <v>36.248700683598742</v>
      </c>
      <c r="I89" s="67">
        <f t="shared" si="10"/>
        <v>260.99064492191093</v>
      </c>
      <c r="J89" s="67">
        <f t="shared" si="8"/>
        <v>41300.649708707526</v>
      </c>
      <c r="K89" s="180">
        <f t="shared" si="5"/>
        <v>0.65512760799901038</v>
      </c>
      <c r="L89" s="96">
        <f t="shared" si="13"/>
        <v>2661.4328889330113</v>
      </c>
      <c r="M89" s="96">
        <f t="shared" si="1"/>
        <v>0.75279029224250504</v>
      </c>
      <c r="N89" s="63">
        <f t="shared" si="11"/>
        <v>980.43877549803312</v>
      </c>
      <c r="O89" s="66">
        <f t="shared" si="12"/>
        <v>0.24130416183767253</v>
      </c>
      <c r="P89" s="23" t="e">
        <f>N89/#REF!</f>
        <v>#REF!</v>
      </c>
      <c r="Q89" t="e">
        <f>IF(#REF!="1A1 Energy Industries",#REF!)</f>
        <v>#REF!</v>
      </c>
      <c r="R89" t="e">
        <f>IF(#REF!="1B2 Oil &amp; Natural Gas",#REF!)</f>
        <v>#REF!</v>
      </c>
      <c r="S89" t="e">
        <f>IF(#REF!="3A2 Manure Management",#REF!)</f>
        <v>#REF!</v>
      </c>
      <c r="T89" t="e">
        <f>IF(#REF!="3B2 Cropland",#REF!)</f>
        <v>#REF!</v>
      </c>
      <c r="U89" t="e">
        <f>IF(#REF!="3B6 Other Land",#REF!)</f>
        <v>#REF!</v>
      </c>
      <c r="V89" t="e">
        <f>IF(#REF!="4A1 Managed Waste Disposal Sites",#REF!)</f>
        <v>#REF!</v>
      </c>
      <c r="W89" t="e">
        <f>IF(#REF!="4D1 Domestic Wastewater Treatment &amp; Discharge",#REF!)</f>
        <v>#REF!</v>
      </c>
      <c r="X89" t="e">
        <f>IF(#REF!="unknown",#REF!)</f>
        <v>#REF!</v>
      </c>
    </row>
    <row r="90" spans="1:24" x14ac:dyDescent="0.35">
      <c r="A90" s="5" t="s">
        <v>844</v>
      </c>
      <c r="B90" s="4" t="s">
        <v>345</v>
      </c>
      <c r="C90" s="4" t="s">
        <v>845</v>
      </c>
      <c r="D90" s="4" t="s">
        <v>345</v>
      </c>
      <c r="E90" s="33" t="s">
        <v>343</v>
      </c>
      <c r="F90" s="49">
        <v>17.840626715700001</v>
      </c>
      <c r="G90" s="49">
        <v>500.91915515400001</v>
      </c>
      <c r="H90" s="49">
        <f t="shared" si="9"/>
        <v>35.6157805748418</v>
      </c>
      <c r="I90" s="67">
        <f t="shared" si="10"/>
        <v>256.43362013886099</v>
      </c>
      <c r="J90" s="67">
        <f t="shared" si="8"/>
        <v>41557.083328846384</v>
      </c>
      <c r="K90" s="180">
        <f t="shared" si="5"/>
        <v>0.65919526178549981</v>
      </c>
      <c r="L90" s="96">
        <f t="shared" si="13"/>
        <v>2679.2735156487115</v>
      </c>
      <c r="M90" s="96">
        <f t="shared" si="1"/>
        <v>0.75783654031997794</v>
      </c>
      <c r="N90" s="63">
        <f t="shared" si="11"/>
        <v>1016.0545560728749</v>
      </c>
      <c r="O90" s="66">
        <f t="shared" si="12"/>
        <v>0.25006986582101515</v>
      </c>
      <c r="P90" s="23" t="e">
        <f>N90/#REF!</f>
        <v>#REF!</v>
      </c>
      <c r="Q90" t="e">
        <f>IF(#REF!="1A1 Energy Industries",#REF!)</f>
        <v>#REF!</v>
      </c>
      <c r="R90" t="e">
        <f>IF(#REF!="1B2 Oil &amp; Natural Gas",#REF!)</f>
        <v>#REF!</v>
      </c>
      <c r="S90" t="e">
        <f>IF(#REF!="3A2 Manure Management",#REF!)</f>
        <v>#REF!</v>
      </c>
      <c r="T90" t="e">
        <f>IF(#REF!="3B2 Cropland",#REF!)</f>
        <v>#REF!</v>
      </c>
      <c r="U90" t="e">
        <f>IF(#REF!="3B6 Other Land",#REF!)</f>
        <v>#REF!</v>
      </c>
      <c r="V90" t="e">
        <f>IF(#REF!="4A1 Managed Waste Disposal Sites",#REF!)</f>
        <v>#REF!</v>
      </c>
      <c r="W90" t="e">
        <f>IF(#REF!="4D1 Domestic Wastewater Treatment &amp; Discharge",#REF!)</f>
        <v>#REF!</v>
      </c>
      <c r="X90" t="e">
        <f>IF(#REF!="unknown",#REF!)</f>
        <v>#REF!</v>
      </c>
    </row>
    <row r="91" spans="1:24" x14ac:dyDescent="0.35">
      <c r="A91" s="4" t="s">
        <v>434</v>
      </c>
      <c r="B91" s="4" t="s">
        <v>345</v>
      </c>
      <c r="C91" s="4" t="s">
        <v>431</v>
      </c>
      <c r="D91" s="4" t="s">
        <v>345</v>
      </c>
      <c r="E91" s="33" t="s">
        <v>343</v>
      </c>
      <c r="F91" s="49">
        <v>9.8479982940500008</v>
      </c>
      <c r="G91" s="49">
        <v>277.15109597499998</v>
      </c>
      <c r="H91" s="49">
        <f t="shared" si="9"/>
        <v>35.532958148353586</v>
      </c>
      <c r="I91" s="67">
        <f t="shared" si="10"/>
        <v>255.83729866814579</v>
      </c>
      <c r="J91" s="67">
        <f t="shared" si="8"/>
        <v>41812.920627514526</v>
      </c>
      <c r="K91" s="180">
        <f t="shared" si="5"/>
        <v>0.66325345647966349</v>
      </c>
      <c r="L91" s="96">
        <f t="shared" si="13"/>
        <v>2689.1215139427613</v>
      </c>
      <c r="M91" s="96">
        <f t="shared" si="1"/>
        <v>0.76062206143704569</v>
      </c>
      <c r="N91" s="63">
        <f t="shared" si="11"/>
        <v>1051.5875142212285</v>
      </c>
      <c r="O91" s="66">
        <f t="shared" si="12"/>
        <v>0.25881518566951472</v>
      </c>
      <c r="P91" s="23" t="e">
        <f>N91/#REF!</f>
        <v>#REF!</v>
      </c>
      <c r="Q91" t="e">
        <f>IF(#REF!="1A1 Energy Industries",#REF!)</f>
        <v>#REF!</v>
      </c>
      <c r="R91" t="e">
        <f>IF(#REF!="1B2 Oil &amp; Natural Gas",#REF!)</f>
        <v>#REF!</v>
      </c>
      <c r="S91" t="e">
        <f>IF(#REF!="3A2 Manure Management",#REF!)</f>
        <v>#REF!</v>
      </c>
      <c r="T91" t="e">
        <f>IF(#REF!="3B2 Cropland",#REF!)</f>
        <v>#REF!</v>
      </c>
      <c r="U91" t="e">
        <f>IF(#REF!="3B6 Other Land",#REF!)</f>
        <v>#REF!</v>
      </c>
      <c r="V91" t="e">
        <f>IF(#REF!="4A1 Managed Waste Disposal Sites",#REF!)</f>
        <v>#REF!</v>
      </c>
      <c r="W91" t="e">
        <f>IF(#REF!="4D1 Domestic Wastewater Treatment &amp; Discharge",#REF!)</f>
        <v>#REF!</v>
      </c>
      <c r="X91" t="e">
        <f>IF(#REF!="unknown",#REF!)</f>
        <v>#REF!</v>
      </c>
    </row>
    <row r="92" spans="1:24" x14ac:dyDescent="0.35">
      <c r="A92" s="5" t="s">
        <v>1205</v>
      </c>
      <c r="B92" s="4" t="s">
        <v>1057</v>
      </c>
      <c r="C92" s="4"/>
      <c r="D92" s="4" t="s">
        <v>392</v>
      </c>
      <c r="E92" s="33" t="s">
        <v>343</v>
      </c>
      <c r="F92" s="49">
        <v>22.1303278245</v>
      </c>
      <c r="G92" s="49">
        <v>639.57895481146716</v>
      </c>
      <c r="H92" s="49">
        <f t="shared" si="9"/>
        <v>34.601400902916673</v>
      </c>
      <c r="I92" s="67">
        <f t="shared" si="10"/>
        <v>249.13008650100002</v>
      </c>
      <c r="J92" s="67">
        <f t="shared" si="8"/>
        <v>42062.050714015524</v>
      </c>
      <c r="K92" s="180">
        <f t="shared" si="5"/>
        <v>0.66720525866198055</v>
      </c>
      <c r="L92" s="96">
        <f t="shared" si="13"/>
        <v>2711.2518417672613</v>
      </c>
      <c r="M92" s="96">
        <f t="shared" si="1"/>
        <v>0.76688165791971585</v>
      </c>
      <c r="N92" s="63">
        <f t="shared" si="11"/>
        <v>1086.1889151241451</v>
      </c>
      <c r="O92" s="66">
        <f t="shared" si="12"/>
        <v>0.26733123200708053</v>
      </c>
      <c r="P92" s="23" t="e">
        <f>N92/#REF!</f>
        <v>#REF!</v>
      </c>
      <c r="Q92" t="e">
        <f>IF(#REF!="1A1 Energy Industries",#REF!)</f>
        <v>#REF!</v>
      </c>
      <c r="R92" t="e">
        <f>IF(#REF!="1B2 Oil &amp; Natural Gas",#REF!)</f>
        <v>#REF!</v>
      </c>
      <c r="S92" t="e">
        <f>IF(#REF!="3A2 Manure Management",#REF!)</f>
        <v>#REF!</v>
      </c>
      <c r="T92" t="e">
        <f>IF(#REF!="3B2 Cropland",#REF!)</f>
        <v>#REF!</v>
      </c>
      <c r="U92" t="e">
        <f>IF(#REF!="3B6 Other Land",#REF!)</f>
        <v>#REF!</v>
      </c>
      <c r="V92" t="e">
        <f>IF(#REF!="4A1 Managed Waste Disposal Sites",#REF!)</f>
        <v>#REF!</v>
      </c>
      <c r="W92" t="e">
        <f>IF(#REF!="4D1 Domestic Wastewater Treatment &amp; Discharge",#REF!)</f>
        <v>#REF!</v>
      </c>
      <c r="X92" t="e">
        <f>IF(#REF!="unknown",#REF!)</f>
        <v>#REF!</v>
      </c>
    </row>
    <row r="93" spans="1:24" x14ac:dyDescent="0.35">
      <c r="A93" s="4" t="s">
        <v>434</v>
      </c>
      <c r="B93" s="4" t="s">
        <v>345</v>
      </c>
      <c r="C93" s="4" t="s">
        <v>431</v>
      </c>
      <c r="D93" s="4" t="s">
        <v>345</v>
      </c>
      <c r="E93" s="33" t="s">
        <v>343</v>
      </c>
      <c r="F93" s="49">
        <v>17.2073267695</v>
      </c>
      <c r="G93" s="49">
        <v>498.60605692299998</v>
      </c>
      <c r="H93" s="49">
        <f t="shared" si="9"/>
        <v>34.510865904216914</v>
      </c>
      <c r="I93" s="67">
        <f t="shared" si="10"/>
        <v>248.4782345103618</v>
      </c>
      <c r="J93" s="67">
        <f t="shared" si="8"/>
        <v>42310.528948525884</v>
      </c>
      <c r="K93" s="180">
        <f t="shared" si="5"/>
        <v>0.67114672090440797</v>
      </c>
      <c r="L93" s="96">
        <f t="shared" si="13"/>
        <v>2728.4591685367614</v>
      </c>
      <c r="M93" s="96">
        <f t="shared" si="1"/>
        <v>0.77174877615568138</v>
      </c>
      <c r="N93" s="63">
        <f t="shared" si="11"/>
        <v>1120.6997810283619</v>
      </c>
      <c r="O93" s="66">
        <f t="shared" si="12"/>
        <v>0.27582499600277643</v>
      </c>
      <c r="P93" s="23" t="e">
        <f>N93/#REF!</f>
        <v>#REF!</v>
      </c>
      <c r="Q93" t="e">
        <f>IF(#REF!="1A1 Energy Industries",#REF!)</f>
        <v>#REF!</v>
      </c>
      <c r="R93" t="e">
        <f>IF(#REF!="1B2 Oil &amp; Natural Gas",#REF!)</f>
        <v>#REF!</v>
      </c>
      <c r="S93" t="e">
        <f>IF(#REF!="3A2 Manure Management",#REF!)</f>
        <v>#REF!</v>
      </c>
      <c r="T93" t="e">
        <f>IF(#REF!="3B2 Cropland",#REF!)</f>
        <v>#REF!</v>
      </c>
      <c r="U93" t="e">
        <f>IF(#REF!="3B6 Other Land",#REF!)</f>
        <v>#REF!</v>
      </c>
      <c r="V93" t="e">
        <f>IF(#REF!="4A1 Managed Waste Disposal Sites",#REF!)</f>
        <v>#REF!</v>
      </c>
      <c r="W93" t="e">
        <f>IF(#REF!="4D1 Domestic Wastewater Treatment &amp; Discharge",#REF!)</f>
        <v>#REF!</v>
      </c>
      <c r="X93" t="e">
        <f>IF(#REF!="unknown",#REF!)</f>
        <v>#REF!</v>
      </c>
    </row>
    <row r="94" spans="1:24" x14ac:dyDescent="0.35">
      <c r="A94" s="4" t="s">
        <v>434</v>
      </c>
      <c r="B94" s="4" t="s">
        <v>345</v>
      </c>
      <c r="C94" s="4" t="s">
        <v>431</v>
      </c>
      <c r="D94" s="4" t="s">
        <v>345</v>
      </c>
      <c r="E94" s="33" t="s">
        <v>343</v>
      </c>
      <c r="F94" s="49">
        <v>17.207326713400001</v>
      </c>
      <c r="G94" s="49">
        <v>498.60605692299998</v>
      </c>
      <c r="H94" s="49">
        <f t="shared" si="9"/>
        <v>34.510865791703246</v>
      </c>
      <c r="I94" s="67">
        <f t="shared" si="10"/>
        <v>248.47823370026336</v>
      </c>
      <c r="J94" s="67">
        <f t="shared" si="8"/>
        <v>42559.007182226145</v>
      </c>
      <c r="K94" s="180">
        <f t="shared" si="5"/>
        <v>0.67508818313398522</v>
      </c>
      <c r="L94" s="96">
        <f t="shared" si="13"/>
        <v>2745.6664952501615</v>
      </c>
      <c r="M94" s="96">
        <f t="shared" si="1"/>
        <v>0.77661589437577894</v>
      </c>
      <c r="N94" s="63">
        <f t="shared" si="11"/>
        <v>1155.2106468200652</v>
      </c>
      <c r="O94" s="66">
        <f t="shared" si="12"/>
        <v>0.28431875997078065</v>
      </c>
      <c r="P94" s="23" t="e">
        <f>N94/#REF!</f>
        <v>#REF!</v>
      </c>
      <c r="Q94" t="e">
        <f>IF(#REF!="1A1 Energy Industries",#REF!)</f>
        <v>#REF!</v>
      </c>
      <c r="R94" t="e">
        <f>IF(#REF!="1B2 Oil &amp; Natural Gas",#REF!)</f>
        <v>#REF!</v>
      </c>
      <c r="S94" t="e">
        <f>IF(#REF!="3A2 Manure Management",#REF!)</f>
        <v>#REF!</v>
      </c>
      <c r="T94" t="e">
        <f>IF(#REF!="3B2 Cropland",#REF!)</f>
        <v>#REF!</v>
      </c>
      <c r="U94" t="e">
        <f>IF(#REF!="3B6 Other Land",#REF!)</f>
        <v>#REF!</v>
      </c>
      <c r="V94" t="e">
        <f>IF(#REF!="4A1 Managed Waste Disposal Sites",#REF!)</f>
        <v>#REF!</v>
      </c>
      <c r="W94" t="e">
        <f>IF(#REF!="4D1 Domestic Wastewater Treatment &amp; Discharge",#REF!)</f>
        <v>#REF!</v>
      </c>
      <c r="X94" t="e">
        <f>IF(#REF!="unknown",#REF!)</f>
        <v>#REF!</v>
      </c>
    </row>
    <row r="95" spans="1:24" x14ac:dyDescent="0.35">
      <c r="A95" s="5" t="s">
        <v>1197</v>
      </c>
      <c r="B95" s="4" t="s">
        <v>1057</v>
      </c>
      <c r="C95" s="4" t="s">
        <v>1133</v>
      </c>
      <c r="D95" s="4" t="s">
        <v>392</v>
      </c>
      <c r="E95" s="33" t="s">
        <v>343</v>
      </c>
      <c r="F95" s="49">
        <v>16.369200255300001</v>
      </c>
      <c r="G95" s="49">
        <v>477.377209343</v>
      </c>
      <c r="H95" s="49">
        <f t="shared" si="9"/>
        <v>34.289865403981985</v>
      </c>
      <c r="I95" s="67">
        <f t="shared" si="10"/>
        <v>246.88703090867028</v>
      </c>
      <c r="J95" s="67">
        <f t="shared" si="8"/>
        <v>42805.894213134816</v>
      </c>
      <c r="K95" s="180">
        <f t="shared" si="5"/>
        <v>0.67900440506138682</v>
      </c>
      <c r="L95" s="96">
        <f t="shared" si="13"/>
        <v>2762.0356955054613</v>
      </c>
      <c r="M95" s="96">
        <f t="shared" si="1"/>
        <v>0.78124594726766428</v>
      </c>
      <c r="N95" s="63">
        <f t="shared" si="11"/>
        <v>1189.5005122240473</v>
      </c>
      <c r="O95" s="66">
        <f t="shared" si="12"/>
        <v>0.29275813164560188</v>
      </c>
      <c r="P95" s="23" t="e">
        <f>N95/#REF!</f>
        <v>#REF!</v>
      </c>
      <c r="Q95" t="e">
        <f>IF(#REF!="1A1 Energy Industries",#REF!)</f>
        <v>#REF!</v>
      </c>
      <c r="R95" t="e">
        <f>IF(#REF!="1B2 Oil &amp; Natural Gas",#REF!)</f>
        <v>#REF!</v>
      </c>
      <c r="S95" t="e">
        <f>IF(#REF!="3A2 Manure Management",#REF!)</f>
        <v>#REF!</v>
      </c>
      <c r="T95" t="e">
        <f>IF(#REF!="3B2 Cropland",#REF!)</f>
        <v>#REF!</v>
      </c>
      <c r="U95" t="e">
        <f>IF(#REF!="3B6 Other Land",#REF!)</f>
        <v>#REF!</v>
      </c>
      <c r="V95" t="e">
        <f>IF(#REF!="4A1 Managed Waste Disposal Sites",#REF!)</f>
        <v>#REF!</v>
      </c>
      <c r="W95" t="e">
        <f>IF(#REF!="4D1 Domestic Wastewater Treatment &amp; Discharge",#REF!)</f>
        <v>#REF!</v>
      </c>
      <c r="X95" t="e">
        <f>IF(#REF!="unknown",#REF!)</f>
        <v>#REF!</v>
      </c>
    </row>
    <row r="96" spans="1:24" x14ac:dyDescent="0.35">
      <c r="A96" s="5" t="s">
        <v>1194</v>
      </c>
      <c r="B96" s="4" t="s">
        <v>1057</v>
      </c>
      <c r="C96" s="4" t="s">
        <v>1099</v>
      </c>
      <c r="D96" s="4" t="s">
        <v>392</v>
      </c>
      <c r="E96" s="45" t="s">
        <v>343</v>
      </c>
      <c r="F96" s="50">
        <v>15.749015287500001</v>
      </c>
      <c r="G96" s="50">
        <v>459.37976664199999</v>
      </c>
      <c r="H96" s="49">
        <f t="shared" si="9"/>
        <v>34.283214958775908</v>
      </c>
      <c r="I96" s="67">
        <f t="shared" si="10"/>
        <v>246.83914770318657</v>
      </c>
      <c r="J96" s="67">
        <f t="shared" si="8"/>
        <v>43052.733360837999</v>
      </c>
      <c r="K96" s="180">
        <f t="shared" si="5"/>
        <v>0.68291986744601874</v>
      </c>
      <c r="L96" s="96">
        <f t="shared" si="13"/>
        <v>2777.7847107929611</v>
      </c>
      <c r="M96" s="96">
        <f t="shared" ref="M96:M159" si="14">L96/L$335</f>
        <v>0.78570057990939202</v>
      </c>
      <c r="N96" s="63">
        <f t="shared" si="11"/>
        <v>1223.7837271828232</v>
      </c>
      <c r="O96" s="66">
        <f t="shared" si="12"/>
        <v>0.30119586652254604</v>
      </c>
      <c r="P96" s="23" t="e">
        <f>N96/#REF!</f>
        <v>#REF!</v>
      </c>
      <c r="Q96" t="e">
        <f>IF(#REF!="1A1 Energy Industries",#REF!)</f>
        <v>#REF!</v>
      </c>
      <c r="R96" t="e">
        <f>IF(#REF!="1B2 Oil &amp; Natural Gas",#REF!)</f>
        <v>#REF!</v>
      </c>
      <c r="S96" t="e">
        <f>IF(#REF!="3A2 Manure Management",#REF!)</f>
        <v>#REF!</v>
      </c>
      <c r="T96" t="e">
        <f>IF(#REF!="3B2 Cropland",#REF!)</f>
        <v>#REF!</v>
      </c>
      <c r="U96" t="e">
        <f>IF(#REF!="3B6 Other Land",#REF!)</f>
        <v>#REF!</v>
      </c>
      <c r="V96" t="e">
        <f>IF(#REF!="4A1 Managed Waste Disposal Sites",#REF!)</f>
        <v>#REF!</v>
      </c>
      <c r="W96" t="e">
        <f>IF(#REF!="4D1 Domestic Wastewater Treatment &amp; Discharge",#REF!)</f>
        <v>#REF!</v>
      </c>
      <c r="X96" t="e">
        <f>IF(#REF!="unknown",#REF!)</f>
        <v>#REF!</v>
      </c>
    </row>
    <row r="97" spans="1:24" x14ac:dyDescent="0.35">
      <c r="A97" s="5" t="s">
        <v>1193</v>
      </c>
      <c r="B97" s="4" t="s">
        <v>1057</v>
      </c>
      <c r="C97" s="4" t="s">
        <v>1055</v>
      </c>
      <c r="D97" s="4" t="s">
        <v>392</v>
      </c>
      <c r="E97" s="33" t="s">
        <v>343</v>
      </c>
      <c r="F97" s="49">
        <v>8.3686974700499999</v>
      </c>
      <c r="G97" s="49">
        <v>247.928800263</v>
      </c>
      <c r="H97" s="49">
        <f t="shared" si="9"/>
        <v>33.754438617750672</v>
      </c>
      <c r="I97" s="67">
        <f t="shared" si="10"/>
        <v>243.03195804780481</v>
      </c>
      <c r="J97" s="67">
        <f t="shared" si="8"/>
        <v>43295.765318885802</v>
      </c>
      <c r="K97" s="180">
        <f t="shared" si="5"/>
        <v>0.68677493864867833</v>
      </c>
      <c r="L97" s="96">
        <f t="shared" si="13"/>
        <v>2786.153408263011</v>
      </c>
      <c r="M97" s="96">
        <f t="shared" si="14"/>
        <v>0.78806767856529447</v>
      </c>
      <c r="N97" s="63">
        <f t="shared" si="11"/>
        <v>1257.5381658005738</v>
      </c>
      <c r="O97" s="66">
        <f t="shared" si="12"/>
        <v>0.30950345973745125</v>
      </c>
      <c r="P97" s="23" t="e">
        <f>N97/#REF!</f>
        <v>#REF!</v>
      </c>
      <c r="Q97" t="e">
        <f>IF(#REF!="1A1 Energy Industries",#REF!)</f>
        <v>#REF!</v>
      </c>
      <c r="R97" t="e">
        <f>IF(#REF!="1B2 Oil &amp; Natural Gas",#REF!)</f>
        <v>#REF!</v>
      </c>
      <c r="S97" t="e">
        <f>IF(#REF!="3A2 Manure Management",#REF!)</f>
        <v>#REF!</v>
      </c>
      <c r="T97" t="e">
        <f>IF(#REF!="3B2 Cropland",#REF!)</f>
        <v>#REF!</v>
      </c>
      <c r="U97" t="e">
        <f>IF(#REF!="3B6 Other Land",#REF!)</f>
        <v>#REF!</v>
      </c>
      <c r="V97" t="e">
        <f>IF(#REF!="4A1 Managed Waste Disposal Sites",#REF!)</f>
        <v>#REF!</v>
      </c>
      <c r="W97" t="e">
        <f>IF(#REF!="4D1 Domestic Wastewater Treatment &amp; Discharge",#REF!)</f>
        <v>#REF!</v>
      </c>
      <c r="X97" t="e">
        <f>IF(#REF!="unknown",#REF!)</f>
        <v>#REF!</v>
      </c>
    </row>
    <row r="98" spans="1:24" x14ac:dyDescent="0.35">
      <c r="A98" s="5" t="s">
        <v>855</v>
      </c>
      <c r="B98" s="4" t="s">
        <v>197</v>
      </c>
      <c r="C98" s="4"/>
      <c r="D98" s="4" t="s">
        <v>404</v>
      </c>
      <c r="E98" s="33" t="s">
        <v>514</v>
      </c>
      <c r="F98" s="49">
        <v>10.103941372245</v>
      </c>
      <c r="G98" s="49">
        <v>302.37465241000001</v>
      </c>
      <c r="H98" s="49">
        <f t="shared" si="9"/>
        <v>33.415305455381642</v>
      </c>
      <c r="I98" s="67">
        <f t="shared" si="10"/>
        <v>240.59019927874783</v>
      </c>
      <c r="J98" s="67">
        <f t="shared" si="8"/>
        <v>43536.35551816455</v>
      </c>
      <c r="K98" s="180">
        <f t="shared" si="5"/>
        <v>0.69059127768627615</v>
      </c>
      <c r="L98" s="96">
        <f t="shared" si="13"/>
        <v>2796.2573496352561</v>
      </c>
      <c r="M98" s="96">
        <f t="shared" si="14"/>
        <v>0.79092559356666159</v>
      </c>
      <c r="N98" s="63">
        <f t="shared" si="11"/>
        <v>1290.9534712559555</v>
      </c>
      <c r="O98" s="66">
        <f t="shared" si="12"/>
        <v>0.31772758599292789</v>
      </c>
      <c r="P98" s="23" t="e">
        <f>N98/#REF!</f>
        <v>#REF!</v>
      </c>
      <c r="Q98" t="e">
        <f>IF(#REF!="1A1 Energy Industries",#REF!)</f>
        <v>#REF!</v>
      </c>
      <c r="R98" t="e">
        <f>IF(#REF!="1B2 Oil &amp; Natural Gas",#REF!)</f>
        <v>#REF!</v>
      </c>
      <c r="S98" t="e">
        <f>IF(#REF!="3A2 Manure Management",#REF!)</f>
        <v>#REF!</v>
      </c>
      <c r="T98" t="e">
        <f>IF(#REF!="3B2 Cropland",#REF!)</f>
        <v>#REF!</v>
      </c>
      <c r="U98" t="e">
        <f>IF(#REF!="3B6 Other Land",#REF!)</f>
        <v>#REF!</v>
      </c>
      <c r="V98" t="e">
        <f>IF(#REF!="4A1 Managed Waste Disposal Sites",#REF!)</f>
        <v>#REF!</v>
      </c>
      <c r="W98" t="e">
        <f>IF(#REF!="4D1 Domestic Wastewater Treatment &amp; Discharge",#REF!)</f>
        <v>#REF!</v>
      </c>
      <c r="X98" t="e">
        <f>IF(#REF!="unknown",#REF!)</f>
        <v>#REF!</v>
      </c>
    </row>
    <row r="99" spans="1:24" x14ac:dyDescent="0.35">
      <c r="A99" s="5" t="s">
        <v>1194</v>
      </c>
      <c r="B99" s="4" t="s">
        <v>1057</v>
      </c>
      <c r="C99" s="4" t="s">
        <v>1162</v>
      </c>
      <c r="D99" s="4" t="s">
        <v>392</v>
      </c>
      <c r="E99" s="45" t="s">
        <v>343</v>
      </c>
      <c r="F99" s="50">
        <v>16.5839581983</v>
      </c>
      <c r="G99" s="50">
        <v>498.05421391700003</v>
      </c>
      <c r="H99" s="49">
        <f t="shared" si="9"/>
        <v>33.297496005251531</v>
      </c>
      <c r="I99" s="67">
        <f t="shared" si="10"/>
        <v>239.74197123781101</v>
      </c>
      <c r="J99" s="67">
        <f t="shared" si="8"/>
        <v>43776.09748940236</v>
      </c>
      <c r="K99" s="180">
        <f t="shared" si="5"/>
        <v>0.69439416178765823</v>
      </c>
      <c r="L99" s="96">
        <f t="shared" si="13"/>
        <v>2812.8413078335561</v>
      </c>
      <c r="M99" s="96">
        <f t="shared" si="14"/>
        <v>0.79561639106546345</v>
      </c>
      <c r="N99" s="63">
        <f t="shared" si="11"/>
        <v>1324.2509672612071</v>
      </c>
      <c r="O99" s="66">
        <f t="shared" si="12"/>
        <v>0.32592271715831761</v>
      </c>
      <c r="P99" s="23" t="e">
        <f>N99/#REF!</f>
        <v>#REF!</v>
      </c>
      <c r="Q99" t="e">
        <f>IF(#REF!="1A1 Energy Industries",#REF!)</f>
        <v>#REF!</v>
      </c>
      <c r="R99" t="e">
        <f>IF(#REF!="1B2 Oil &amp; Natural Gas",#REF!)</f>
        <v>#REF!</v>
      </c>
      <c r="S99" t="e">
        <f>IF(#REF!="3A2 Manure Management",#REF!)</f>
        <v>#REF!</v>
      </c>
      <c r="T99" t="e">
        <f>IF(#REF!="3B2 Cropland",#REF!)</f>
        <v>#REF!</v>
      </c>
      <c r="U99" t="e">
        <f>IF(#REF!="3B6 Other Land",#REF!)</f>
        <v>#REF!</v>
      </c>
      <c r="V99" t="e">
        <f>IF(#REF!="4A1 Managed Waste Disposal Sites",#REF!)</f>
        <v>#REF!</v>
      </c>
      <c r="W99" t="e">
        <f>IF(#REF!="4D1 Domestic Wastewater Treatment &amp; Discharge",#REF!)</f>
        <v>#REF!</v>
      </c>
      <c r="X99" t="e">
        <f>IF(#REF!="unknown",#REF!)</f>
        <v>#REF!</v>
      </c>
    </row>
    <row r="100" spans="1:24" x14ac:dyDescent="0.35">
      <c r="A100" s="5" t="s">
        <v>855</v>
      </c>
      <c r="B100" s="4" t="s">
        <v>197</v>
      </c>
      <c r="C100" s="4"/>
      <c r="D100" s="4" t="s">
        <v>404</v>
      </c>
      <c r="E100" s="33" t="s">
        <v>514</v>
      </c>
      <c r="F100" s="49">
        <v>16.1387566824</v>
      </c>
      <c r="G100" s="49">
        <v>495.86945995949998</v>
      </c>
      <c r="H100" s="49">
        <f t="shared" si="9"/>
        <v>32.546381629790488</v>
      </c>
      <c r="I100" s="67">
        <f t="shared" si="10"/>
        <v>234.33394773449152</v>
      </c>
      <c r="J100" s="67">
        <f t="shared" si="8"/>
        <v>44010.431437136853</v>
      </c>
      <c r="K100" s="180">
        <f t="shared" si="5"/>
        <v>0.69811126163318182</v>
      </c>
      <c r="L100" s="96">
        <f t="shared" si="13"/>
        <v>2828.9800645159562</v>
      </c>
      <c r="M100" s="96">
        <f t="shared" si="14"/>
        <v>0.80018126264644296</v>
      </c>
      <c r="N100" s="63">
        <f t="shared" si="11"/>
        <v>1356.7973488909975</v>
      </c>
      <c r="O100" s="66">
        <f t="shared" si="12"/>
        <v>0.33393298514882647</v>
      </c>
      <c r="P100" s="23" t="e">
        <f>N100/#REF!</f>
        <v>#REF!</v>
      </c>
      <c r="Q100" t="e">
        <f>IF(#REF!="1A1 Energy Industries",#REF!)</f>
        <v>#REF!</v>
      </c>
      <c r="R100" t="e">
        <f>IF(#REF!="1B2 Oil &amp; Natural Gas",#REF!)</f>
        <v>#REF!</v>
      </c>
      <c r="S100" t="e">
        <f>IF(#REF!="3A2 Manure Management",#REF!)</f>
        <v>#REF!</v>
      </c>
      <c r="T100" t="e">
        <f>IF(#REF!="3B2 Cropland",#REF!)</f>
        <v>#REF!</v>
      </c>
      <c r="U100" t="e">
        <f>IF(#REF!="3B6 Other Land",#REF!)</f>
        <v>#REF!</v>
      </c>
      <c r="V100" t="e">
        <f>IF(#REF!="4A1 Managed Waste Disposal Sites",#REF!)</f>
        <v>#REF!</v>
      </c>
      <c r="W100" t="e">
        <f>IF(#REF!="4D1 Domestic Wastewater Treatment &amp; Discharge",#REF!)</f>
        <v>#REF!</v>
      </c>
      <c r="X100" t="e">
        <f>IF(#REF!="unknown",#REF!)</f>
        <v>#REF!</v>
      </c>
    </row>
    <row r="101" spans="1:24" x14ac:dyDescent="0.35">
      <c r="A101" s="5" t="s">
        <v>1193</v>
      </c>
      <c r="B101" s="4" t="s">
        <v>1057</v>
      </c>
      <c r="C101" s="4" t="s">
        <v>1055</v>
      </c>
      <c r="D101" s="4" t="s">
        <v>392</v>
      </c>
      <c r="E101" s="33" t="s">
        <v>343</v>
      </c>
      <c r="F101" s="49">
        <v>4.3574654660199998</v>
      </c>
      <c r="G101" s="49">
        <v>135.1261607684161</v>
      </c>
      <c r="H101" s="49">
        <f t="shared" si="9"/>
        <v>32.247386007569439</v>
      </c>
      <c r="I101" s="67">
        <f t="shared" si="10"/>
        <v>232.18117925449997</v>
      </c>
      <c r="J101" s="67">
        <f t="shared" si="8"/>
        <v>44242.61261639135</v>
      </c>
      <c r="K101" s="180">
        <f t="shared" si="5"/>
        <v>0.70179421339447867</v>
      </c>
      <c r="L101" s="96">
        <f t="shared" si="13"/>
        <v>2833.3375299819763</v>
      </c>
      <c r="M101" s="96">
        <f t="shared" si="14"/>
        <v>0.8014137783019164</v>
      </c>
      <c r="N101" s="63">
        <f t="shared" si="11"/>
        <v>1389.044734898567</v>
      </c>
      <c r="O101" s="66">
        <f t="shared" si="12"/>
        <v>0.34186966477276293</v>
      </c>
      <c r="P101" s="23" t="e">
        <f>N101/#REF!</f>
        <v>#REF!</v>
      </c>
      <c r="Q101" t="e">
        <f>IF(#REF!="1A1 Energy Industries",#REF!)</f>
        <v>#REF!</v>
      </c>
      <c r="R101" t="e">
        <f>IF(#REF!="1B2 Oil &amp; Natural Gas",#REF!)</f>
        <v>#REF!</v>
      </c>
      <c r="S101" t="e">
        <f>IF(#REF!="3A2 Manure Management",#REF!)</f>
        <v>#REF!</v>
      </c>
      <c r="T101" t="e">
        <f>IF(#REF!="3B2 Cropland",#REF!)</f>
        <v>#REF!</v>
      </c>
      <c r="U101" t="e">
        <f>IF(#REF!="3B6 Other Land",#REF!)</f>
        <v>#REF!</v>
      </c>
      <c r="V101" t="e">
        <f>IF(#REF!="4A1 Managed Waste Disposal Sites",#REF!)</f>
        <v>#REF!</v>
      </c>
      <c r="W101" t="e">
        <f>IF(#REF!="4D1 Domestic Wastewater Treatment &amp; Discharge",#REF!)</f>
        <v>#REF!</v>
      </c>
      <c r="X101" t="e">
        <f>IF(#REF!="unknown",#REF!)</f>
        <v>#REF!</v>
      </c>
    </row>
    <row r="102" spans="1:24" x14ac:dyDescent="0.35">
      <c r="A102" s="5" t="s">
        <v>1069</v>
      </c>
      <c r="B102" s="4" t="s">
        <v>836</v>
      </c>
      <c r="C102" s="4" t="s">
        <v>1070</v>
      </c>
      <c r="D102" s="4" t="s">
        <v>376</v>
      </c>
      <c r="E102" s="33" t="s">
        <v>343</v>
      </c>
      <c r="F102" s="49">
        <v>14.7268408667</v>
      </c>
      <c r="G102" s="49">
        <v>458.254296216</v>
      </c>
      <c r="H102" s="49">
        <f t="shared" si="9"/>
        <v>32.136830987305018</v>
      </c>
      <c r="I102" s="67">
        <f t="shared" si="10"/>
        <v>231.3851831085961</v>
      </c>
      <c r="J102" s="67">
        <f t="shared" si="8"/>
        <v>44473.99779949995</v>
      </c>
      <c r="K102" s="180">
        <f t="shared" ref="K102:K165" si="15">J102/J$336</f>
        <v>0.70546453874300197</v>
      </c>
      <c r="L102" s="96">
        <f t="shared" si="13"/>
        <v>2848.0643708486764</v>
      </c>
      <c r="M102" s="96">
        <f t="shared" si="14"/>
        <v>0.80557928737259477</v>
      </c>
      <c r="N102" s="63">
        <f t="shared" si="11"/>
        <v>1421.181565885872</v>
      </c>
      <c r="O102" s="66">
        <f t="shared" si="12"/>
        <v>0.34977913475631328</v>
      </c>
      <c r="P102" s="23" t="e">
        <f>N102/#REF!</f>
        <v>#REF!</v>
      </c>
      <c r="Q102" t="e">
        <f>IF(#REF!="1A1 Energy Industries",#REF!)</f>
        <v>#REF!</v>
      </c>
      <c r="R102" t="e">
        <f>IF(#REF!="1B2 Oil &amp; Natural Gas",#REF!)</f>
        <v>#REF!</v>
      </c>
      <c r="S102" t="e">
        <f>IF(#REF!="3A2 Manure Management",#REF!)</f>
        <v>#REF!</v>
      </c>
      <c r="T102" t="e">
        <f>IF(#REF!="3B2 Cropland",#REF!)</f>
        <v>#REF!</v>
      </c>
      <c r="U102" t="e">
        <f>IF(#REF!="3B6 Other Land",#REF!)</f>
        <v>#REF!</v>
      </c>
      <c r="V102" t="e">
        <f>IF(#REF!="4A1 Managed Waste Disposal Sites",#REF!)</f>
        <v>#REF!</v>
      </c>
      <c r="W102" t="e">
        <f>IF(#REF!="4D1 Domestic Wastewater Treatment &amp; Discharge",#REF!)</f>
        <v>#REF!</v>
      </c>
      <c r="X102" t="e">
        <f>IF(#REF!="unknown",#REF!)</f>
        <v>#REF!</v>
      </c>
    </row>
    <row r="103" spans="1:24" x14ac:dyDescent="0.35">
      <c r="A103" s="5" t="s">
        <v>1196</v>
      </c>
      <c r="B103" s="4" t="s">
        <v>1056</v>
      </c>
      <c r="C103" s="4" t="s">
        <v>1093</v>
      </c>
      <c r="D103" s="4" t="s">
        <v>392</v>
      </c>
      <c r="E103" s="33" t="s">
        <v>514</v>
      </c>
      <c r="F103" s="49">
        <v>14.604287074462503</v>
      </c>
      <c r="G103" s="49">
        <v>465.1073943545</v>
      </c>
      <c r="H103" s="49">
        <f t="shared" si="9"/>
        <v>31.399817013726658</v>
      </c>
      <c r="I103" s="67">
        <f t="shared" si="10"/>
        <v>226.07868249883191</v>
      </c>
      <c r="J103" s="67">
        <f t="shared" ref="J103:J166" si="16">J102+I103</f>
        <v>44700.076481998782</v>
      </c>
      <c r="K103" s="180">
        <f t="shared" si="15"/>
        <v>0.70905069023286105</v>
      </c>
      <c r="L103" s="96">
        <f t="shared" si="13"/>
        <v>2862.6686579231391</v>
      </c>
      <c r="M103" s="96">
        <f t="shared" si="14"/>
        <v>0.80971013191896457</v>
      </c>
      <c r="N103" s="63">
        <f t="shared" si="11"/>
        <v>1452.5813828995988</v>
      </c>
      <c r="O103" s="66">
        <f t="shared" si="12"/>
        <v>0.3575072119353343</v>
      </c>
      <c r="P103" s="23" t="e">
        <f>N103/#REF!</f>
        <v>#REF!</v>
      </c>
      <c r="Q103" t="e">
        <f>IF(#REF!="1A1 Energy Industries",#REF!)</f>
        <v>#REF!</v>
      </c>
      <c r="R103" t="e">
        <f>IF(#REF!="1B2 Oil &amp; Natural Gas",#REF!)</f>
        <v>#REF!</v>
      </c>
      <c r="S103" t="e">
        <f>IF(#REF!="3A2 Manure Management",#REF!)</f>
        <v>#REF!</v>
      </c>
      <c r="T103" t="e">
        <f>IF(#REF!="3B2 Cropland",#REF!)</f>
        <v>#REF!</v>
      </c>
      <c r="U103" t="e">
        <f>IF(#REF!="3B6 Other Land",#REF!)</f>
        <v>#REF!</v>
      </c>
      <c r="V103" t="e">
        <f>IF(#REF!="4A1 Managed Waste Disposal Sites",#REF!)</f>
        <v>#REF!</v>
      </c>
      <c r="W103" t="e">
        <f>IF(#REF!="4D1 Domestic Wastewater Treatment &amp; Discharge",#REF!)</f>
        <v>#REF!</v>
      </c>
      <c r="X103" t="e">
        <f>IF(#REF!="unknown",#REF!)</f>
        <v>#REF!</v>
      </c>
    </row>
    <row r="104" spans="1:24" x14ac:dyDescent="0.35">
      <c r="A104" s="5" t="s">
        <v>1194</v>
      </c>
      <c r="B104" s="4" t="s">
        <v>1057</v>
      </c>
      <c r="C104" s="4" t="s">
        <v>1094</v>
      </c>
      <c r="D104" s="4" t="s">
        <v>392</v>
      </c>
      <c r="E104" s="33" t="s">
        <v>343</v>
      </c>
      <c r="F104" s="49">
        <v>14.789923869900001</v>
      </c>
      <c r="G104" s="49">
        <v>473.403422041</v>
      </c>
      <c r="H104" s="49">
        <f t="shared" si="9"/>
        <v>31.241691929761952</v>
      </c>
      <c r="I104" s="67">
        <f t="shared" si="10"/>
        <v>224.94018189428604</v>
      </c>
      <c r="J104" s="67">
        <f t="shared" si="16"/>
        <v>44925.016663893068</v>
      </c>
      <c r="K104" s="180">
        <f t="shared" si="15"/>
        <v>0.71261878236571186</v>
      </c>
      <c r="L104" s="96">
        <f t="shared" ref="L104:L138" si="17">L103+F104</f>
        <v>2877.4585817930392</v>
      </c>
      <c r="M104" s="96">
        <f t="shared" si="14"/>
        <v>0.81389348411189932</v>
      </c>
      <c r="N104" s="63">
        <f t="shared" si="11"/>
        <v>1483.8230748293608</v>
      </c>
      <c r="O104" s="66">
        <f t="shared" si="12"/>
        <v>0.36519637159925367</v>
      </c>
      <c r="P104" s="23" t="e">
        <f>N104/#REF!</f>
        <v>#REF!</v>
      </c>
      <c r="Q104" t="e">
        <f>IF(#REF!="1A1 Energy Industries",#REF!)</f>
        <v>#REF!</v>
      </c>
      <c r="R104" t="e">
        <f>IF(#REF!="1B2 Oil &amp; Natural Gas",#REF!)</f>
        <v>#REF!</v>
      </c>
      <c r="S104" t="e">
        <f>IF(#REF!="3A2 Manure Management",#REF!)</f>
        <v>#REF!</v>
      </c>
      <c r="T104" t="e">
        <f>IF(#REF!="3B2 Cropland",#REF!)</f>
        <v>#REF!</v>
      </c>
      <c r="U104" t="e">
        <f>IF(#REF!="3B6 Other Land",#REF!)</f>
        <v>#REF!</v>
      </c>
      <c r="V104" t="e">
        <f>IF(#REF!="4A1 Managed Waste Disposal Sites",#REF!)</f>
        <v>#REF!</v>
      </c>
      <c r="W104" t="e">
        <f>IF(#REF!="4D1 Domestic Wastewater Treatment &amp; Discharge",#REF!)</f>
        <v>#REF!</v>
      </c>
      <c r="X104" t="e">
        <f>IF(#REF!="unknown",#REF!)</f>
        <v>#REF!</v>
      </c>
    </row>
    <row r="105" spans="1:24" x14ac:dyDescent="0.35">
      <c r="A105" s="4" t="s">
        <v>434</v>
      </c>
      <c r="B105" s="4" t="s">
        <v>436</v>
      </c>
      <c r="C105" s="4" t="s">
        <v>431</v>
      </c>
      <c r="D105" s="4" t="s">
        <v>376</v>
      </c>
      <c r="E105" s="33" t="s">
        <v>343</v>
      </c>
      <c r="F105" s="49">
        <v>15.093445427100001</v>
      </c>
      <c r="G105" s="49">
        <v>499.22339688800002</v>
      </c>
      <c r="H105" s="49">
        <f t="shared" si="9"/>
        <v>30.233850258597137</v>
      </c>
      <c r="I105" s="67">
        <f t="shared" si="10"/>
        <v>217.68372186189939</v>
      </c>
      <c r="J105" s="67">
        <f t="shared" si="16"/>
        <v>45142.700385754964</v>
      </c>
      <c r="K105" s="180">
        <f t="shared" si="15"/>
        <v>0.71607176959495722</v>
      </c>
      <c r="L105" s="96">
        <f t="shared" si="17"/>
        <v>2892.5520272201393</v>
      </c>
      <c r="M105" s="96">
        <f t="shared" si="14"/>
        <v>0.81816268783342094</v>
      </c>
      <c r="N105" s="63">
        <f t="shared" si="11"/>
        <v>1514.056925087958</v>
      </c>
      <c r="O105" s="66">
        <f t="shared" si="12"/>
        <v>0.37263748274061032</v>
      </c>
      <c r="P105" s="23" t="e">
        <f>N105/#REF!</f>
        <v>#REF!</v>
      </c>
      <c r="Q105" t="e">
        <f>IF(#REF!="1A1 Energy Industries",#REF!)</f>
        <v>#REF!</v>
      </c>
      <c r="R105" t="e">
        <f>IF(#REF!="1B2 Oil &amp; Natural Gas",#REF!)</f>
        <v>#REF!</v>
      </c>
      <c r="S105" t="e">
        <f>IF(#REF!="3A2 Manure Management",#REF!)</f>
        <v>#REF!</v>
      </c>
      <c r="T105" t="e">
        <f>IF(#REF!="3B2 Cropland",#REF!)</f>
        <v>#REF!</v>
      </c>
      <c r="U105" t="e">
        <f>IF(#REF!="3B6 Other Land",#REF!)</f>
        <v>#REF!</v>
      </c>
      <c r="V105" t="e">
        <f>IF(#REF!="4A1 Managed Waste Disposal Sites",#REF!)</f>
        <v>#REF!</v>
      </c>
      <c r="W105" t="e">
        <f>IF(#REF!="4D1 Domestic Wastewater Treatment &amp; Discharge",#REF!)</f>
        <v>#REF!</v>
      </c>
      <c r="X105" t="e">
        <f>IF(#REF!="unknown",#REF!)</f>
        <v>#REF!</v>
      </c>
    </row>
    <row r="106" spans="1:24" x14ac:dyDescent="0.35">
      <c r="A106" s="5" t="s">
        <v>283</v>
      </c>
      <c r="B106" s="4" t="s">
        <v>345</v>
      </c>
      <c r="C106" s="4" t="s">
        <v>423</v>
      </c>
      <c r="D106" s="4" t="s">
        <v>345</v>
      </c>
      <c r="E106" s="33" t="s">
        <v>514</v>
      </c>
      <c r="F106" s="49">
        <v>14.067161905800001</v>
      </c>
      <c r="G106" s="49">
        <v>491.54786135199998</v>
      </c>
      <c r="H106" s="49">
        <f t="shared" si="9"/>
        <v>28.618091974011119</v>
      </c>
      <c r="I106" s="67">
        <f t="shared" si="10"/>
        <v>206.05026221288006</v>
      </c>
      <c r="J106" s="67">
        <f t="shared" si="16"/>
        <v>45348.750647967841</v>
      </c>
      <c r="K106" s="180">
        <f t="shared" si="15"/>
        <v>0.71934022218258398</v>
      </c>
      <c r="L106" s="96">
        <f t="shared" si="17"/>
        <v>2906.6191891259391</v>
      </c>
      <c r="M106" s="96">
        <f t="shared" si="14"/>
        <v>0.82214160571864148</v>
      </c>
      <c r="N106" s="63">
        <f t="shared" si="11"/>
        <v>1542.6750170619691</v>
      </c>
      <c r="O106" s="66">
        <f t="shared" si="12"/>
        <v>0.37968092580891849</v>
      </c>
      <c r="P106" s="23" t="e">
        <f>N106/#REF!</f>
        <v>#REF!</v>
      </c>
      <c r="Q106" t="e">
        <f>IF(#REF!="1A1 Energy Industries",#REF!)</f>
        <v>#REF!</v>
      </c>
      <c r="R106" t="e">
        <f>IF(#REF!="1B2 Oil &amp; Natural Gas",#REF!)</f>
        <v>#REF!</v>
      </c>
      <c r="S106" t="e">
        <f>IF(#REF!="3A2 Manure Management",#REF!)</f>
        <v>#REF!</v>
      </c>
      <c r="T106" t="e">
        <f>IF(#REF!="3B2 Cropland",#REF!)</f>
        <v>#REF!</v>
      </c>
      <c r="U106" t="e">
        <f>IF(#REF!="3B6 Other Land",#REF!)</f>
        <v>#REF!</v>
      </c>
      <c r="V106" t="e">
        <f>IF(#REF!="4A1 Managed Waste Disposal Sites",#REF!)</f>
        <v>#REF!</v>
      </c>
      <c r="W106" t="e">
        <f>IF(#REF!="4D1 Domestic Wastewater Treatment &amp; Discharge",#REF!)</f>
        <v>#REF!</v>
      </c>
      <c r="X106" t="e">
        <f>IF(#REF!="unknown",#REF!)</f>
        <v>#REF!</v>
      </c>
    </row>
    <row r="107" spans="1:24" x14ac:dyDescent="0.35">
      <c r="A107" s="5" t="s">
        <v>1196</v>
      </c>
      <c r="B107" s="4" t="s">
        <v>1057</v>
      </c>
      <c r="C107" s="4" t="s">
        <v>1094</v>
      </c>
      <c r="D107" s="4" t="s">
        <v>392</v>
      </c>
      <c r="E107" s="33" t="s">
        <v>343</v>
      </c>
      <c r="F107" s="49">
        <v>13.510960925399999</v>
      </c>
      <c r="G107" s="49">
        <v>498.036143267</v>
      </c>
      <c r="H107" s="49">
        <f t="shared" si="9"/>
        <v>27.128474726294506</v>
      </c>
      <c r="I107" s="67">
        <f t="shared" si="10"/>
        <v>195.32501802932046</v>
      </c>
      <c r="J107" s="67">
        <f t="shared" si="16"/>
        <v>45544.075665997159</v>
      </c>
      <c r="K107" s="180">
        <f t="shared" si="15"/>
        <v>0.72243854660959494</v>
      </c>
      <c r="L107" s="96">
        <f t="shared" si="17"/>
        <v>2920.1301500513391</v>
      </c>
      <c r="M107" s="96">
        <f t="shared" si="14"/>
        <v>0.82596320132069567</v>
      </c>
      <c r="N107" s="63">
        <f t="shared" si="11"/>
        <v>1569.8034917882637</v>
      </c>
      <c r="O107" s="66">
        <f t="shared" si="12"/>
        <v>0.38635774645224497</v>
      </c>
      <c r="P107" s="23" t="e">
        <f>N107/#REF!</f>
        <v>#REF!</v>
      </c>
      <c r="Q107" t="e">
        <f>IF(#REF!="1A1 Energy Industries",#REF!)</f>
        <v>#REF!</v>
      </c>
      <c r="R107" t="e">
        <f>IF(#REF!="1B2 Oil &amp; Natural Gas",#REF!)</f>
        <v>#REF!</v>
      </c>
      <c r="S107" t="e">
        <f>IF(#REF!="3A2 Manure Management",#REF!)</f>
        <v>#REF!</v>
      </c>
      <c r="T107" t="e">
        <f>IF(#REF!="3B2 Cropland",#REF!)</f>
        <v>#REF!</v>
      </c>
      <c r="U107" t="e">
        <f>IF(#REF!="3B6 Other Land",#REF!)</f>
        <v>#REF!</v>
      </c>
      <c r="V107" t="e">
        <f>IF(#REF!="4A1 Managed Waste Disposal Sites",#REF!)</f>
        <v>#REF!</v>
      </c>
      <c r="W107" t="e">
        <f>IF(#REF!="4D1 Domestic Wastewater Treatment &amp; Discharge",#REF!)</f>
        <v>#REF!</v>
      </c>
      <c r="X107" t="e">
        <f>IF(#REF!="unknown",#REF!)</f>
        <v>#REF!</v>
      </c>
    </row>
    <row r="108" spans="1:24" x14ac:dyDescent="0.35">
      <c r="A108" s="5" t="s">
        <v>437</v>
      </c>
      <c r="B108" s="4" t="s">
        <v>427</v>
      </c>
      <c r="C108" s="4" t="s">
        <v>438</v>
      </c>
      <c r="D108" s="4" t="s">
        <v>376</v>
      </c>
      <c r="E108" s="33" t="s">
        <v>343</v>
      </c>
      <c r="F108" s="49">
        <v>4.3108393074900002</v>
      </c>
      <c r="G108" s="49">
        <v>160.393173171</v>
      </c>
      <c r="H108" s="49">
        <f t="shared" si="9"/>
        <v>26.876700686593963</v>
      </c>
      <c r="I108" s="67">
        <f t="shared" si="10"/>
        <v>193.51224494347653</v>
      </c>
      <c r="J108" s="67">
        <f t="shared" si="16"/>
        <v>45737.587910940638</v>
      </c>
      <c r="K108" s="180">
        <f t="shared" si="15"/>
        <v>0.72550811609681809</v>
      </c>
      <c r="L108" s="96">
        <f t="shared" si="17"/>
        <v>2924.440989358829</v>
      </c>
      <c r="M108" s="96">
        <f t="shared" si="14"/>
        <v>0.82718252869715903</v>
      </c>
      <c r="N108" s="63">
        <f t="shared" si="11"/>
        <v>1596.6801924748577</v>
      </c>
      <c r="O108" s="66">
        <f t="shared" si="12"/>
        <v>0.39297260083603469</v>
      </c>
      <c r="P108" s="23" t="e">
        <f>N108/#REF!</f>
        <v>#REF!</v>
      </c>
      <c r="Q108" t="e">
        <f>IF(#REF!="1A1 Energy Industries",#REF!)</f>
        <v>#REF!</v>
      </c>
      <c r="R108" t="e">
        <f>IF(#REF!="1B2 Oil &amp; Natural Gas",#REF!)</f>
        <v>#REF!</v>
      </c>
      <c r="S108" t="e">
        <f>IF(#REF!="3A2 Manure Management",#REF!)</f>
        <v>#REF!</v>
      </c>
      <c r="T108" t="e">
        <f>IF(#REF!="3B2 Cropland",#REF!)</f>
        <v>#REF!</v>
      </c>
      <c r="U108" t="e">
        <f>IF(#REF!="3B6 Other Land",#REF!)</f>
        <v>#REF!</v>
      </c>
      <c r="V108" t="e">
        <f>IF(#REF!="4A1 Managed Waste Disposal Sites",#REF!)</f>
        <v>#REF!</v>
      </c>
      <c r="W108" t="e">
        <f>IF(#REF!="4D1 Domestic Wastewater Treatment &amp; Discharge",#REF!)</f>
        <v>#REF!</v>
      </c>
      <c r="X108" t="e">
        <f>IF(#REF!="unknown",#REF!)</f>
        <v>#REF!</v>
      </c>
    </row>
    <row r="109" spans="1:24" x14ac:dyDescent="0.35">
      <c r="A109" s="4" t="s">
        <v>434</v>
      </c>
      <c r="B109" s="4" t="s">
        <v>424</v>
      </c>
      <c r="C109" s="4" t="s">
        <v>431</v>
      </c>
      <c r="D109" s="4" t="s">
        <v>376</v>
      </c>
      <c r="E109" s="33" t="s">
        <v>514</v>
      </c>
      <c r="F109" s="49">
        <v>10.074982692678335</v>
      </c>
      <c r="G109" s="49">
        <v>377.23362692500001</v>
      </c>
      <c r="H109" s="49">
        <f t="shared" si="9"/>
        <v>26.707541357868926</v>
      </c>
      <c r="I109" s="67">
        <f t="shared" si="10"/>
        <v>192.29429777665626</v>
      </c>
      <c r="J109" s="67">
        <f t="shared" si="16"/>
        <v>45929.882208717296</v>
      </c>
      <c r="K109" s="180">
        <f t="shared" si="15"/>
        <v>0.7285583660135333</v>
      </c>
      <c r="L109" s="96">
        <f t="shared" si="17"/>
        <v>2934.5159720515076</v>
      </c>
      <c r="M109" s="96">
        <f t="shared" si="14"/>
        <v>0.83003225269249159</v>
      </c>
      <c r="N109" s="63">
        <f t="shared" si="11"/>
        <v>1623.3877338327266</v>
      </c>
      <c r="O109" s="66">
        <f t="shared" si="12"/>
        <v>0.3995458219724915</v>
      </c>
      <c r="P109" s="23" t="e">
        <f>N109/#REF!</f>
        <v>#REF!</v>
      </c>
      <c r="Q109" t="e">
        <f>IF(#REF!="1A1 Energy Industries",#REF!)</f>
        <v>#REF!</v>
      </c>
      <c r="R109" t="e">
        <f>IF(#REF!="1B2 Oil &amp; Natural Gas",#REF!)</f>
        <v>#REF!</v>
      </c>
      <c r="S109" t="e">
        <f>IF(#REF!="3A2 Manure Management",#REF!)</f>
        <v>#REF!</v>
      </c>
      <c r="T109" t="e">
        <f>IF(#REF!="3B2 Cropland",#REF!)</f>
        <v>#REF!</v>
      </c>
      <c r="U109" t="e">
        <f>IF(#REF!="3B6 Other Land",#REF!)</f>
        <v>#REF!</v>
      </c>
      <c r="V109" t="e">
        <f>IF(#REF!="4A1 Managed Waste Disposal Sites",#REF!)</f>
        <v>#REF!</v>
      </c>
      <c r="W109" t="e">
        <f>IF(#REF!="4D1 Domestic Wastewater Treatment &amp; Discharge",#REF!)</f>
        <v>#REF!</v>
      </c>
      <c r="X109" t="e">
        <f>IF(#REF!="unknown",#REF!)</f>
        <v>#REF!</v>
      </c>
    </row>
    <row r="110" spans="1:24" x14ac:dyDescent="0.35">
      <c r="A110" s="5" t="s">
        <v>1194</v>
      </c>
      <c r="B110" s="4" t="s">
        <v>1057</v>
      </c>
      <c r="C110" s="4" t="s">
        <v>1136</v>
      </c>
      <c r="D110" s="4" t="s">
        <v>392</v>
      </c>
      <c r="E110" s="33" t="s">
        <v>343</v>
      </c>
      <c r="F110" s="49">
        <v>12.741251698699999</v>
      </c>
      <c r="G110" s="49">
        <v>480.23431780700002</v>
      </c>
      <c r="H110" s="49">
        <f t="shared" si="9"/>
        <v>26.531322786099899</v>
      </c>
      <c r="I110" s="67">
        <f t="shared" si="10"/>
        <v>191.02552405991926</v>
      </c>
      <c r="J110" s="67">
        <f t="shared" si="16"/>
        <v>46120.907732777217</v>
      </c>
      <c r="K110" s="180">
        <f t="shared" si="15"/>
        <v>0.73158849012845129</v>
      </c>
      <c r="L110" s="96">
        <f t="shared" si="17"/>
        <v>2947.2572237502077</v>
      </c>
      <c r="M110" s="96">
        <f t="shared" si="14"/>
        <v>0.83363613488305288</v>
      </c>
      <c r="N110" s="63">
        <f t="shared" si="11"/>
        <v>1649.9190566188265</v>
      </c>
      <c r="O110" s="66">
        <f t="shared" si="12"/>
        <v>0.40607567245101067</v>
      </c>
      <c r="P110" s="23" t="e">
        <f>N110/#REF!</f>
        <v>#REF!</v>
      </c>
      <c r="Q110" t="e">
        <f>IF(#REF!="1A1 Energy Industries",#REF!)</f>
        <v>#REF!</v>
      </c>
      <c r="R110" t="e">
        <f>IF(#REF!="1B2 Oil &amp; Natural Gas",#REF!)</f>
        <v>#REF!</v>
      </c>
      <c r="S110" t="e">
        <f>IF(#REF!="3A2 Manure Management",#REF!)</f>
        <v>#REF!</v>
      </c>
      <c r="T110" t="e">
        <f>IF(#REF!="3B2 Cropland",#REF!)</f>
        <v>#REF!</v>
      </c>
      <c r="U110" t="e">
        <f>IF(#REF!="3B6 Other Land",#REF!)</f>
        <v>#REF!</v>
      </c>
      <c r="V110" t="e">
        <f>IF(#REF!="4A1 Managed Waste Disposal Sites",#REF!)</f>
        <v>#REF!</v>
      </c>
      <c r="W110" t="e">
        <f>IF(#REF!="4D1 Domestic Wastewater Treatment &amp; Discharge",#REF!)</f>
        <v>#REF!</v>
      </c>
      <c r="X110" t="e">
        <f>IF(#REF!="unknown",#REF!)</f>
        <v>#REF!</v>
      </c>
    </row>
    <row r="111" spans="1:24" x14ac:dyDescent="0.35">
      <c r="A111" s="4" t="s">
        <v>1069</v>
      </c>
      <c r="B111" s="4" t="s">
        <v>836</v>
      </c>
      <c r="C111" s="4" t="s">
        <v>1070</v>
      </c>
      <c r="D111" s="4" t="s">
        <v>376</v>
      </c>
      <c r="E111" s="45" t="s">
        <v>343</v>
      </c>
      <c r="F111" s="50">
        <v>12.025998297099999</v>
      </c>
      <c r="G111" s="50">
        <v>458.254296216</v>
      </c>
      <c r="H111" s="49">
        <f t="shared" si="9"/>
        <v>26.243067214871232</v>
      </c>
      <c r="I111" s="67">
        <f t="shared" si="10"/>
        <v>188.95008394707287</v>
      </c>
      <c r="J111" s="67">
        <f t="shared" si="16"/>
        <v>46309.857816724289</v>
      </c>
      <c r="K111" s="180">
        <f t="shared" si="15"/>
        <v>0.73458569277297425</v>
      </c>
      <c r="L111" s="96">
        <f t="shared" si="17"/>
        <v>2959.2832220473078</v>
      </c>
      <c r="M111" s="96">
        <f t="shared" si="14"/>
        <v>0.83703770657408705</v>
      </c>
      <c r="N111" s="63">
        <f t="shared" si="11"/>
        <v>1676.1621238336977</v>
      </c>
      <c r="O111" s="66">
        <f t="shared" si="12"/>
        <v>0.41253457788864745</v>
      </c>
      <c r="P111" s="23" t="e">
        <f>N111/#REF!</f>
        <v>#REF!</v>
      </c>
      <c r="Q111" t="e">
        <f>IF(#REF!="1A1 Energy Industries",#REF!)</f>
        <v>#REF!</v>
      </c>
      <c r="R111" t="e">
        <f>IF(#REF!="1B2 Oil &amp; Natural Gas",#REF!)</f>
        <v>#REF!</v>
      </c>
      <c r="S111" t="e">
        <f>IF(#REF!="3A2 Manure Management",#REF!)</f>
        <v>#REF!</v>
      </c>
      <c r="T111" t="e">
        <f>IF(#REF!="3B2 Cropland",#REF!)</f>
        <v>#REF!</v>
      </c>
      <c r="U111" t="e">
        <f>IF(#REF!="3B6 Other Land",#REF!)</f>
        <v>#REF!</v>
      </c>
      <c r="V111" t="e">
        <f>IF(#REF!="4A1 Managed Waste Disposal Sites",#REF!)</f>
        <v>#REF!</v>
      </c>
      <c r="W111" t="e">
        <f>IF(#REF!="4D1 Domestic Wastewater Treatment &amp; Discharge",#REF!)</f>
        <v>#REF!</v>
      </c>
      <c r="X111" t="e">
        <f>IF(#REF!="unknown",#REF!)</f>
        <v>#REF!</v>
      </c>
    </row>
    <row r="112" spans="1:24" x14ac:dyDescent="0.35">
      <c r="A112" s="5" t="s">
        <v>437</v>
      </c>
      <c r="B112" s="4" t="s">
        <v>424</v>
      </c>
      <c r="C112" s="4" t="s">
        <v>438</v>
      </c>
      <c r="D112" s="4" t="s">
        <v>376</v>
      </c>
      <c r="E112" s="33" t="s">
        <v>343</v>
      </c>
      <c r="F112" s="49">
        <v>13.0129750804</v>
      </c>
      <c r="G112" s="49">
        <v>497.93674297000001</v>
      </c>
      <c r="H112" s="49">
        <f t="shared" si="9"/>
        <v>26.133791619358391</v>
      </c>
      <c r="I112" s="67">
        <f t="shared" si="10"/>
        <v>188.16329965938044</v>
      </c>
      <c r="J112" s="67">
        <f t="shared" si="16"/>
        <v>46498.021116383672</v>
      </c>
      <c r="K112" s="180">
        <f t="shared" si="15"/>
        <v>0.73757041512694399</v>
      </c>
      <c r="L112" s="96">
        <f t="shared" si="17"/>
        <v>2972.2961971277077</v>
      </c>
      <c r="M112" s="96">
        <f t="shared" si="14"/>
        <v>0.8407184461315087</v>
      </c>
      <c r="N112" s="63">
        <f t="shared" si="11"/>
        <v>1702.2959154530561</v>
      </c>
      <c r="O112" s="66">
        <f t="shared" si="12"/>
        <v>0.41896658857605251</v>
      </c>
      <c r="P112" s="23" t="e">
        <f>N112/#REF!</f>
        <v>#REF!</v>
      </c>
      <c r="Q112" t="e">
        <f>IF(#REF!="1A1 Energy Industries",#REF!)</f>
        <v>#REF!</v>
      </c>
      <c r="R112" t="e">
        <f>IF(#REF!="1B2 Oil &amp; Natural Gas",#REF!)</f>
        <v>#REF!</v>
      </c>
      <c r="S112" t="e">
        <f>IF(#REF!="3A2 Manure Management",#REF!)</f>
        <v>#REF!</v>
      </c>
      <c r="T112" t="e">
        <f>IF(#REF!="3B2 Cropland",#REF!)</f>
        <v>#REF!</v>
      </c>
      <c r="U112" t="e">
        <f>IF(#REF!="3B6 Other Land",#REF!)</f>
        <v>#REF!</v>
      </c>
      <c r="V112" t="e">
        <f>IF(#REF!="4A1 Managed Waste Disposal Sites",#REF!)</f>
        <v>#REF!</v>
      </c>
      <c r="W112" t="e">
        <f>IF(#REF!="4D1 Domestic Wastewater Treatment &amp; Discharge",#REF!)</f>
        <v>#REF!</v>
      </c>
      <c r="X112" t="e">
        <f>IF(#REF!="unknown",#REF!)</f>
        <v>#REF!</v>
      </c>
    </row>
    <row r="113" spans="1:24" x14ac:dyDescent="0.35">
      <c r="A113" s="5" t="s">
        <v>952</v>
      </c>
      <c r="B113" s="4" t="s">
        <v>435</v>
      </c>
      <c r="C113" s="4" t="s">
        <v>1076</v>
      </c>
      <c r="D113" s="4" t="s">
        <v>376</v>
      </c>
      <c r="E113" s="33" t="s">
        <v>343</v>
      </c>
      <c r="F113" s="49">
        <v>12.9638198726</v>
      </c>
      <c r="G113" s="49">
        <v>498.70432121599998</v>
      </c>
      <c r="H113" s="49">
        <f t="shared" si="9"/>
        <v>25.995002090597648</v>
      </c>
      <c r="I113" s="67">
        <f t="shared" si="10"/>
        <v>187.16401505230306</v>
      </c>
      <c r="J113" s="67">
        <f t="shared" si="16"/>
        <v>46685.185131435974</v>
      </c>
      <c r="K113" s="180">
        <f t="shared" si="15"/>
        <v>0.7405392864243574</v>
      </c>
      <c r="L113" s="96">
        <f t="shared" si="17"/>
        <v>2985.2600170003079</v>
      </c>
      <c r="M113" s="96">
        <f t="shared" si="14"/>
        <v>0.84438528206453367</v>
      </c>
      <c r="N113" s="63">
        <f t="shared" si="11"/>
        <v>1728.2909175436537</v>
      </c>
      <c r="O113" s="66">
        <f t="shared" si="12"/>
        <v>0.4253644405870094</v>
      </c>
      <c r="P113" s="23" t="e">
        <f>N113/#REF!</f>
        <v>#REF!</v>
      </c>
      <c r="Q113" t="e">
        <f>IF(#REF!="1A1 Energy Industries",#REF!)</f>
        <v>#REF!</v>
      </c>
      <c r="R113" t="e">
        <f>IF(#REF!="1B2 Oil &amp; Natural Gas",#REF!)</f>
        <v>#REF!</v>
      </c>
      <c r="S113" t="e">
        <f>IF(#REF!="3A2 Manure Management",#REF!)</f>
        <v>#REF!</v>
      </c>
      <c r="T113" t="e">
        <f>IF(#REF!="3B2 Cropland",#REF!)</f>
        <v>#REF!</v>
      </c>
      <c r="U113" t="e">
        <f>IF(#REF!="3B6 Other Land",#REF!)</f>
        <v>#REF!</v>
      </c>
      <c r="V113" t="e">
        <f>IF(#REF!="4A1 Managed Waste Disposal Sites",#REF!)</f>
        <v>#REF!</v>
      </c>
      <c r="W113" t="e">
        <f>IF(#REF!="4D1 Domestic Wastewater Treatment &amp; Discharge",#REF!)</f>
        <v>#REF!</v>
      </c>
      <c r="X113" t="e">
        <f>IF(#REF!="unknown",#REF!)</f>
        <v>#REF!</v>
      </c>
    </row>
    <row r="114" spans="1:24" x14ac:dyDescent="0.35">
      <c r="A114" s="5" t="s">
        <v>437</v>
      </c>
      <c r="B114" s="4" t="s">
        <v>427</v>
      </c>
      <c r="C114" s="4" t="s">
        <v>438</v>
      </c>
      <c r="D114" s="4" t="s">
        <v>376</v>
      </c>
      <c r="E114" s="33" t="s">
        <v>343</v>
      </c>
      <c r="F114" s="49">
        <v>12.765344667700001</v>
      </c>
      <c r="G114" s="49">
        <v>499.52477415999999</v>
      </c>
      <c r="H114" s="49">
        <f t="shared" si="9"/>
        <v>25.554978107274426</v>
      </c>
      <c r="I114" s="67">
        <f t="shared" si="10"/>
        <v>183.99584237237585</v>
      </c>
      <c r="J114" s="67">
        <f t="shared" si="16"/>
        <v>46869.180973808347</v>
      </c>
      <c r="K114" s="180">
        <f t="shared" si="15"/>
        <v>0.74345790288548685</v>
      </c>
      <c r="L114" s="96">
        <f t="shared" si="17"/>
        <v>2998.0253616680079</v>
      </c>
      <c r="M114" s="96">
        <f t="shared" si="14"/>
        <v>0.8479959789875835</v>
      </c>
      <c r="N114" s="63">
        <f t="shared" si="11"/>
        <v>1753.845895650928</v>
      </c>
      <c r="O114" s="66">
        <f t="shared" si="12"/>
        <v>0.43165399453679426</v>
      </c>
      <c r="P114" s="23" t="e">
        <f>N114/#REF!</f>
        <v>#REF!</v>
      </c>
      <c r="Q114" t="e">
        <f>IF(#REF!="1A1 Energy Industries",#REF!)</f>
        <v>#REF!</v>
      </c>
      <c r="R114" t="e">
        <f>IF(#REF!="1B2 Oil &amp; Natural Gas",#REF!)</f>
        <v>#REF!</v>
      </c>
      <c r="S114" t="e">
        <f>IF(#REF!="3A2 Manure Management",#REF!)</f>
        <v>#REF!</v>
      </c>
      <c r="T114" t="e">
        <f>IF(#REF!="3B2 Cropland",#REF!)</f>
        <v>#REF!</v>
      </c>
      <c r="U114" t="e">
        <f>IF(#REF!="3B6 Other Land",#REF!)</f>
        <v>#REF!</v>
      </c>
      <c r="V114" t="e">
        <f>IF(#REF!="4A1 Managed Waste Disposal Sites",#REF!)</f>
        <v>#REF!</v>
      </c>
      <c r="W114" t="e">
        <f>IF(#REF!="4D1 Domestic Wastewater Treatment &amp; Discharge",#REF!)</f>
        <v>#REF!</v>
      </c>
      <c r="X114" t="e">
        <f>IF(#REF!="unknown",#REF!)</f>
        <v>#REF!</v>
      </c>
    </row>
    <row r="115" spans="1:24" x14ac:dyDescent="0.35">
      <c r="A115" s="5" t="s">
        <v>193</v>
      </c>
      <c r="B115" s="4" t="s">
        <v>356</v>
      </c>
      <c r="C115" s="4" t="s">
        <v>420</v>
      </c>
      <c r="D115" s="4" t="s">
        <v>376</v>
      </c>
      <c r="E115" s="33" t="s">
        <v>1046</v>
      </c>
      <c r="F115" s="49">
        <v>7.4708613632666676</v>
      </c>
      <c r="G115" s="49">
        <v>293.295001195</v>
      </c>
      <c r="H115" s="49">
        <f t="shared" si="9"/>
        <v>25.472174202858621</v>
      </c>
      <c r="I115" s="67">
        <f t="shared" si="10"/>
        <v>183.39965426058208</v>
      </c>
      <c r="J115" s="67">
        <f t="shared" si="16"/>
        <v>47052.580628068928</v>
      </c>
      <c r="K115" s="180">
        <f t="shared" si="15"/>
        <v>0.74636706236968375</v>
      </c>
      <c r="L115" s="96">
        <f t="shared" si="17"/>
        <v>3005.4962230312744</v>
      </c>
      <c r="M115" s="96">
        <f t="shared" si="14"/>
        <v>0.85010912335141198</v>
      </c>
      <c r="N115" s="63">
        <f t="shared" si="11"/>
        <v>1779.3180698537867</v>
      </c>
      <c r="O115" s="66">
        <f t="shared" si="12"/>
        <v>0.43792316891036159</v>
      </c>
      <c r="P115" s="23" t="e">
        <f>N115/#REF!</f>
        <v>#REF!</v>
      </c>
      <c r="Q115" t="e">
        <f>IF(#REF!="1A1 Energy Industries",#REF!)</f>
        <v>#REF!</v>
      </c>
      <c r="R115" t="e">
        <f>IF(#REF!="1B2 Oil &amp; Natural Gas",#REF!)</f>
        <v>#REF!</v>
      </c>
      <c r="S115" t="e">
        <f>IF(#REF!="3A2 Manure Management",#REF!)</f>
        <v>#REF!</v>
      </c>
      <c r="T115" t="e">
        <f>IF(#REF!="3B2 Cropland",#REF!)</f>
        <v>#REF!</v>
      </c>
      <c r="U115" t="e">
        <f>IF(#REF!="3B6 Other Land",#REF!)</f>
        <v>#REF!</v>
      </c>
      <c r="V115" t="e">
        <f>IF(#REF!="4A1 Managed Waste Disposal Sites",#REF!)</f>
        <v>#REF!</v>
      </c>
      <c r="W115" t="e">
        <f>IF(#REF!="4D1 Domestic Wastewater Treatment &amp; Discharge",#REF!)</f>
        <v>#REF!</v>
      </c>
      <c r="X115" t="e">
        <f>IF(#REF!="unknown",#REF!)</f>
        <v>#REF!</v>
      </c>
    </row>
    <row r="116" spans="1:24" x14ac:dyDescent="0.35">
      <c r="A116" s="4" t="s">
        <v>1079</v>
      </c>
      <c r="B116" s="4" t="s">
        <v>417</v>
      </c>
      <c r="C116" s="4"/>
      <c r="D116" s="4" t="s">
        <v>376</v>
      </c>
      <c r="E116" s="33" t="s">
        <v>343</v>
      </c>
      <c r="F116" s="49">
        <v>12.4024033882</v>
      </c>
      <c r="G116" s="49">
        <v>489.80863610199998</v>
      </c>
      <c r="H116" s="49">
        <f t="shared" si="9"/>
        <v>25.320916117161453</v>
      </c>
      <c r="I116" s="67">
        <f t="shared" si="10"/>
        <v>182.31059604356247</v>
      </c>
      <c r="J116" s="67">
        <f t="shared" si="16"/>
        <v>47234.891224112493</v>
      </c>
      <c r="K116" s="180">
        <f t="shared" si="15"/>
        <v>0.74925894677201832</v>
      </c>
      <c r="L116" s="96">
        <f t="shared" si="17"/>
        <v>3017.8986264194746</v>
      </c>
      <c r="M116" s="96">
        <f t="shared" si="14"/>
        <v>0.8536171617881263</v>
      </c>
      <c r="N116" s="63">
        <f t="shared" si="11"/>
        <v>1804.6389859709482</v>
      </c>
      <c r="O116" s="66">
        <f t="shared" si="12"/>
        <v>0.44415511586442813</v>
      </c>
      <c r="P116" s="23" t="e">
        <f>N116/#REF!</f>
        <v>#REF!</v>
      </c>
      <c r="Q116" t="e">
        <f>IF(#REF!="1A1 Energy Industries",#REF!)</f>
        <v>#REF!</v>
      </c>
      <c r="R116" t="e">
        <f>IF(#REF!="1B2 Oil &amp; Natural Gas",#REF!)</f>
        <v>#REF!</v>
      </c>
      <c r="S116" t="e">
        <f>IF(#REF!="3A2 Manure Management",#REF!)</f>
        <v>#REF!</v>
      </c>
      <c r="T116" t="e">
        <f>IF(#REF!="3B2 Cropland",#REF!)</f>
        <v>#REF!</v>
      </c>
      <c r="U116" t="e">
        <f>IF(#REF!="3B6 Other Land",#REF!)</f>
        <v>#REF!</v>
      </c>
      <c r="V116" t="e">
        <f>IF(#REF!="4A1 Managed Waste Disposal Sites",#REF!)</f>
        <v>#REF!</v>
      </c>
      <c r="W116" t="e">
        <f>IF(#REF!="4D1 Domestic Wastewater Treatment &amp; Discharge",#REF!)</f>
        <v>#REF!</v>
      </c>
      <c r="X116" t="e">
        <f>IF(#REF!="unknown",#REF!)</f>
        <v>#REF!</v>
      </c>
    </row>
    <row r="117" spans="1:24" x14ac:dyDescent="0.35">
      <c r="A117" s="5" t="s">
        <v>1194</v>
      </c>
      <c r="B117" s="4" t="s">
        <v>1057</v>
      </c>
      <c r="C117" s="4" t="s">
        <v>1094</v>
      </c>
      <c r="D117" s="4" t="s">
        <v>392</v>
      </c>
      <c r="E117" s="33" t="s">
        <v>343</v>
      </c>
      <c r="F117" s="49">
        <v>12.5433850173</v>
      </c>
      <c r="G117" s="49">
        <v>499.17151360999998</v>
      </c>
      <c r="H117" s="49">
        <f t="shared" si="9"/>
        <v>25.128407121204596</v>
      </c>
      <c r="I117" s="67">
        <f t="shared" si="10"/>
        <v>180.92453127267311</v>
      </c>
      <c r="J117" s="67">
        <f t="shared" si="16"/>
        <v>47415.815755385163</v>
      </c>
      <c r="K117" s="180">
        <f t="shared" si="15"/>
        <v>0.752128844854421</v>
      </c>
      <c r="L117" s="96">
        <f t="shared" si="17"/>
        <v>3030.4420114367745</v>
      </c>
      <c r="M117" s="96">
        <f t="shared" si="14"/>
        <v>0.85716507709049905</v>
      </c>
      <c r="N117" s="63">
        <f t="shared" si="11"/>
        <v>1829.7673930921528</v>
      </c>
      <c r="O117" s="66">
        <f t="shared" si="12"/>
        <v>0.45033968278510905</v>
      </c>
      <c r="P117" s="23" t="e">
        <f>N117/#REF!</f>
        <v>#REF!</v>
      </c>
      <c r="Q117" t="e">
        <f>IF(#REF!="1A1 Energy Industries",#REF!)</f>
        <v>#REF!</v>
      </c>
      <c r="R117" t="e">
        <f>IF(#REF!="1B2 Oil &amp; Natural Gas",#REF!)</f>
        <v>#REF!</v>
      </c>
      <c r="S117" t="e">
        <f>IF(#REF!="3A2 Manure Management",#REF!)</f>
        <v>#REF!</v>
      </c>
      <c r="T117" t="e">
        <f>IF(#REF!="3B2 Cropland",#REF!)</f>
        <v>#REF!</v>
      </c>
      <c r="U117" t="e">
        <f>IF(#REF!="3B6 Other Land",#REF!)</f>
        <v>#REF!</v>
      </c>
      <c r="V117" t="e">
        <f>IF(#REF!="4A1 Managed Waste Disposal Sites",#REF!)</f>
        <v>#REF!</v>
      </c>
      <c r="W117" t="e">
        <f>IF(#REF!="4D1 Domestic Wastewater Treatment &amp; Discharge",#REF!)</f>
        <v>#REF!</v>
      </c>
      <c r="X117" t="e">
        <f>IF(#REF!="unknown",#REF!)</f>
        <v>#REF!</v>
      </c>
    </row>
    <row r="118" spans="1:24" x14ac:dyDescent="0.35">
      <c r="A118" s="5" t="s">
        <v>441</v>
      </c>
      <c r="B118" s="4" t="s">
        <v>197</v>
      </c>
      <c r="C118" s="4" t="s">
        <v>176</v>
      </c>
      <c r="D118" s="4" t="s">
        <v>404</v>
      </c>
      <c r="E118" s="33" t="s">
        <v>343</v>
      </c>
      <c r="F118" s="49">
        <v>11.815273400400001</v>
      </c>
      <c r="G118" s="49">
        <v>470.57757065099997</v>
      </c>
      <c r="H118" s="49">
        <f t="shared" si="9"/>
        <v>25.108024983117399</v>
      </c>
      <c r="I118" s="67">
        <f t="shared" si="10"/>
        <v>180.77777987844527</v>
      </c>
      <c r="J118" s="67">
        <f t="shared" si="16"/>
        <v>47596.593535263608</v>
      </c>
      <c r="K118" s="180">
        <f t="shared" si="15"/>
        <v>0.75499641510686111</v>
      </c>
      <c r="L118" s="96">
        <f t="shared" si="17"/>
        <v>3042.2572848371747</v>
      </c>
      <c r="M118" s="96">
        <f t="shared" si="14"/>
        <v>0.86050704492782382</v>
      </c>
      <c r="N118" s="63">
        <f t="shared" si="11"/>
        <v>1854.8754180752703</v>
      </c>
      <c r="O118" s="66">
        <f t="shared" si="12"/>
        <v>0.45651923328368343</v>
      </c>
      <c r="P118" s="23" t="e">
        <f>N118/#REF!</f>
        <v>#REF!</v>
      </c>
      <c r="Q118" t="e">
        <f>IF(#REF!="1A1 Energy Industries",#REF!)</f>
        <v>#REF!</v>
      </c>
      <c r="R118" t="e">
        <f>IF(#REF!="1B2 Oil &amp; Natural Gas",#REF!)</f>
        <v>#REF!</v>
      </c>
      <c r="S118" t="e">
        <f>IF(#REF!="3A2 Manure Management",#REF!)</f>
        <v>#REF!</v>
      </c>
      <c r="T118" t="e">
        <f>IF(#REF!="3B2 Cropland",#REF!)</f>
        <v>#REF!</v>
      </c>
      <c r="U118" t="e">
        <f>IF(#REF!="3B6 Other Land",#REF!)</f>
        <v>#REF!</v>
      </c>
      <c r="V118" t="e">
        <f>IF(#REF!="4A1 Managed Waste Disposal Sites",#REF!)</f>
        <v>#REF!</v>
      </c>
      <c r="W118" t="e">
        <f>IF(#REF!="4D1 Domestic Wastewater Treatment &amp; Discharge",#REF!)</f>
        <v>#REF!</v>
      </c>
      <c r="X118" t="e">
        <f>IF(#REF!="unknown",#REF!)</f>
        <v>#REF!</v>
      </c>
    </row>
    <row r="119" spans="1:24" x14ac:dyDescent="0.35">
      <c r="A119" s="5" t="s">
        <v>952</v>
      </c>
      <c r="B119" s="4" t="s">
        <v>829</v>
      </c>
      <c r="C119" s="4" t="s">
        <v>1076</v>
      </c>
      <c r="D119" s="4" t="s">
        <v>376</v>
      </c>
      <c r="E119" s="33" t="s">
        <v>343</v>
      </c>
      <c r="F119" s="49">
        <v>12.504932160499999</v>
      </c>
      <c r="G119" s="49">
        <v>498.70432121599998</v>
      </c>
      <c r="H119" s="49">
        <f t="shared" si="9"/>
        <v>25.07484220310943</v>
      </c>
      <c r="I119" s="67">
        <f t="shared" si="10"/>
        <v>180.5388638623879</v>
      </c>
      <c r="J119" s="67">
        <f t="shared" si="16"/>
        <v>47777.132399125992</v>
      </c>
      <c r="K119" s="180">
        <f t="shared" si="15"/>
        <v>0.75786019557683482</v>
      </c>
      <c r="L119" s="96">
        <f t="shared" si="17"/>
        <v>3054.7622169976748</v>
      </c>
      <c r="M119" s="96">
        <f t="shared" si="14"/>
        <v>0.86404408378186359</v>
      </c>
      <c r="N119" s="63">
        <f t="shared" si="11"/>
        <v>1879.9502602783798</v>
      </c>
      <c r="O119" s="66">
        <f t="shared" si="12"/>
        <v>0.46269061688482638</v>
      </c>
      <c r="P119" s="23" t="e">
        <f>N119/#REF!</f>
        <v>#REF!</v>
      </c>
      <c r="Q119" t="e">
        <f>IF(#REF!="1A1 Energy Industries",#REF!)</f>
        <v>#REF!</v>
      </c>
      <c r="R119" t="e">
        <f>IF(#REF!="1B2 Oil &amp; Natural Gas",#REF!)</f>
        <v>#REF!</v>
      </c>
      <c r="S119" t="e">
        <f>IF(#REF!="3A2 Manure Management",#REF!)</f>
        <v>#REF!</v>
      </c>
      <c r="T119" t="e">
        <f>IF(#REF!="3B2 Cropland",#REF!)</f>
        <v>#REF!</v>
      </c>
      <c r="U119" t="e">
        <f>IF(#REF!="3B6 Other Land",#REF!)</f>
        <v>#REF!</v>
      </c>
      <c r="V119" t="e">
        <f>IF(#REF!="4A1 Managed Waste Disposal Sites",#REF!)</f>
        <v>#REF!</v>
      </c>
      <c r="W119" t="e">
        <f>IF(#REF!="4D1 Domestic Wastewater Treatment &amp; Discharge",#REF!)</f>
        <v>#REF!</v>
      </c>
      <c r="X119" t="e">
        <f>IF(#REF!="unknown",#REF!)</f>
        <v>#REF!</v>
      </c>
    </row>
    <row r="120" spans="1:24" x14ac:dyDescent="0.35">
      <c r="A120" s="5" t="s">
        <v>295</v>
      </c>
      <c r="B120" s="4" t="s">
        <v>947</v>
      </c>
      <c r="C120" s="4" t="s">
        <v>947</v>
      </c>
      <c r="D120" s="4" t="s">
        <v>376</v>
      </c>
      <c r="E120" s="33" t="s">
        <v>343</v>
      </c>
      <c r="F120" s="49">
        <v>12.216893391199999</v>
      </c>
      <c r="G120" s="49">
        <v>494.76346874000001</v>
      </c>
      <c r="H120" s="49">
        <f t="shared" si="9"/>
        <v>24.692391744912801</v>
      </c>
      <c r="I120" s="67">
        <f t="shared" si="10"/>
        <v>177.78522056337218</v>
      </c>
      <c r="J120" s="67">
        <f t="shared" si="16"/>
        <v>47954.917619689368</v>
      </c>
      <c r="K120" s="180">
        <f t="shared" si="15"/>
        <v>0.76068029664320391</v>
      </c>
      <c r="L120" s="96">
        <f t="shared" si="17"/>
        <v>3066.9791103888747</v>
      </c>
      <c r="M120" s="96">
        <f t="shared" si="14"/>
        <v>0.8674996504371415</v>
      </c>
      <c r="N120" s="63">
        <f t="shared" si="11"/>
        <v>1904.6426520232926</v>
      </c>
      <c r="O120" s="66">
        <f t="shared" si="12"/>
        <v>0.46876787233685291</v>
      </c>
      <c r="P120" s="23" t="e">
        <f>N120/#REF!</f>
        <v>#REF!</v>
      </c>
      <c r="Q120" t="e">
        <f>IF(#REF!="1A1 Energy Industries",#REF!)</f>
        <v>#REF!</v>
      </c>
      <c r="R120" t="e">
        <f>IF(#REF!="1B2 Oil &amp; Natural Gas",#REF!)</f>
        <v>#REF!</v>
      </c>
      <c r="S120" t="e">
        <f>IF(#REF!="3A2 Manure Management",#REF!)</f>
        <v>#REF!</v>
      </c>
      <c r="T120" t="e">
        <f>IF(#REF!="3B2 Cropland",#REF!)</f>
        <v>#REF!</v>
      </c>
      <c r="U120" t="e">
        <f>IF(#REF!="3B6 Other Land",#REF!)</f>
        <v>#REF!</v>
      </c>
      <c r="V120" t="e">
        <f>IF(#REF!="4A1 Managed Waste Disposal Sites",#REF!)</f>
        <v>#REF!</v>
      </c>
      <c r="W120" t="e">
        <f>IF(#REF!="4D1 Domestic Wastewater Treatment &amp; Discharge",#REF!)</f>
        <v>#REF!</v>
      </c>
      <c r="X120" t="e">
        <f>IF(#REF!="unknown",#REF!)</f>
        <v>#REF!</v>
      </c>
    </row>
    <row r="121" spans="1:24" x14ac:dyDescent="0.35">
      <c r="A121" s="5" t="s">
        <v>194</v>
      </c>
      <c r="B121" s="4" t="s">
        <v>345</v>
      </c>
      <c r="C121" s="4" t="s">
        <v>448</v>
      </c>
      <c r="D121" s="4" t="s">
        <v>392</v>
      </c>
      <c r="E121" s="33" t="s">
        <v>343</v>
      </c>
      <c r="F121" s="49">
        <v>7.1626201746999998</v>
      </c>
      <c r="G121" s="49">
        <v>292.33956283700002</v>
      </c>
      <c r="H121" s="49">
        <f t="shared" si="9"/>
        <v>24.501029231865093</v>
      </c>
      <c r="I121" s="67">
        <f t="shared" si="10"/>
        <v>176.40741046942867</v>
      </c>
      <c r="J121" s="67">
        <f t="shared" si="16"/>
        <v>48131.325030158798</v>
      </c>
      <c r="K121" s="180">
        <f t="shared" si="15"/>
        <v>0.76347854232866508</v>
      </c>
      <c r="L121" s="96">
        <f t="shared" si="17"/>
        <v>3074.1417305635746</v>
      </c>
      <c r="M121" s="96">
        <f t="shared" si="14"/>
        <v>0.86952560831755843</v>
      </c>
      <c r="N121" s="63">
        <f t="shared" si="11"/>
        <v>1929.1436812551576</v>
      </c>
      <c r="O121" s="66">
        <f t="shared" si="12"/>
        <v>0.4747980299261958</v>
      </c>
      <c r="P121" s="23" t="e">
        <f>N121/#REF!</f>
        <v>#REF!</v>
      </c>
      <c r="Q121" t="e">
        <f>IF(#REF!="1A1 Energy Industries",#REF!)</f>
        <v>#REF!</v>
      </c>
      <c r="R121" t="e">
        <f>IF(#REF!="1B2 Oil &amp; Natural Gas",#REF!)</f>
        <v>#REF!</v>
      </c>
      <c r="S121" t="e">
        <f>IF(#REF!="3A2 Manure Management",#REF!)</f>
        <v>#REF!</v>
      </c>
      <c r="T121" t="e">
        <f>IF(#REF!="3B2 Cropland",#REF!)</f>
        <v>#REF!</v>
      </c>
      <c r="U121" t="e">
        <f>IF(#REF!="3B6 Other Land",#REF!)</f>
        <v>#REF!</v>
      </c>
      <c r="V121" t="e">
        <f>IF(#REF!="4A1 Managed Waste Disposal Sites",#REF!)</f>
        <v>#REF!</v>
      </c>
      <c r="W121" t="e">
        <f>IF(#REF!="4D1 Domestic Wastewater Treatment &amp; Discharge",#REF!)</f>
        <v>#REF!</v>
      </c>
      <c r="X121" t="e">
        <f>IF(#REF!="unknown",#REF!)</f>
        <v>#REF!</v>
      </c>
    </row>
    <row r="122" spans="1:24" x14ac:dyDescent="0.35">
      <c r="A122" s="5" t="s">
        <v>1197</v>
      </c>
      <c r="B122" s="4" t="s">
        <v>1057</v>
      </c>
      <c r="C122" s="4" t="s">
        <v>1153</v>
      </c>
      <c r="D122" s="4" t="s">
        <v>392</v>
      </c>
      <c r="E122" s="33" t="s">
        <v>514</v>
      </c>
      <c r="F122" s="49">
        <v>11.96885262901</v>
      </c>
      <c r="G122" s="49">
        <v>498.621473331</v>
      </c>
      <c r="H122" s="49">
        <f t="shared" si="9"/>
        <v>24.003885249973408</v>
      </c>
      <c r="I122" s="67">
        <f t="shared" si="10"/>
        <v>172.82797379980852</v>
      </c>
      <c r="J122" s="67">
        <f t="shared" si="16"/>
        <v>48304.153003958607</v>
      </c>
      <c r="K122" s="180">
        <f t="shared" si="15"/>
        <v>0.76622000954211944</v>
      </c>
      <c r="L122" s="96">
        <f t="shared" si="17"/>
        <v>3086.1105831925847</v>
      </c>
      <c r="M122" s="96">
        <f t="shared" si="14"/>
        <v>0.87291101627049472</v>
      </c>
      <c r="N122" s="63">
        <f t="shared" si="11"/>
        <v>1953.147566505131</v>
      </c>
      <c r="O122" s="66">
        <f t="shared" si="12"/>
        <v>0.48070583116360627</v>
      </c>
      <c r="P122" s="23" t="e">
        <f>N122/#REF!</f>
        <v>#REF!</v>
      </c>
      <c r="Q122" t="e">
        <f>IF(#REF!="1A1 Energy Industries",#REF!)</f>
        <v>#REF!</v>
      </c>
      <c r="R122" t="e">
        <f>IF(#REF!="1B2 Oil &amp; Natural Gas",#REF!)</f>
        <v>#REF!</v>
      </c>
      <c r="S122" t="e">
        <f>IF(#REF!="3A2 Manure Management",#REF!)</f>
        <v>#REF!</v>
      </c>
      <c r="T122" t="e">
        <f>IF(#REF!="3B2 Cropland",#REF!)</f>
        <v>#REF!</v>
      </c>
      <c r="U122" t="e">
        <f>IF(#REF!="3B6 Other Land",#REF!)</f>
        <v>#REF!</v>
      </c>
      <c r="V122" t="e">
        <f>IF(#REF!="4A1 Managed Waste Disposal Sites",#REF!)</f>
        <v>#REF!</v>
      </c>
      <c r="W122" t="e">
        <f>IF(#REF!="4D1 Domestic Wastewater Treatment &amp; Discharge",#REF!)</f>
        <v>#REF!</v>
      </c>
      <c r="X122" t="e">
        <f>IF(#REF!="unknown",#REF!)</f>
        <v>#REF!</v>
      </c>
    </row>
    <row r="123" spans="1:24" x14ac:dyDescent="0.35">
      <c r="A123" s="5" t="s">
        <v>1205</v>
      </c>
      <c r="B123" s="4" t="s">
        <v>1057</v>
      </c>
      <c r="C123" s="4" t="s">
        <v>1187</v>
      </c>
      <c r="D123" s="4" t="s">
        <v>392</v>
      </c>
      <c r="E123" s="33" t="s">
        <v>343</v>
      </c>
      <c r="F123" s="49">
        <v>3.09747373126</v>
      </c>
      <c r="G123" s="49">
        <v>141.625739186</v>
      </c>
      <c r="H123" s="49">
        <f t="shared" si="9"/>
        <v>21.870838938337499</v>
      </c>
      <c r="I123" s="67">
        <f t="shared" si="10"/>
        <v>157.47004035603001</v>
      </c>
      <c r="J123" s="67">
        <f t="shared" si="16"/>
        <v>48461.623044314634</v>
      </c>
      <c r="K123" s="180">
        <f t="shared" si="15"/>
        <v>0.76871786300441503</v>
      </c>
      <c r="L123" s="96">
        <f t="shared" si="17"/>
        <v>3089.2080569238447</v>
      </c>
      <c r="M123" s="96">
        <f t="shared" si="14"/>
        <v>0.87378714137027258</v>
      </c>
      <c r="N123" s="63">
        <f t="shared" si="11"/>
        <v>1975.0184054434685</v>
      </c>
      <c r="O123" s="66">
        <f t="shared" si="12"/>
        <v>0.48608865015301378</v>
      </c>
      <c r="P123" s="23" t="e">
        <f>N123/#REF!</f>
        <v>#REF!</v>
      </c>
      <c r="Q123" t="e">
        <f>IF(#REF!="1A1 Energy Industries",#REF!)</f>
        <v>#REF!</v>
      </c>
      <c r="R123" t="e">
        <f>IF(#REF!="1B2 Oil &amp; Natural Gas",#REF!)</f>
        <v>#REF!</v>
      </c>
      <c r="S123" t="e">
        <f>IF(#REF!="3A2 Manure Management",#REF!)</f>
        <v>#REF!</v>
      </c>
      <c r="T123" t="e">
        <f>IF(#REF!="3B2 Cropland",#REF!)</f>
        <v>#REF!</v>
      </c>
      <c r="U123" t="e">
        <f>IF(#REF!="3B6 Other Land",#REF!)</f>
        <v>#REF!</v>
      </c>
      <c r="V123" t="e">
        <f>IF(#REF!="4A1 Managed Waste Disposal Sites",#REF!)</f>
        <v>#REF!</v>
      </c>
      <c r="W123" t="e">
        <f>IF(#REF!="4D1 Domestic Wastewater Treatment &amp; Discharge",#REF!)</f>
        <v>#REF!</v>
      </c>
      <c r="X123" t="e">
        <f>IF(#REF!="unknown",#REF!)</f>
        <v>#REF!</v>
      </c>
    </row>
    <row r="124" spans="1:24" x14ac:dyDescent="0.35">
      <c r="A124" s="4" t="s">
        <v>434</v>
      </c>
      <c r="B124" s="4" t="s">
        <v>436</v>
      </c>
      <c r="C124" s="4" t="s">
        <v>431</v>
      </c>
      <c r="D124" s="4" t="s">
        <v>376</v>
      </c>
      <c r="E124" s="33" t="s">
        <v>343</v>
      </c>
      <c r="F124" s="49">
        <v>10.1373993778</v>
      </c>
      <c r="G124" s="49">
        <v>468.85498824299998</v>
      </c>
      <c r="H124" s="49">
        <f t="shared" si="9"/>
        <v>21.621609307792944</v>
      </c>
      <c r="I124" s="67">
        <f t="shared" si="10"/>
        <v>155.6755870161092</v>
      </c>
      <c r="J124" s="67">
        <f t="shared" si="16"/>
        <v>48617.298631330741</v>
      </c>
      <c r="K124" s="180">
        <f t="shared" si="15"/>
        <v>0.77118725212214123</v>
      </c>
      <c r="L124" s="96">
        <f t="shared" si="17"/>
        <v>3099.3454563016448</v>
      </c>
      <c r="M124" s="96">
        <f t="shared" si="14"/>
        <v>0.87665452001879174</v>
      </c>
      <c r="N124" s="63">
        <f t="shared" si="11"/>
        <v>1996.6400147512616</v>
      </c>
      <c r="O124" s="66">
        <f t="shared" si="12"/>
        <v>0.49141012910915599</v>
      </c>
      <c r="P124" s="23" t="e">
        <f>N124/#REF!</f>
        <v>#REF!</v>
      </c>
      <c r="Q124" t="e">
        <f>IF(#REF!="1A1 Energy Industries",#REF!)</f>
        <v>#REF!</v>
      </c>
      <c r="R124" t="e">
        <f>IF(#REF!="1B2 Oil &amp; Natural Gas",#REF!)</f>
        <v>#REF!</v>
      </c>
      <c r="S124" t="e">
        <f>IF(#REF!="3A2 Manure Management",#REF!)</f>
        <v>#REF!</v>
      </c>
      <c r="T124" t="e">
        <f>IF(#REF!="3B2 Cropland",#REF!)</f>
        <v>#REF!</v>
      </c>
      <c r="U124" t="e">
        <f>IF(#REF!="3B6 Other Land",#REF!)</f>
        <v>#REF!</v>
      </c>
      <c r="V124" t="e">
        <f>IF(#REF!="4A1 Managed Waste Disposal Sites",#REF!)</f>
        <v>#REF!</v>
      </c>
      <c r="W124" t="e">
        <f>IF(#REF!="4D1 Domestic Wastewater Treatment &amp; Discharge",#REF!)</f>
        <v>#REF!</v>
      </c>
      <c r="X124" t="e">
        <f>IF(#REF!="unknown",#REF!)</f>
        <v>#REF!</v>
      </c>
    </row>
    <row r="125" spans="1:24" x14ac:dyDescent="0.35">
      <c r="A125" s="5" t="s">
        <v>1069</v>
      </c>
      <c r="B125" s="4" t="s">
        <v>424</v>
      </c>
      <c r="C125" s="4" t="s">
        <v>1070</v>
      </c>
      <c r="D125" s="4" t="s">
        <v>376</v>
      </c>
      <c r="E125" s="45" t="s">
        <v>343</v>
      </c>
      <c r="F125" s="50">
        <v>0.29611287079800003</v>
      </c>
      <c r="G125" s="50">
        <v>13.863621460499999</v>
      </c>
      <c r="H125" s="49">
        <f t="shared" si="9"/>
        <v>21.358984132802522</v>
      </c>
      <c r="I125" s="67">
        <f t="shared" si="10"/>
        <v>153.78468575617816</v>
      </c>
      <c r="J125" s="67">
        <f t="shared" si="16"/>
        <v>48771.083317086923</v>
      </c>
      <c r="K125" s="180">
        <f t="shared" si="15"/>
        <v>0.77362664699938666</v>
      </c>
      <c r="L125" s="96">
        <f t="shared" si="17"/>
        <v>3099.6415691724428</v>
      </c>
      <c r="M125" s="96">
        <f t="shared" si="14"/>
        <v>0.8767382759892961</v>
      </c>
      <c r="N125" s="63">
        <f t="shared" si="11"/>
        <v>2017.9989988840641</v>
      </c>
      <c r="O125" s="66">
        <f t="shared" si="12"/>
        <v>0.49666697114016606</v>
      </c>
      <c r="P125" s="23" t="e">
        <f>N125/#REF!</f>
        <v>#REF!</v>
      </c>
      <c r="Q125" t="e">
        <f>IF(#REF!="1A1 Energy Industries",#REF!)</f>
        <v>#REF!</v>
      </c>
      <c r="R125" t="e">
        <f>IF(#REF!="1B2 Oil &amp; Natural Gas",#REF!)</f>
        <v>#REF!</v>
      </c>
      <c r="S125" t="e">
        <f>IF(#REF!="3A2 Manure Management",#REF!)</f>
        <v>#REF!</v>
      </c>
      <c r="T125" t="e">
        <f>IF(#REF!="3B2 Cropland",#REF!)</f>
        <v>#REF!</v>
      </c>
      <c r="U125" t="e">
        <f>IF(#REF!="3B6 Other Land",#REF!)</f>
        <v>#REF!</v>
      </c>
      <c r="V125" t="e">
        <f>IF(#REF!="4A1 Managed Waste Disposal Sites",#REF!)</f>
        <v>#REF!</v>
      </c>
      <c r="W125" t="e">
        <f>IF(#REF!="4D1 Domestic Wastewater Treatment &amp; Discharge",#REF!)</f>
        <v>#REF!</v>
      </c>
      <c r="X125" t="e">
        <f>IF(#REF!="unknown",#REF!)</f>
        <v>#REF!</v>
      </c>
    </row>
    <row r="126" spans="1:24" x14ac:dyDescent="0.35">
      <c r="A126" s="5" t="s">
        <v>1194</v>
      </c>
      <c r="B126" s="4" t="s">
        <v>1057</v>
      </c>
      <c r="C126" s="4" t="s">
        <v>1123</v>
      </c>
      <c r="D126" s="4" t="s">
        <v>392</v>
      </c>
      <c r="E126" s="33" t="s">
        <v>343</v>
      </c>
      <c r="F126" s="49">
        <v>2.6548920497299999</v>
      </c>
      <c r="G126" s="49">
        <v>124.77980605899999</v>
      </c>
      <c r="H126" s="49">
        <f t="shared" si="9"/>
        <v>21.276616253712398</v>
      </c>
      <c r="I126" s="67">
        <f t="shared" si="10"/>
        <v>153.19163702672927</v>
      </c>
      <c r="J126" s="67">
        <f t="shared" si="16"/>
        <v>48924.274954113651</v>
      </c>
      <c r="K126" s="180">
        <f t="shared" si="15"/>
        <v>0.77605663469785169</v>
      </c>
      <c r="L126" s="96">
        <f t="shared" si="17"/>
        <v>3102.2964612221726</v>
      </c>
      <c r="M126" s="96">
        <f t="shared" si="14"/>
        <v>0.87748921619534037</v>
      </c>
      <c r="N126" s="63">
        <f t="shared" si="11"/>
        <v>2039.2756151377764</v>
      </c>
      <c r="O126" s="66">
        <f t="shared" si="12"/>
        <v>0.50190354090887579</v>
      </c>
      <c r="P126" s="23" t="e">
        <f>N126/#REF!</f>
        <v>#REF!</v>
      </c>
      <c r="Q126" t="e">
        <f>IF(#REF!="1A1 Energy Industries",#REF!)</f>
        <v>#REF!</v>
      </c>
      <c r="R126" t="e">
        <f>IF(#REF!="1B2 Oil &amp; Natural Gas",#REF!)</f>
        <v>#REF!</v>
      </c>
      <c r="S126" t="e">
        <f>IF(#REF!="3A2 Manure Management",#REF!)</f>
        <v>#REF!</v>
      </c>
      <c r="T126" t="e">
        <f>IF(#REF!="3B2 Cropland",#REF!)</f>
        <v>#REF!</v>
      </c>
      <c r="U126" t="e">
        <f>IF(#REF!="3B6 Other Land",#REF!)</f>
        <v>#REF!</v>
      </c>
      <c r="V126" t="e">
        <f>IF(#REF!="4A1 Managed Waste Disposal Sites",#REF!)</f>
        <v>#REF!</v>
      </c>
      <c r="W126" t="e">
        <f>IF(#REF!="4D1 Domestic Wastewater Treatment &amp; Discharge",#REF!)</f>
        <v>#REF!</v>
      </c>
      <c r="X126" t="e">
        <f>IF(#REF!="unknown",#REF!)</f>
        <v>#REF!</v>
      </c>
    </row>
    <row r="127" spans="1:24" x14ac:dyDescent="0.35">
      <c r="A127" s="5" t="s">
        <v>1194</v>
      </c>
      <c r="B127" s="4" t="s">
        <v>1057</v>
      </c>
      <c r="C127" s="4" t="s">
        <v>1124</v>
      </c>
      <c r="D127" s="4" t="s">
        <v>392</v>
      </c>
      <c r="E127" s="33" t="s">
        <v>343</v>
      </c>
      <c r="F127" s="49">
        <v>2.6548920110799998</v>
      </c>
      <c r="G127" s="49">
        <v>124.77980605899999</v>
      </c>
      <c r="H127" s="49">
        <f t="shared" si="9"/>
        <v>21.276615943966764</v>
      </c>
      <c r="I127" s="67">
        <f t="shared" si="10"/>
        <v>153.19163479656069</v>
      </c>
      <c r="J127" s="67">
        <f t="shared" si="16"/>
        <v>49077.466588910211</v>
      </c>
      <c r="K127" s="180">
        <f t="shared" si="15"/>
        <v>0.77848662236094091</v>
      </c>
      <c r="L127" s="96">
        <f t="shared" si="17"/>
        <v>3104.9513532332526</v>
      </c>
      <c r="M127" s="96">
        <f t="shared" si="14"/>
        <v>0.8782401563904525</v>
      </c>
      <c r="N127" s="63">
        <f t="shared" si="11"/>
        <v>2060.5522310817432</v>
      </c>
      <c r="O127" s="66">
        <f t="shared" si="12"/>
        <v>0.50714011060135156</v>
      </c>
      <c r="P127" s="23" t="e">
        <f>N127/#REF!</f>
        <v>#REF!</v>
      </c>
      <c r="Q127" t="e">
        <f>IF(#REF!="1A1 Energy Industries",#REF!)</f>
        <v>#REF!</v>
      </c>
      <c r="R127" t="e">
        <f>IF(#REF!="1B2 Oil &amp; Natural Gas",#REF!)</f>
        <v>#REF!</v>
      </c>
      <c r="S127" t="e">
        <f>IF(#REF!="3A2 Manure Management",#REF!)</f>
        <v>#REF!</v>
      </c>
      <c r="T127" t="e">
        <f>IF(#REF!="3B2 Cropland",#REF!)</f>
        <v>#REF!</v>
      </c>
      <c r="U127" t="e">
        <f>IF(#REF!="3B6 Other Land",#REF!)</f>
        <v>#REF!</v>
      </c>
      <c r="V127" t="e">
        <f>IF(#REF!="4A1 Managed Waste Disposal Sites",#REF!)</f>
        <v>#REF!</v>
      </c>
      <c r="W127" t="e">
        <f>IF(#REF!="4D1 Domestic Wastewater Treatment &amp; Discharge",#REF!)</f>
        <v>#REF!</v>
      </c>
      <c r="X127" t="e">
        <f>IF(#REF!="unknown",#REF!)</f>
        <v>#REF!</v>
      </c>
    </row>
    <row r="128" spans="1:24" x14ac:dyDescent="0.35">
      <c r="A128" s="5" t="s">
        <v>433</v>
      </c>
      <c r="B128" s="4" t="s">
        <v>424</v>
      </c>
      <c r="C128" s="4" t="s">
        <v>432</v>
      </c>
      <c r="D128" s="4" t="s">
        <v>376</v>
      </c>
      <c r="E128" s="33" t="s">
        <v>343</v>
      </c>
      <c r="F128" s="49">
        <v>0.52294575981799996</v>
      </c>
      <c r="G128" s="49">
        <v>24.992999019700001</v>
      </c>
      <c r="H128" s="49">
        <f t="shared" si="9"/>
        <v>20.923689846336696</v>
      </c>
      <c r="I128" s="67">
        <f t="shared" si="10"/>
        <v>150.65056689362422</v>
      </c>
      <c r="J128" s="67">
        <f t="shared" si="16"/>
        <v>49228.117155803833</v>
      </c>
      <c r="K128" s="180">
        <f t="shared" si="15"/>
        <v>0.7808763025773251</v>
      </c>
      <c r="L128" s="96">
        <f t="shared" si="17"/>
        <v>3105.4742989930705</v>
      </c>
      <c r="M128" s="96">
        <f t="shared" si="14"/>
        <v>0.87838807238450112</v>
      </c>
      <c r="N128" s="63">
        <f t="shared" si="11"/>
        <v>2081.4759209280801</v>
      </c>
      <c r="O128" s="66">
        <f t="shared" si="12"/>
        <v>0.51228981863728373</v>
      </c>
      <c r="P128" s="23" t="e">
        <f>N128/#REF!</f>
        <v>#REF!</v>
      </c>
      <c r="Q128" t="e">
        <f>IF(#REF!="1A1 Energy Industries",#REF!)</f>
        <v>#REF!</v>
      </c>
      <c r="R128" t="e">
        <f>IF(#REF!="1B2 Oil &amp; Natural Gas",#REF!)</f>
        <v>#REF!</v>
      </c>
      <c r="S128" t="e">
        <f>IF(#REF!="3A2 Manure Management",#REF!)</f>
        <v>#REF!</v>
      </c>
      <c r="T128" t="e">
        <f>IF(#REF!="3B2 Cropland",#REF!)</f>
        <v>#REF!</v>
      </c>
      <c r="U128" t="e">
        <f>IF(#REF!="3B6 Other Land",#REF!)</f>
        <v>#REF!</v>
      </c>
      <c r="V128" t="e">
        <f>IF(#REF!="4A1 Managed Waste Disposal Sites",#REF!)</f>
        <v>#REF!</v>
      </c>
      <c r="W128" t="e">
        <f>IF(#REF!="4D1 Domestic Wastewater Treatment &amp; Discharge",#REF!)</f>
        <v>#REF!</v>
      </c>
      <c r="X128" t="e">
        <f>IF(#REF!="unknown",#REF!)</f>
        <v>#REF!</v>
      </c>
    </row>
    <row r="129" spans="1:24" x14ac:dyDescent="0.35">
      <c r="A129" s="5" t="s">
        <v>1194</v>
      </c>
      <c r="B129" s="4" t="s">
        <v>1057</v>
      </c>
      <c r="C129" s="4" t="s">
        <v>1137</v>
      </c>
      <c r="D129" s="4" t="s">
        <v>392</v>
      </c>
      <c r="E129" s="33" t="s">
        <v>343</v>
      </c>
      <c r="F129" s="49">
        <v>10.1902607963</v>
      </c>
      <c r="G129" s="49">
        <v>495.581476651</v>
      </c>
      <c r="H129" s="49">
        <f t="shared" si="9"/>
        <v>20.56223098805652</v>
      </c>
      <c r="I129" s="67">
        <f t="shared" si="10"/>
        <v>148.04806311400694</v>
      </c>
      <c r="J129" s="67">
        <f t="shared" si="16"/>
        <v>49376.165218917842</v>
      </c>
      <c r="K129" s="180">
        <f t="shared" si="15"/>
        <v>0.78322470082628337</v>
      </c>
      <c r="L129" s="96">
        <f t="shared" si="17"/>
        <v>3115.6645597893707</v>
      </c>
      <c r="M129" s="96">
        <f t="shared" si="14"/>
        <v>0.88127040296468329</v>
      </c>
      <c r="N129" s="63">
        <f t="shared" si="11"/>
        <v>2102.0381519161365</v>
      </c>
      <c r="O129" s="66">
        <f t="shared" si="12"/>
        <v>0.5173505649460628</v>
      </c>
      <c r="P129" s="23" t="e">
        <f>N129/#REF!</f>
        <v>#REF!</v>
      </c>
      <c r="Q129" t="e">
        <f>IF(#REF!="1A1 Energy Industries",#REF!)</f>
        <v>#REF!</v>
      </c>
      <c r="R129" t="e">
        <f>IF(#REF!="1B2 Oil &amp; Natural Gas",#REF!)</f>
        <v>#REF!</v>
      </c>
      <c r="S129" t="e">
        <f>IF(#REF!="3A2 Manure Management",#REF!)</f>
        <v>#REF!</v>
      </c>
      <c r="T129" t="e">
        <f>IF(#REF!="3B2 Cropland",#REF!)</f>
        <v>#REF!</v>
      </c>
      <c r="U129" t="e">
        <f>IF(#REF!="3B6 Other Land",#REF!)</f>
        <v>#REF!</v>
      </c>
      <c r="V129" t="e">
        <f>IF(#REF!="4A1 Managed Waste Disposal Sites",#REF!)</f>
        <v>#REF!</v>
      </c>
      <c r="W129" t="e">
        <f>IF(#REF!="4D1 Domestic Wastewater Treatment &amp; Discharge",#REF!)</f>
        <v>#REF!</v>
      </c>
      <c r="X129" t="e">
        <f>IF(#REF!="unknown",#REF!)</f>
        <v>#REF!</v>
      </c>
    </row>
    <row r="130" spans="1:24" x14ac:dyDescent="0.35">
      <c r="A130" s="5" t="s">
        <v>437</v>
      </c>
      <c r="B130" s="4" t="s">
        <v>424</v>
      </c>
      <c r="C130" s="4" t="s">
        <v>438</v>
      </c>
      <c r="D130" s="4" t="s">
        <v>376</v>
      </c>
      <c r="E130" s="33" t="s">
        <v>343</v>
      </c>
      <c r="F130" s="49">
        <v>1.46612505242</v>
      </c>
      <c r="G130" s="49">
        <v>71.569057559800001</v>
      </c>
      <c r="H130" s="49">
        <f t="shared" si="9"/>
        <v>20.485459811944143</v>
      </c>
      <c r="I130" s="67">
        <f t="shared" si="10"/>
        <v>147.49531064599782</v>
      </c>
      <c r="J130" s="67">
        <f t="shared" si="16"/>
        <v>49523.660529563836</v>
      </c>
      <c r="K130" s="180">
        <f t="shared" si="15"/>
        <v>0.78556433109205637</v>
      </c>
      <c r="L130" s="96">
        <f t="shared" si="17"/>
        <v>3117.1306848417908</v>
      </c>
      <c r="M130" s="96">
        <f t="shared" si="14"/>
        <v>0.88168509863905664</v>
      </c>
      <c r="N130" s="63">
        <f t="shared" si="11"/>
        <v>2122.5236117280806</v>
      </c>
      <c r="O130" s="66">
        <f t="shared" si="12"/>
        <v>0.52239241644491796</v>
      </c>
      <c r="P130" s="23" t="e">
        <f>N130/#REF!</f>
        <v>#REF!</v>
      </c>
      <c r="Q130" t="e">
        <f>IF(#REF!="1A1 Energy Industries",#REF!)</f>
        <v>#REF!</v>
      </c>
      <c r="R130" t="e">
        <f>IF(#REF!="1B2 Oil &amp; Natural Gas",#REF!)</f>
        <v>#REF!</v>
      </c>
      <c r="S130" t="e">
        <f>IF(#REF!="3A2 Manure Management",#REF!)</f>
        <v>#REF!</v>
      </c>
      <c r="T130" t="e">
        <f>IF(#REF!="3B2 Cropland",#REF!)</f>
        <v>#REF!</v>
      </c>
      <c r="U130" t="e">
        <f>IF(#REF!="3B6 Other Land",#REF!)</f>
        <v>#REF!</v>
      </c>
      <c r="V130" t="e">
        <f>IF(#REF!="4A1 Managed Waste Disposal Sites",#REF!)</f>
        <v>#REF!</v>
      </c>
      <c r="W130" t="e">
        <f>IF(#REF!="4D1 Domestic Wastewater Treatment &amp; Discharge",#REF!)</f>
        <v>#REF!</v>
      </c>
      <c r="X130" t="e">
        <f>IF(#REF!="unknown",#REF!)</f>
        <v>#REF!</v>
      </c>
    </row>
    <row r="131" spans="1:24" x14ac:dyDescent="0.35">
      <c r="A131" s="5" t="s">
        <v>1205</v>
      </c>
      <c r="B131" s="4" t="s">
        <v>1057</v>
      </c>
      <c r="C131" s="4" t="s">
        <v>1186</v>
      </c>
      <c r="D131" s="4" t="s">
        <v>392</v>
      </c>
      <c r="E131" s="33" t="s">
        <v>343</v>
      </c>
      <c r="F131" s="49">
        <v>9.8470246980400002</v>
      </c>
      <c r="G131" s="49">
        <v>487.20863087599997</v>
      </c>
      <c r="H131" s="49">
        <f t="shared" si="9"/>
        <v>20.211104799878182</v>
      </c>
      <c r="I131" s="67">
        <f t="shared" si="10"/>
        <v>145.51995455912291</v>
      </c>
      <c r="J131" s="67">
        <f t="shared" si="16"/>
        <v>49669.18048412296</v>
      </c>
      <c r="K131" s="180">
        <f t="shared" si="15"/>
        <v>0.78787262746072928</v>
      </c>
      <c r="L131" s="96">
        <f t="shared" si="17"/>
        <v>3126.9777095398308</v>
      </c>
      <c r="M131" s="96">
        <f t="shared" si="14"/>
        <v>0.88447034437302985</v>
      </c>
      <c r="N131" s="63">
        <f t="shared" si="11"/>
        <v>2142.7347165279589</v>
      </c>
      <c r="O131" s="66">
        <f t="shared" si="12"/>
        <v>0.52736674408824336</v>
      </c>
      <c r="P131" s="23" t="e">
        <f>N131/#REF!</f>
        <v>#REF!</v>
      </c>
      <c r="Q131" t="e">
        <f>IF(#REF!="1A1 Energy Industries",#REF!)</f>
        <v>#REF!</v>
      </c>
      <c r="R131" t="e">
        <f>IF(#REF!="1B2 Oil &amp; Natural Gas",#REF!)</f>
        <v>#REF!</v>
      </c>
      <c r="S131" t="e">
        <f>IF(#REF!="3A2 Manure Management",#REF!)</f>
        <v>#REF!</v>
      </c>
      <c r="T131" t="e">
        <f>IF(#REF!="3B2 Cropland",#REF!)</f>
        <v>#REF!</v>
      </c>
      <c r="U131" t="e">
        <f>IF(#REF!="3B6 Other Land",#REF!)</f>
        <v>#REF!</v>
      </c>
      <c r="V131" t="e">
        <f>IF(#REF!="4A1 Managed Waste Disposal Sites",#REF!)</f>
        <v>#REF!</v>
      </c>
      <c r="W131" t="e">
        <f>IF(#REF!="4D1 Domestic Wastewater Treatment &amp; Discharge",#REF!)</f>
        <v>#REF!</v>
      </c>
      <c r="X131" t="e">
        <f>IF(#REF!="unknown",#REF!)</f>
        <v>#REF!</v>
      </c>
    </row>
    <row r="132" spans="1:24" x14ac:dyDescent="0.35">
      <c r="A132" s="5" t="s">
        <v>1194</v>
      </c>
      <c r="B132" s="4" t="s">
        <v>1057</v>
      </c>
      <c r="C132" s="4" t="s">
        <v>1163</v>
      </c>
      <c r="D132" s="4" t="s">
        <v>392</v>
      </c>
      <c r="E132" s="45" t="s">
        <v>343</v>
      </c>
      <c r="F132" s="50">
        <v>1.4712371504899999</v>
      </c>
      <c r="G132" s="50">
        <v>75.538069872099996</v>
      </c>
      <c r="H132" s="49">
        <f t="shared" si="9"/>
        <v>19.476763875236397</v>
      </c>
      <c r="I132" s="67">
        <f t="shared" si="10"/>
        <v>140.23269990170203</v>
      </c>
      <c r="J132" s="67">
        <f t="shared" si="16"/>
        <v>49809.413184024663</v>
      </c>
      <c r="K132" s="180">
        <f t="shared" si="15"/>
        <v>0.79009705525781737</v>
      </c>
      <c r="L132" s="96">
        <f t="shared" si="17"/>
        <v>3128.448946690321</v>
      </c>
      <c r="M132" s="96">
        <f t="shared" si="14"/>
        <v>0.8848864860120248</v>
      </c>
      <c r="N132" s="63">
        <f t="shared" si="11"/>
        <v>2162.2114804031953</v>
      </c>
      <c r="O132" s="66">
        <f t="shared" si="12"/>
        <v>0.53216033681394603</v>
      </c>
      <c r="P132" s="23" t="e">
        <f>N132/#REF!</f>
        <v>#REF!</v>
      </c>
      <c r="Q132" t="e">
        <f>IF(#REF!="1A1 Energy Industries",#REF!)</f>
        <v>#REF!</v>
      </c>
      <c r="R132" t="e">
        <f>IF(#REF!="1B2 Oil &amp; Natural Gas",#REF!)</f>
        <v>#REF!</v>
      </c>
      <c r="S132" t="e">
        <f>IF(#REF!="3A2 Manure Management",#REF!)</f>
        <v>#REF!</v>
      </c>
      <c r="T132" t="e">
        <f>IF(#REF!="3B2 Cropland",#REF!)</f>
        <v>#REF!</v>
      </c>
      <c r="U132" t="e">
        <f>IF(#REF!="3B6 Other Land",#REF!)</f>
        <v>#REF!</v>
      </c>
      <c r="V132" t="e">
        <f>IF(#REF!="4A1 Managed Waste Disposal Sites",#REF!)</f>
        <v>#REF!</v>
      </c>
      <c r="W132" t="e">
        <f>IF(#REF!="4D1 Domestic Wastewater Treatment &amp; Discharge",#REF!)</f>
        <v>#REF!</v>
      </c>
      <c r="X132" t="e">
        <f>IF(#REF!="unknown",#REF!)</f>
        <v>#REF!</v>
      </c>
    </row>
    <row r="133" spans="1:24" x14ac:dyDescent="0.35">
      <c r="A133" s="5" t="s">
        <v>1194</v>
      </c>
      <c r="B133" s="4" t="s">
        <v>1057</v>
      </c>
      <c r="C133" s="4"/>
      <c r="D133" s="4" t="s">
        <v>392</v>
      </c>
      <c r="E133" s="33" t="s">
        <v>343</v>
      </c>
      <c r="F133" s="49">
        <v>7.1987847732399999</v>
      </c>
      <c r="G133" s="49">
        <v>370.47267105700001</v>
      </c>
      <c r="H133" s="49">
        <f t="shared" ref="H133:H196" si="18">F133*1000/G133</f>
        <v>19.431351718066168</v>
      </c>
      <c r="I133" s="67">
        <f t="shared" ref="I133:I196" si="19">F133*$J$2/G133*3600</f>
        <v>139.90573237007641</v>
      </c>
      <c r="J133" s="67">
        <f t="shared" si="16"/>
        <v>49949.318916394739</v>
      </c>
      <c r="K133" s="180">
        <f t="shared" si="15"/>
        <v>0.7923162965636904</v>
      </c>
      <c r="L133" s="96">
        <f t="shared" si="17"/>
        <v>3135.6477314635608</v>
      </c>
      <c r="M133" s="96">
        <f t="shared" si="14"/>
        <v>0.88692267310348682</v>
      </c>
      <c r="N133" s="63">
        <f t="shared" ref="N133:N196" si="20">N132+H133</f>
        <v>2181.6428321212616</v>
      </c>
      <c r="O133" s="66">
        <f t="shared" ref="O133:O196" si="21">N133/N$336</f>
        <v>0.53694275276574188</v>
      </c>
      <c r="P133" s="23" t="e">
        <f>N133/#REF!</f>
        <v>#REF!</v>
      </c>
      <c r="Q133" t="e">
        <f>IF(#REF!="1A1 Energy Industries",#REF!)</f>
        <v>#REF!</v>
      </c>
      <c r="R133" t="e">
        <f>IF(#REF!="1B2 Oil &amp; Natural Gas",#REF!)</f>
        <v>#REF!</v>
      </c>
      <c r="S133" t="e">
        <f>IF(#REF!="3A2 Manure Management",#REF!)</f>
        <v>#REF!</v>
      </c>
      <c r="T133" t="e">
        <f>IF(#REF!="3B2 Cropland",#REF!)</f>
        <v>#REF!</v>
      </c>
      <c r="U133" t="e">
        <f>IF(#REF!="3B6 Other Land",#REF!)</f>
        <v>#REF!</v>
      </c>
      <c r="V133" t="e">
        <f>IF(#REF!="4A1 Managed Waste Disposal Sites",#REF!)</f>
        <v>#REF!</v>
      </c>
      <c r="W133" t="e">
        <f>IF(#REF!="4D1 Domestic Wastewater Treatment &amp; Discharge",#REF!)</f>
        <v>#REF!</v>
      </c>
      <c r="X133" t="e">
        <f>IF(#REF!="unknown",#REF!)</f>
        <v>#REF!</v>
      </c>
    </row>
    <row r="134" spans="1:24" x14ac:dyDescent="0.35">
      <c r="A134" s="5" t="s">
        <v>1204</v>
      </c>
      <c r="B134" s="4" t="s">
        <v>1057</v>
      </c>
      <c r="C134" s="4" t="s">
        <v>1147</v>
      </c>
      <c r="D134" s="4" t="s">
        <v>392</v>
      </c>
      <c r="E134" s="33" t="s">
        <v>343</v>
      </c>
      <c r="F134" s="49">
        <v>6.2382655381200003</v>
      </c>
      <c r="G134" s="49">
        <v>321.95224801199998</v>
      </c>
      <c r="H134" s="49">
        <f t="shared" si="18"/>
        <v>19.376368938686472</v>
      </c>
      <c r="I134" s="67">
        <f t="shared" si="19"/>
        <v>139.50985635854261</v>
      </c>
      <c r="J134" s="67">
        <f t="shared" si="16"/>
        <v>50088.828772753281</v>
      </c>
      <c r="K134" s="180">
        <f t="shared" si="15"/>
        <v>0.79452925832417309</v>
      </c>
      <c r="L134" s="96">
        <f t="shared" si="17"/>
        <v>3141.8859970016806</v>
      </c>
      <c r="M134" s="96">
        <f t="shared" si="14"/>
        <v>0.88868717588582469</v>
      </c>
      <c r="N134" s="63">
        <f t="shared" si="20"/>
        <v>2201.019201059948</v>
      </c>
      <c r="O134" s="66">
        <f t="shared" si="21"/>
        <v>0.54171163643604781</v>
      </c>
      <c r="P134" s="23" t="e">
        <f>N134/#REF!</f>
        <v>#REF!</v>
      </c>
      <c r="Q134" t="e">
        <f>IF(#REF!="1A1 Energy Industries",#REF!)</f>
        <v>#REF!</v>
      </c>
      <c r="R134" t="e">
        <f>IF(#REF!="1B2 Oil &amp; Natural Gas",#REF!)</f>
        <v>#REF!</v>
      </c>
      <c r="S134" t="e">
        <f>IF(#REF!="3A2 Manure Management",#REF!)</f>
        <v>#REF!</v>
      </c>
      <c r="T134" t="e">
        <f>IF(#REF!="3B2 Cropland",#REF!)</f>
        <v>#REF!</v>
      </c>
      <c r="U134" t="e">
        <f>IF(#REF!="3B6 Other Land",#REF!)</f>
        <v>#REF!</v>
      </c>
      <c r="V134" t="e">
        <f>IF(#REF!="4A1 Managed Waste Disposal Sites",#REF!)</f>
        <v>#REF!</v>
      </c>
      <c r="W134" t="e">
        <f>IF(#REF!="4D1 Domestic Wastewater Treatment &amp; Discharge",#REF!)</f>
        <v>#REF!</v>
      </c>
      <c r="X134" t="e">
        <f>IF(#REF!="unknown",#REF!)</f>
        <v>#REF!</v>
      </c>
    </row>
    <row r="135" spans="1:24" x14ac:dyDescent="0.35">
      <c r="A135" s="5" t="s">
        <v>426</v>
      </c>
      <c r="B135" s="4" t="s">
        <v>427</v>
      </c>
      <c r="C135" s="4" t="s">
        <v>428</v>
      </c>
      <c r="D135" s="4" t="s">
        <v>376</v>
      </c>
      <c r="E135" s="33" t="s">
        <v>343</v>
      </c>
      <c r="F135" s="49">
        <v>0.79792894423000005</v>
      </c>
      <c r="G135" s="49">
        <v>41.677331968300003</v>
      </c>
      <c r="H135" s="49">
        <f t="shared" si="18"/>
        <v>19.145394067857055</v>
      </c>
      <c r="I135" s="67">
        <f t="shared" si="19"/>
        <v>137.84683728857078</v>
      </c>
      <c r="J135" s="67">
        <f t="shared" si="16"/>
        <v>50226.67561004185</v>
      </c>
      <c r="K135" s="180">
        <f t="shared" si="15"/>
        <v>0.79671584060362932</v>
      </c>
      <c r="L135" s="96">
        <f t="shared" si="17"/>
        <v>3142.6839259459107</v>
      </c>
      <c r="M135" s="96">
        <f t="shared" si="14"/>
        <v>0.88891287128682972</v>
      </c>
      <c r="N135" s="63">
        <f t="shared" si="20"/>
        <v>2220.1645951278051</v>
      </c>
      <c r="O135" s="66">
        <f t="shared" si="21"/>
        <v>0.54642367290793192</v>
      </c>
      <c r="P135" s="23" t="e">
        <f>N135/#REF!</f>
        <v>#REF!</v>
      </c>
      <c r="Q135" t="e">
        <f>IF(#REF!="1A1 Energy Industries",#REF!)</f>
        <v>#REF!</v>
      </c>
      <c r="R135" t="e">
        <f>IF(#REF!="1B2 Oil &amp; Natural Gas",#REF!)</f>
        <v>#REF!</v>
      </c>
      <c r="S135" t="e">
        <f>IF(#REF!="3A2 Manure Management",#REF!)</f>
        <v>#REF!</v>
      </c>
      <c r="T135" t="e">
        <f>IF(#REF!="3B2 Cropland",#REF!)</f>
        <v>#REF!</v>
      </c>
      <c r="U135" t="e">
        <f>IF(#REF!="3B6 Other Land",#REF!)</f>
        <v>#REF!</v>
      </c>
      <c r="V135" t="e">
        <f>IF(#REF!="4A1 Managed Waste Disposal Sites",#REF!)</f>
        <v>#REF!</v>
      </c>
      <c r="W135" t="e">
        <f>IF(#REF!="4D1 Domestic Wastewater Treatment &amp; Discharge",#REF!)</f>
        <v>#REF!</v>
      </c>
      <c r="X135" t="e">
        <f>IF(#REF!="unknown",#REF!)</f>
        <v>#REF!</v>
      </c>
    </row>
    <row r="136" spans="1:24" x14ac:dyDescent="0.35">
      <c r="A136" s="5" t="s">
        <v>1072</v>
      </c>
      <c r="B136" s="4" t="s">
        <v>435</v>
      </c>
      <c r="C136" s="5" t="s">
        <v>1073</v>
      </c>
      <c r="D136" s="4" t="s">
        <v>376</v>
      </c>
      <c r="E136" s="33" t="s">
        <v>343</v>
      </c>
      <c r="F136" s="49">
        <v>4.4436132856599997</v>
      </c>
      <c r="G136" s="49">
        <v>234.06539684500001</v>
      </c>
      <c r="H136" s="49">
        <f t="shared" si="18"/>
        <v>18.984494699157075</v>
      </c>
      <c r="I136" s="67">
        <f t="shared" si="19"/>
        <v>136.68836183393094</v>
      </c>
      <c r="J136" s="67">
        <f t="shared" si="16"/>
        <v>50363.363971875784</v>
      </c>
      <c r="K136" s="180">
        <f t="shared" si="15"/>
        <v>0.79888404667692714</v>
      </c>
      <c r="L136" s="96">
        <f t="shared" si="17"/>
        <v>3147.1275392315706</v>
      </c>
      <c r="M136" s="96">
        <f t="shared" si="14"/>
        <v>0.89016975398255138</v>
      </c>
      <c r="N136" s="63">
        <f t="shared" si="20"/>
        <v>2239.1490898269622</v>
      </c>
      <c r="O136" s="66">
        <f t="shared" si="21"/>
        <v>0.55109610906180073</v>
      </c>
      <c r="P136" s="23" t="e">
        <f>N136/#REF!</f>
        <v>#REF!</v>
      </c>
      <c r="Q136" t="e">
        <f>IF(#REF!="1A1 Energy Industries",#REF!)</f>
        <v>#REF!</v>
      </c>
      <c r="R136" t="e">
        <f>IF(#REF!="1B2 Oil &amp; Natural Gas",#REF!)</f>
        <v>#REF!</v>
      </c>
      <c r="S136" t="e">
        <f>IF(#REF!="3A2 Manure Management",#REF!)</f>
        <v>#REF!</v>
      </c>
      <c r="T136" t="e">
        <f>IF(#REF!="3B2 Cropland",#REF!)</f>
        <v>#REF!</v>
      </c>
      <c r="U136" t="e">
        <f>IF(#REF!="3B6 Other Land",#REF!)</f>
        <v>#REF!</v>
      </c>
      <c r="V136" t="e">
        <f>IF(#REF!="4A1 Managed Waste Disposal Sites",#REF!)</f>
        <v>#REF!</v>
      </c>
      <c r="W136" t="e">
        <f>IF(#REF!="4D1 Domestic Wastewater Treatment &amp; Discharge",#REF!)</f>
        <v>#REF!</v>
      </c>
      <c r="X136" t="e">
        <f>IF(#REF!="unknown",#REF!)</f>
        <v>#REF!</v>
      </c>
    </row>
    <row r="137" spans="1:24" x14ac:dyDescent="0.35">
      <c r="A137" s="5" t="s">
        <v>1193</v>
      </c>
      <c r="B137" s="4" t="s">
        <v>1057</v>
      </c>
      <c r="C137" s="4" t="s">
        <v>1085</v>
      </c>
      <c r="D137" s="4" t="s">
        <v>392</v>
      </c>
      <c r="E137" s="33" t="s">
        <v>514</v>
      </c>
      <c r="F137" s="49">
        <v>7.0103268753699997</v>
      </c>
      <c r="G137" s="49">
        <v>376.71659138749999</v>
      </c>
      <c r="H137" s="49">
        <f t="shared" si="18"/>
        <v>18.609020774874775</v>
      </c>
      <c r="I137" s="67">
        <f t="shared" si="19"/>
        <v>133.98494957909838</v>
      </c>
      <c r="J137" s="67">
        <f t="shared" si="16"/>
        <v>50497.348921454883</v>
      </c>
      <c r="K137" s="180">
        <f t="shared" si="15"/>
        <v>0.80100937013175688</v>
      </c>
      <c r="L137" s="96">
        <f t="shared" si="17"/>
        <v>3154.1378661069407</v>
      </c>
      <c r="M137" s="96">
        <f t="shared" si="14"/>
        <v>0.89215263547438606</v>
      </c>
      <c r="N137" s="63">
        <f t="shared" si="20"/>
        <v>2257.758110601837</v>
      </c>
      <c r="O137" s="66">
        <f t="shared" si="21"/>
        <v>0.55567613412090755</v>
      </c>
      <c r="P137" s="23" t="e">
        <f>N137/#REF!</f>
        <v>#REF!</v>
      </c>
      <c r="Q137" t="e">
        <f>IF(#REF!="1A1 Energy Industries",#REF!)</f>
        <v>#REF!</v>
      </c>
      <c r="R137" t="e">
        <f>IF(#REF!="1B2 Oil &amp; Natural Gas",#REF!)</f>
        <v>#REF!</v>
      </c>
      <c r="S137" t="e">
        <f>IF(#REF!="3A2 Manure Management",#REF!)</f>
        <v>#REF!</v>
      </c>
      <c r="T137" t="e">
        <f>IF(#REF!="3B2 Cropland",#REF!)</f>
        <v>#REF!</v>
      </c>
      <c r="U137" t="e">
        <f>IF(#REF!="3B6 Other Land",#REF!)</f>
        <v>#REF!</v>
      </c>
      <c r="V137" t="e">
        <f>IF(#REF!="4A1 Managed Waste Disposal Sites",#REF!)</f>
        <v>#REF!</v>
      </c>
      <c r="W137" t="e">
        <f>IF(#REF!="4D1 Domestic Wastewater Treatment &amp; Discharge",#REF!)</f>
        <v>#REF!</v>
      </c>
      <c r="X137" t="e">
        <f>IF(#REF!="unknown",#REF!)</f>
        <v>#REF!</v>
      </c>
    </row>
    <row r="138" spans="1:24" x14ac:dyDescent="0.35">
      <c r="A138" s="5" t="s">
        <v>1194</v>
      </c>
      <c r="B138" s="4" t="s">
        <v>1057</v>
      </c>
      <c r="C138" s="4" t="s">
        <v>1126</v>
      </c>
      <c r="D138" s="4" t="s">
        <v>392</v>
      </c>
      <c r="E138" s="33" t="s">
        <v>343</v>
      </c>
      <c r="F138" s="49">
        <v>0.94755317177599996</v>
      </c>
      <c r="G138" s="49">
        <v>51</v>
      </c>
      <c r="H138" s="49">
        <f t="shared" si="18"/>
        <v>18.579473956392157</v>
      </c>
      <c r="I138" s="67">
        <f t="shared" si="19"/>
        <v>133.77221248602353</v>
      </c>
      <c r="J138" s="67">
        <f t="shared" si="16"/>
        <v>50631.121133940906</v>
      </c>
      <c r="K138" s="180">
        <f t="shared" si="15"/>
        <v>0.80313131906478363</v>
      </c>
      <c r="L138" s="96">
        <f t="shared" si="17"/>
        <v>3155.0854192787165</v>
      </c>
      <c r="M138" s="96">
        <f t="shared" si="14"/>
        <v>0.89242065231300804</v>
      </c>
      <c r="N138" s="63">
        <f t="shared" si="20"/>
        <v>2276.3375845582291</v>
      </c>
      <c r="O138" s="66">
        <f t="shared" si="21"/>
        <v>0.56024888716013188</v>
      </c>
      <c r="P138" s="23" t="e">
        <f>N138/#REF!</f>
        <v>#REF!</v>
      </c>
      <c r="Q138" t="e">
        <f>IF(#REF!="1A1 Energy Industries",#REF!)</f>
        <v>#REF!</v>
      </c>
      <c r="R138" t="e">
        <f>IF(#REF!="1B2 Oil &amp; Natural Gas",#REF!)</f>
        <v>#REF!</v>
      </c>
      <c r="S138" t="e">
        <f>IF(#REF!="3A2 Manure Management",#REF!)</f>
        <v>#REF!</v>
      </c>
      <c r="T138" t="e">
        <f>IF(#REF!="3B2 Cropland",#REF!)</f>
        <v>#REF!</v>
      </c>
      <c r="U138" t="e">
        <f>IF(#REF!="3B6 Other Land",#REF!)</f>
        <v>#REF!</v>
      </c>
      <c r="V138" t="e">
        <f>IF(#REF!="4A1 Managed Waste Disposal Sites",#REF!)</f>
        <v>#REF!</v>
      </c>
      <c r="W138" t="e">
        <f>IF(#REF!="4D1 Domestic Wastewater Treatment &amp; Discharge",#REF!)</f>
        <v>#REF!</v>
      </c>
      <c r="X138" t="e">
        <f>IF(#REF!="unknown",#REF!)</f>
        <v>#REF!</v>
      </c>
    </row>
    <row r="139" spans="1:24" x14ac:dyDescent="0.35">
      <c r="A139" s="5" t="s">
        <v>1195</v>
      </c>
      <c r="B139" s="4" t="s">
        <v>1057</v>
      </c>
      <c r="C139" s="4" t="s">
        <v>1154</v>
      </c>
      <c r="D139" s="4" t="s">
        <v>392</v>
      </c>
      <c r="E139" s="33" t="s">
        <v>514</v>
      </c>
      <c r="F139" s="49">
        <v>9.2319821080200004</v>
      </c>
      <c r="G139" s="49">
        <v>498.18120156200001</v>
      </c>
      <c r="H139" s="49">
        <f t="shared" si="18"/>
        <v>18.531373883787655</v>
      </c>
      <c r="I139" s="67">
        <f t="shared" si="19"/>
        <v>133.42589196327111</v>
      </c>
      <c r="J139" s="67">
        <f t="shared" si="16"/>
        <v>50764.547025904176</v>
      </c>
      <c r="K139" s="180">
        <f t="shared" si="15"/>
        <v>0.80524777452162366</v>
      </c>
      <c r="L139" s="96">
        <f t="shared" ref="L139:L170" si="22">L138+F139</f>
        <v>3164.3174013867365</v>
      </c>
      <c r="M139" s="96">
        <f t="shared" si="14"/>
        <v>0.89503193232610667</v>
      </c>
      <c r="N139" s="63">
        <f t="shared" si="20"/>
        <v>2294.8689584420167</v>
      </c>
      <c r="O139" s="66">
        <f t="shared" si="21"/>
        <v>0.56480980187962215</v>
      </c>
      <c r="P139" s="23" t="e">
        <f>N139/#REF!</f>
        <v>#REF!</v>
      </c>
      <c r="Q139" t="e">
        <f>IF(#REF!="1A1 Energy Industries",#REF!)</f>
        <v>#REF!</v>
      </c>
      <c r="R139" t="e">
        <f>IF(#REF!="1B2 Oil &amp; Natural Gas",#REF!)</f>
        <v>#REF!</v>
      </c>
      <c r="S139" t="e">
        <f>IF(#REF!="3A2 Manure Management",#REF!)</f>
        <v>#REF!</v>
      </c>
      <c r="T139" t="e">
        <f>IF(#REF!="3B2 Cropland",#REF!)</f>
        <v>#REF!</v>
      </c>
      <c r="U139" t="e">
        <f>IF(#REF!="3B6 Other Land",#REF!)</f>
        <v>#REF!</v>
      </c>
      <c r="V139" t="e">
        <f>IF(#REF!="4A1 Managed Waste Disposal Sites",#REF!)</f>
        <v>#REF!</v>
      </c>
      <c r="W139" t="e">
        <f>IF(#REF!="4D1 Domestic Wastewater Treatment &amp; Discharge",#REF!)</f>
        <v>#REF!</v>
      </c>
      <c r="X139" t="e">
        <f>IF(#REF!="unknown",#REF!)</f>
        <v>#REF!</v>
      </c>
    </row>
    <row r="140" spans="1:24" x14ac:dyDescent="0.35">
      <c r="A140" s="5" t="s">
        <v>434</v>
      </c>
      <c r="B140" s="4" t="s">
        <v>424</v>
      </c>
      <c r="C140" s="4" t="s">
        <v>431</v>
      </c>
      <c r="D140" s="4" t="s">
        <v>376</v>
      </c>
      <c r="E140" s="33" t="s">
        <v>343</v>
      </c>
      <c r="F140" s="49">
        <v>4.5968922656000002</v>
      </c>
      <c r="G140" s="49">
        <v>249.01807163300001</v>
      </c>
      <c r="H140" s="49">
        <f t="shared" si="18"/>
        <v>18.46007494739116</v>
      </c>
      <c r="I140" s="67">
        <f t="shared" si="19"/>
        <v>132.91253962121635</v>
      </c>
      <c r="J140" s="67">
        <f t="shared" si="16"/>
        <v>50897.459565525394</v>
      </c>
      <c r="K140" s="180">
        <f t="shared" si="15"/>
        <v>0.80735608697601013</v>
      </c>
      <c r="L140" s="96">
        <f t="shared" si="22"/>
        <v>3168.9142936523367</v>
      </c>
      <c r="M140" s="96">
        <f t="shared" si="14"/>
        <v>0.89633217021165246</v>
      </c>
      <c r="N140" s="63">
        <f t="shared" si="20"/>
        <v>2313.3290333894079</v>
      </c>
      <c r="O140" s="66">
        <f t="shared" si="21"/>
        <v>0.5693531686088481</v>
      </c>
      <c r="P140" s="23" t="e">
        <f>N140/#REF!</f>
        <v>#REF!</v>
      </c>
      <c r="Q140" t="e">
        <f>IF(#REF!="1A1 Energy Industries",#REF!)</f>
        <v>#REF!</v>
      </c>
      <c r="R140" t="e">
        <f>IF(#REF!="1B2 Oil &amp; Natural Gas",#REF!)</f>
        <v>#REF!</v>
      </c>
      <c r="S140" t="e">
        <f>IF(#REF!="3A2 Manure Management",#REF!)</f>
        <v>#REF!</v>
      </c>
      <c r="T140" t="e">
        <f>IF(#REF!="3B2 Cropland",#REF!)</f>
        <v>#REF!</v>
      </c>
      <c r="U140" t="e">
        <f>IF(#REF!="3B6 Other Land",#REF!)</f>
        <v>#REF!</v>
      </c>
      <c r="V140" t="e">
        <f>IF(#REF!="4A1 Managed Waste Disposal Sites",#REF!)</f>
        <v>#REF!</v>
      </c>
      <c r="W140" t="e">
        <f>IF(#REF!="4D1 Domestic Wastewater Treatment &amp; Discharge",#REF!)</f>
        <v>#REF!</v>
      </c>
      <c r="X140" t="e">
        <f>IF(#REF!="unknown",#REF!)</f>
        <v>#REF!</v>
      </c>
    </row>
    <row r="141" spans="1:24" x14ac:dyDescent="0.35">
      <c r="A141" s="5" t="s">
        <v>1194</v>
      </c>
      <c r="B141" s="4" t="s">
        <v>1057</v>
      </c>
      <c r="C141" s="4" t="s">
        <v>1111</v>
      </c>
      <c r="D141" s="4" t="s">
        <v>392</v>
      </c>
      <c r="E141" s="33" t="s">
        <v>343</v>
      </c>
      <c r="F141" s="49">
        <v>8.9550628159199999</v>
      </c>
      <c r="G141" s="49">
        <v>490.58026866199998</v>
      </c>
      <c r="H141" s="49">
        <f t="shared" si="18"/>
        <v>18.254021590276921</v>
      </c>
      <c r="I141" s="67">
        <f t="shared" si="19"/>
        <v>131.42895544999382</v>
      </c>
      <c r="J141" s="67">
        <f t="shared" si="16"/>
        <v>51028.888520975386</v>
      </c>
      <c r="K141" s="180">
        <f t="shared" si="15"/>
        <v>0.80944086621829914</v>
      </c>
      <c r="L141" s="96">
        <f t="shared" si="22"/>
        <v>3177.8693564682567</v>
      </c>
      <c r="M141" s="96">
        <f t="shared" si="14"/>
        <v>0.89886512318682554</v>
      </c>
      <c r="N141" s="63">
        <f t="shared" si="20"/>
        <v>2331.5830549796847</v>
      </c>
      <c r="O141" s="66">
        <f t="shared" si="21"/>
        <v>0.57384582178626964</v>
      </c>
      <c r="P141" s="23" t="e">
        <f>N141/#REF!</f>
        <v>#REF!</v>
      </c>
      <c r="Q141" t="e">
        <f>IF(#REF!="1A1 Energy Industries",#REF!)</f>
        <v>#REF!</v>
      </c>
      <c r="R141" t="e">
        <f>IF(#REF!="1B2 Oil &amp; Natural Gas",#REF!)</f>
        <v>#REF!</v>
      </c>
      <c r="S141" t="e">
        <f>IF(#REF!="3A2 Manure Management",#REF!)</f>
        <v>#REF!</v>
      </c>
      <c r="T141" t="e">
        <f>IF(#REF!="3B2 Cropland",#REF!)</f>
        <v>#REF!</v>
      </c>
      <c r="U141" t="e">
        <f>IF(#REF!="3B6 Other Land",#REF!)</f>
        <v>#REF!</v>
      </c>
      <c r="V141" t="e">
        <f>IF(#REF!="4A1 Managed Waste Disposal Sites",#REF!)</f>
        <v>#REF!</v>
      </c>
      <c r="W141" t="e">
        <f>IF(#REF!="4D1 Domestic Wastewater Treatment &amp; Discharge",#REF!)</f>
        <v>#REF!</v>
      </c>
      <c r="X141" t="e">
        <f>IF(#REF!="unknown",#REF!)</f>
        <v>#REF!</v>
      </c>
    </row>
    <row r="142" spans="1:24" x14ac:dyDescent="0.35">
      <c r="A142" s="5" t="s">
        <v>1194</v>
      </c>
      <c r="B142" s="4" t="s">
        <v>1057</v>
      </c>
      <c r="C142" s="4" t="s">
        <v>1131</v>
      </c>
      <c r="D142" s="4" t="s">
        <v>392</v>
      </c>
      <c r="E142" s="33" t="s">
        <v>343</v>
      </c>
      <c r="F142" s="49">
        <v>0.65447345003500002</v>
      </c>
      <c r="G142" s="49">
        <v>36</v>
      </c>
      <c r="H142" s="49">
        <f t="shared" si="18"/>
        <v>18.179818056527779</v>
      </c>
      <c r="I142" s="67">
        <f t="shared" si="19"/>
        <v>130.89469000700001</v>
      </c>
      <c r="J142" s="67">
        <f t="shared" si="16"/>
        <v>51159.783210982387</v>
      </c>
      <c r="K142" s="180">
        <f t="shared" si="15"/>
        <v>0.8115171707260701</v>
      </c>
      <c r="L142" s="96">
        <f t="shared" si="22"/>
        <v>3178.5238299182915</v>
      </c>
      <c r="M142" s="96">
        <f t="shared" si="14"/>
        <v>0.89905024198571226</v>
      </c>
      <c r="N142" s="63">
        <f t="shared" si="20"/>
        <v>2349.7628730362126</v>
      </c>
      <c r="O142" s="66">
        <f t="shared" si="21"/>
        <v>0.57832021209816187</v>
      </c>
      <c r="P142" s="23" t="e">
        <f>N142/#REF!</f>
        <v>#REF!</v>
      </c>
      <c r="Q142" t="e">
        <f>IF(#REF!="1A1 Energy Industries",#REF!)</f>
        <v>#REF!</v>
      </c>
      <c r="R142" t="e">
        <f>IF(#REF!="1B2 Oil &amp; Natural Gas",#REF!)</f>
        <v>#REF!</v>
      </c>
      <c r="S142" t="e">
        <f>IF(#REF!="3A2 Manure Management",#REF!)</f>
        <v>#REF!</v>
      </c>
      <c r="T142" t="e">
        <f>IF(#REF!="3B2 Cropland",#REF!)</f>
        <v>#REF!</v>
      </c>
      <c r="U142" t="e">
        <f>IF(#REF!="3B6 Other Land",#REF!)</f>
        <v>#REF!</v>
      </c>
      <c r="V142" t="e">
        <f>IF(#REF!="4A1 Managed Waste Disposal Sites",#REF!)</f>
        <v>#REF!</v>
      </c>
      <c r="W142" t="e">
        <f>IF(#REF!="4D1 Domestic Wastewater Treatment &amp; Discharge",#REF!)</f>
        <v>#REF!</v>
      </c>
      <c r="X142" t="e">
        <f>IF(#REF!="unknown",#REF!)</f>
        <v>#REF!</v>
      </c>
    </row>
    <row r="143" spans="1:24" x14ac:dyDescent="0.35">
      <c r="A143" s="5" t="s">
        <v>359</v>
      </c>
      <c r="B143" s="4" t="s">
        <v>197</v>
      </c>
      <c r="C143" s="4" t="s">
        <v>358</v>
      </c>
      <c r="D143" s="4" t="s">
        <v>404</v>
      </c>
      <c r="E143" s="33" t="s">
        <v>514</v>
      </c>
      <c r="F143" s="49">
        <v>4.9597820320599997</v>
      </c>
      <c r="G143" s="49">
        <v>276.11122282600002</v>
      </c>
      <c r="H143" s="49">
        <f t="shared" si="18"/>
        <v>17.962986007220572</v>
      </c>
      <c r="I143" s="67">
        <f t="shared" si="19"/>
        <v>129.33349925198812</v>
      </c>
      <c r="J143" s="67">
        <f t="shared" si="16"/>
        <v>51289.116710234375</v>
      </c>
      <c r="K143" s="180">
        <f t="shared" si="15"/>
        <v>0.81356871099472672</v>
      </c>
      <c r="L143" s="96">
        <f t="shared" si="22"/>
        <v>3183.4836119503516</v>
      </c>
      <c r="M143" s="96">
        <f t="shared" si="14"/>
        <v>0.90045312378705289</v>
      </c>
      <c r="N143" s="63">
        <f t="shared" si="20"/>
        <v>2367.725859043433</v>
      </c>
      <c r="O143" s="66">
        <f t="shared" si="21"/>
        <v>0.58274123602224359</v>
      </c>
      <c r="P143" s="23" t="e">
        <f>N143/#REF!</f>
        <v>#REF!</v>
      </c>
      <c r="Q143" t="e">
        <f>IF(#REF!="1A1 Energy Industries",#REF!)</f>
        <v>#REF!</v>
      </c>
      <c r="R143" t="e">
        <f>IF(#REF!="1B2 Oil &amp; Natural Gas",#REF!)</f>
        <v>#REF!</v>
      </c>
      <c r="S143" t="e">
        <f>IF(#REF!="3A2 Manure Management",#REF!)</f>
        <v>#REF!</v>
      </c>
      <c r="T143" t="e">
        <f>IF(#REF!="3B2 Cropland",#REF!)</f>
        <v>#REF!</v>
      </c>
      <c r="U143" t="e">
        <f>IF(#REF!="3B6 Other Land",#REF!)</f>
        <v>#REF!</v>
      </c>
      <c r="V143" t="e">
        <f>IF(#REF!="4A1 Managed Waste Disposal Sites",#REF!)</f>
        <v>#REF!</v>
      </c>
      <c r="W143" t="e">
        <f>IF(#REF!="4D1 Domestic Wastewater Treatment &amp; Discharge",#REF!)</f>
        <v>#REF!</v>
      </c>
      <c r="X143" t="e">
        <f>IF(#REF!="unknown",#REF!)</f>
        <v>#REF!</v>
      </c>
    </row>
    <row r="144" spans="1:24" x14ac:dyDescent="0.35">
      <c r="A144" s="5" t="s">
        <v>946</v>
      </c>
      <c r="B144" s="4" t="s">
        <v>197</v>
      </c>
      <c r="C144" s="4"/>
      <c r="D144" s="4" t="s">
        <v>404</v>
      </c>
      <c r="E144" s="33" t="s">
        <v>514</v>
      </c>
      <c r="F144" s="49">
        <v>4.9597820267100001</v>
      </c>
      <c r="G144" s="49">
        <v>276.11122282600002</v>
      </c>
      <c r="H144" s="49">
        <f t="shared" si="18"/>
        <v>17.962985987844327</v>
      </c>
      <c r="I144" s="67">
        <f t="shared" si="19"/>
        <v>129.33349911247913</v>
      </c>
      <c r="J144" s="67">
        <f t="shared" si="16"/>
        <v>51418.450209346855</v>
      </c>
      <c r="K144" s="180">
        <f t="shared" si="15"/>
        <v>0.81562025126117044</v>
      </c>
      <c r="L144" s="96">
        <f t="shared" si="22"/>
        <v>3188.4433939770615</v>
      </c>
      <c r="M144" s="96">
        <f t="shared" si="14"/>
        <v>0.90185600558688028</v>
      </c>
      <c r="N144" s="63">
        <f t="shared" si="20"/>
        <v>2385.6888450312772</v>
      </c>
      <c r="O144" s="66">
        <f t="shared" si="21"/>
        <v>0.58716225994155635</v>
      </c>
      <c r="P144" s="23" t="e">
        <f>N144/#REF!</f>
        <v>#REF!</v>
      </c>
      <c r="Q144" t="e">
        <f>IF(#REF!="1A1 Energy Industries",#REF!)</f>
        <v>#REF!</v>
      </c>
      <c r="R144" t="e">
        <f>IF(#REF!="1B2 Oil &amp; Natural Gas",#REF!)</f>
        <v>#REF!</v>
      </c>
      <c r="S144" t="e">
        <f>IF(#REF!="3A2 Manure Management",#REF!)</f>
        <v>#REF!</v>
      </c>
      <c r="T144" t="e">
        <f>IF(#REF!="3B2 Cropland",#REF!)</f>
        <v>#REF!</v>
      </c>
      <c r="U144" t="e">
        <f>IF(#REF!="3B6 Other Land",#REF!)</f>
        <v>#REF!</v>
      </c>
      <c r="V144" t="e">
        <f>IF(#REF!="4A1 Managed Waste Disposal Sites",#REF!)</f>
        <v>#REF!</v>
      </c>
      <c r="W144" t="e">
        <f>IF(#REF!="4D1 Domestic Wastewater Treatment &amp; Discharge",#REF!)</f>
        <v>#REF!</v>
      </c>
      <c r="X144" t="e">
        <f>IF(#REF!="unknown",#REF!)</f>
        <v>#REF!</v>
      </c>
    </row>
    <row r="145" spans="1:24" x14ac:dyDescent="0.35">
      <c r="A145" s="5" t="s">
        <v>1198</v>
      </c>
      <c r="B145" s="4" t="s">
        <v>1057</v>
      </c>
      <c r="C145" s="4" t="s">
        <v>1183</v>
      </c>
      <c r="D145" s="4" t="s">
        <v>392</v>
      </c>
      <c r="E145" s="45" t="s">
        <v>343</v>
      </c>
      <c r="F145" s="50">
        <v>8.7515884712300007</v>
      </c>
      <c r="G145" s="50">
        <v>490.33254022099999</v>
      </c>
      <c r="H145" s="49">
        <f t="shared" si="18"/>
        <v>17.848271842789657</v>
      </c>
      <c r="I145" s="67">
        <f t="shared" si="19"/>
        <v>128.50755726808552</v>
      </c>
      <c r="J145" s="67">
        <f t="shared" si="16"/>
        <v>51546.957766614942</v>
      </c>
      <c r="K145" s="180">
        <f t="shared" si="15"/>
        <v>0.81765869010406089</v>
      </c>
      <c r="L145" s="96">
        <f t="shared" si="22"/>
        <v>3197.1949824482917</v>
      </c>
      <c r="M145" s="96">
        <f t="shared" si="14"/>
        <v>0.90433140553787617</v>
      </c>
      <c r="N145" s="63">
        <f t="shared" si="20"/>
        <v>2403.5371168740667</v>
      </c>
      <c r="O145" s="66">
        <f t="shared" si="21"/>
        <v>0.59155505058275426</v>
      </c>
      <c r="P145" s="23" t="e">
        <f>N145/#REF!</f>
        <v>#REF!</v>
      </c>
      <c r="Q145" t="e">
        <f>IF(#REF!="1A1 Energy Industries",#REF!)</f>
        <v>#REF!</v>
      </c>
      <c r="R145" t="e">
        <f>IF(#REF!="1B2 Oil &amp; Natural Gas",#REF!)</f>
        <v>#REF!</v>
      </c>
      <c r="S145" t="e">
        <f>IF(#REF!="3A2 Manure Management",#REF!)</f>
        <v>#REF!</v>
      </c>
      <c r="T145" t="e">
        <f>IF(#REF!="3B2 Cropland",#REF!)</f>
        <v>#REF!</v>
      </c>
      <c r="U145" t="e">
        <f>IF(#REF!="3B6 Other Land",#REF!)</f>
        <v>#REF!</v>
      </c>
      <c r="V145" t="e">
        <f>IF(#REF!="4A1 Managed Waste Disposal Sites",#REF!)</f>
        <v>#REF!</v>
      </c>
      <c r="W145" t="e">
        <f>IF(#REF!="4D1 Domestic Wastewater Treatment &amp; Discharge",#REF!)</f>
        <v>#REF!</v>
      </c>
      <c r="X145" t="e">
        <f>IF(#REF!="unknown",#REF!)</f>
        <v>#REF!</v>
      </c>
    </row>
    <row r="146" spans="1:24" x14ac:dyDescent="0.35">
      <c r="A146" s="5" t="s">
        <v>1194</v>
      </c>
      <c r="B146" s="4" t="s">
        <v>1057</v>
      </c>
      <c r="C146" s="4" t="s">
        <v>1161</v>
      </c>
      <c r="D146" s="4" t="s">
        <v>392</v>
      </c>
      <c r="E146" s="45" t="s">
        <v>343</v>
      </c>
      <c r="F146" s="50">
        <v>8.8862343891499993</v>
      </c>
      <c r="G146" s="50">
        <v>498.62310415799999</v>
      </c>
      <c r="H146" s="49">
        <f t="shared" si="18"/>
        <v>17.821545602375846</v>
      </c>
      <c r="I146" s="67">
        <f t="shared" si="19"/>
        <v>128.3151283371061</v>
      </c>
      <c r="J146" s="67">
        <f t="shared" si="16"/>
        <v>51675.272894952046</v>
      </c>
      <c r="K146" s="180">
        <f t="shared" si="15"/>
        <v>0.81969407656142812</v>
      </c>
      <c r="L146" s="96">
        <f t="shared" si="22"/>
        <v>3206.0812168374418</v>
      </c>
      <c r="M146" s="96">
        <f t="shared" si="14"/>
        <v>0.90684489028910187</v>
      </c>
      <c r="N146" s="63">
        <f t="shared" si="20"/>
        <v>2421.3586624764425</v>
      </c>
      <c r="O146" s="66">
        <f t="shared" si="21"/>
        <v>0.59594126340063125</v>
      </c>
      <c r="P146" s="23" t="e">
        <f>N146/#REF!</f>
        <v>#REF!</v>
      </c>
      <c r="Q146" t="e">
        <f>IF(#REF!="1A1 Energy Industries",#REF!)</f>
        <v>#REF!</v>
      </c>
      <c r="R146" t="e">
        <f>IF(#REF!="1B2 Oil &amp; Natural Gas",#REF!)</f>
        <v>#REF!</v>
      </c>
      <c r="S146" t="e">
        <f>IF(#REF!="3A2 Manure Management",#REF!)</f>
        <v>#REF!</v>
      </c>
      <c r="T146" t="e">
        <f>IF(#REF!="3B2 Cropland",#REF!)</f>
        <v>#REF!</v>
      </c>
      <c r="U146" t="e">
        <f>IF(#REF!="3B6 Other Land",#REF!)</f>
        <v>#REF!</v>
      </c>
      <c r="V146" t="e">
        <f>IF(#REF!="4A1 Managed Waste Disposal Sites",#REF!)</f>
        <v>#REF!</v>
      </c>
      <c r="W146" t="e">
        <f>IF(#REF!="4D1 Domestic Wastewater Treatment &amp; Discharge",#REF!)</f>
        <v>#REF!</v>
      </c>
      <c r="X146" t="e">
        <f>IF(#REF!="unknown",#REF!)</f>
        <v>#REF!</v>
      </c>
    </row>
    <row r="147" spans="1:24" x14ac:dyDescent="0.35">
      <c r="A147" s="5" t="s">
        <v>1194</v>
      </c>
      <c r="B147" s="4" t="s">
        <v>1057</v>
      </c>
      <c r="C147" s="4" t="s">
        <v>1138</v>
      </c>
      <c r="D147" s="4" t="s">
        <v>392</v>
      </c>
      <c r="E147" s="33" t="s">
        <v>343</v>
      </c>
      <c r="F147" s="49">
        <v>4.2914103879600001</v>
      </c>
      <c r="G147" s="49">
        <v>241.49534156999999</v>
      </c>
      <c r="H147" s="49">
        <f t="shared" si="18"/>
        <v>17.770158049678521</v>
      </c>
      <c r="I147" s="67">
        <f t="shared" si="19"/>
        <v>127.94513795768536</v>
      </c>
      <c r="J147" s="67">
        <f t="shared" si="16"/>
        <v>51803.218032909732</v>
      </c>
      <c r="K147" s="180">
        <f t="shared" si="15"/>
        <v>0.82172359408176998</v>
      </c>
      <c r="L147" s="96">
        <f t="shared" si="22"/>
        <v>3210.3726272254016</v>
      </c>
      <c r="M147" s="96">
        <f t="shared" si="14"/>
        <v>0.9080587221664782</v>
      </c>
      <c r="N147" s="63">
        <f t="shared" si="20"/>
        <v>2439.1288205261212</v>
      </c>
      <c r="O147" s="66">
        <f t="shared" si="21"/>
        <v>0.60031482878896725</v>
      </c>
      <c r="P147" s="23" t="e">
        <f>N147/#REF!</f>
        <v>#REF!</v>
      </c>
      <c r="Q147" t="e">
        <f>IF(#REF!="1A1 Energy Industries",#REF!)</f>
        <v>#REF!</v>
      </c>
      <c r="R147" t="e">
        <f>IF(#REF!="1B2 Oil &amp; Natural Gas",#REF!)</f>
        <v>#REF!</v>
      </c>
      <c r="S147" t="e">
        <f>IF(#REF!="3A2 Manure Management",#REF!)</f>
        <v>#REF!</v>
      </c>
      <c r="T147" t="e">
        <f>IF(#REF!="3B2 Cropland",#REF!)</f>
        <v>#REF!</v>
      </c>
      <c r="U147" t="e">
        <f>IF(#REF!="3B6 Other Land",#REF!)</f>
        <v>#REF!</v>
      </c>
      <c r="V147" t="e">
        <f>IF(#REF!="4A1 Managed Waste Disposal Sites",#REF!)</f>
        <v>#REF!</v>
      </c>
      <c r="W147" t="e">
        <f>IF(#REF!="4D1 Domestic Wastewater Treatment &amp; Discharge",#REF!)</f>
        <v>#REF!</v>
      </c>
      <c r="X147" t="e">
        <f>IF(#REF!="unknown",#REF!)</f>
        <v>#REF!</v>
      </c>
    </row>
    <row r="148" spans="1:24" x14ac:dyDescent="0.35">
      <c r="A148" s="5" t="s">
        <v>189</v>
      </c>
      <c r="B148" s="4" t="s">
        <v>346</v>
      </c>
      <c r="C148" s="4" t="s">
        <v>451</v>
      </c>
      <c r="D148" s="4" t="s">
        <v>376</v>
      </c>
      <c r="E148" s="33" t="s">
        <v>343</v>
      </c>
      <c r="F148" s="49">
        <v>8.6712539913099995</v>
      </c>
      <c r="G148" s="49">
        <v>490.26462242299999</v>
      </c>
      <c r="H148" s="49">
        <f t="shared" si="18"/>
        <v>17.686884989691233</v>
      </c>
      <c r="I148" s="67">
        <f t="shared" si="19"/>
        <v>127.34557192577689</v>
      </c>
      <c r="J148" s="67">
        <f t="shared" si="16"/>
        <v>51930.563604835508</v>
      </c>
      <c r="K148" s="180">
        <f t="shared" si="15"/>
        <v>0.82374360104324418</v>
      </c>
      <c r="L148" s="96">
        <f t="shared" si="22"/>
        <v>3219.0438812167117</v>
      </c>
      <c r="M148" s="96">
        <f t="shared" si="14"/>
        <v>0.91051139938910175</v>
      </c>
      <c r="N148" s="63">
        <f t="shared" si="20"/>
        <v>2456.8157055158126</v>
      </c>
      <c r="O148" s="66">
        <f t="shared" si="21"/>
        <v>0.6046678991332004</v>
      </c>
      <c r="P148" s="23" t="e">
        <f>N148/#REF!</f>
        <v>#REF!</v>
      </c>
      <c r="Q148" t="e">
        <f>IF(#REF!="1A1 Energy Industries",#REF!)</f>
        <v>#REF!</v>
      </c>
      <c r="R148" t="e">
        <f>IF(#REF!="1B2 Oil &amp; Natural Gas",#REF!)</f>
        <v>#REF!</v>
      </c>
      <c r="S148" t="e">
        <f>IF(#REF!="3A2 Manure Management",#REF!)</f>
        <v>#REF!</v>
      </c>
      <c r="T148" t="e">
        <f>IF(#REF!="3B2 Cropland",#REF!)</f>
        <v>#REF!</v>
      </c>
      <c r="U148" t="e">
        <f>IF(#REF!="3B6 Other Land",#REF!)</f>
        <v>#REF!</v>
      </c>
      <c r="V148" t="e">
        <f>IF(#REF!="4A1 Managed Waste Disposal Sites",#REF!)</f>
        <v>#REF!</v>
      </c>
      <c r="W148" t="e">
        <f>IF(#REF!="4D1 Domestic Wastewater Treatment &amp; Discharge",#REF!)</f>
        <v>#REF!</v>
      </c>
      <c r="X148" t="e">
        <f>IF(#REF!="unknown",#REF!)</f>
        <v>#REF!</v>
      </c>
    </row>
    <row r="149" spans="1:24" x14ac:dyDescent="0.35">
      <c r="A149" s="4" t="s">
        <v>434</v>
      </c>
      <c r="B149" s="4" t="s">
        <v>435</v>
      </c>
      <c r="C149" s="4" t="s">
        <v>431</v>
      </c>
      <c r="D149" s="4" t="s">
        <v>376</v>
      </c>
      <c r="E149" s="33" t="s">
        <v>514</v>
      </c>
      <c r="F149" s="49">
        <v>3.1102188504841668</v>
      </c>
      <c r="G149" s="49">
        <v>178.98662616238335</v>
      </c>
      <c r="H149" s="49">
        <f t="shared" si="18"/>
        <v>17.376822599373767</v>
      </c>
      <c r="I149" s="67">
        <f t="shared" si="19"/>
        <v>125.11312271549112</v>
      </c>
      <c r="J149" s="67">
        <f t="shared" si="16"/>
        <v>52055.676727550999</v>
      </c>
      <c r="K149" s="180">
        <f t="shared" si="15"/>
        <v>0.82572819599252434</v>
      </c>
      <c r="L149" s="96">
        <f t="shared" si="22"/>
        <v>3222.1541000671959</v>
      </c>
      <c r="M149" s="96">
        <f t="shared" si="14"/>
        <v>0.91139112946500567</v>
      </c>
      <c r="N149" s="63">
        <f t="shared" si="20"/>
        <v>2474.1925281151862</v>
      </c>
      <c r="O149" s="66">
        <f t="shared" si="21"/>
        <v>0.6089446573740338</v>
      </c>
      <c r="P149" s="23" t="e">
        <f>N149/#REF!</f>
        <v>#REF!</v>
      </c>
      <c r="Q149" t="e">
        <f>IF(#REF!="1A1 Energy Industries",#REF!)</f>
        <v>#REF!</v>
      </c>
      <c r="R149" t="e">
        <f>IF(#REF!="1B2 Oil &amp; Natural Gas",#REF!)</f>
        <v>#REF!</v>
      </c>
      <c r="S149" t="e">
        <f>IF(#REF!="3A2 Manure Management",#REF!)</f>
        <v>#REF!</v>
      </c>
      <c r="T149" t="e">
        <f>IF(#REF!="3B2 Cropland",#REF!)</f>
        <v>#REF!</v>
      </c>
      <c r="U149" t="e">
        <f>IF(#REF!="3B6 Other Land",#REF!)</f>
        <v>#REF!</v>
      </c>
      <c r="V149" t="e">
        <f>IF(#REF!="4A1 Managed Waste Disposal Sites",#REF!)</f>
        <v>#REF!</v>
      </c>
      <c r="W149" t="e">
        <f>IF(#REF!="4D1 Domestic Wastewater Treatment &amp; Discharge",#REF!)</f>
        <v>#REF!</v>
      </c>
      <c r="X149" t="e">
        <f>IF(#REF!="unknown",#REF!)</f>
        <v>#REF!</v>
      </c>
    </row>
    <row r="150" spans="1:24" x14ac:dyDescent="0.35">
      <c r="A150" s="5" t="s">
        <v>1196</v>
      </c>
      <c r="B150" s="4" t="s">
        <v>1057</v>
      </c>
      <c r="C150" s="4" t="s">
        <v>1093</v>
      </c>
      <c r="D150" s="4" t="s">
        <v>392</v>
      </c>
      <c r="E150" s="33" t="s">
        <v>343</v>
      </c>
      <c r="F150" s="49">
        <v>8.4172470280899994</v>
      </c>
      <c r="G150" s="49">
        <v>488.62255371600003</v>
      </c>
      <c r="H150" s="49">
        <f t="shared" si="18"/>
        <v>17.22648077555241</v>
      </c>
      <c r="I150" s="67">
        <f t="shared" si="19"/>
        <v>124.03066158397735</v>
      </c>
      <c r="J150" s="67">
        <f t="shared" si="16"/>
        <v>52179.707389134979</v>
      </c>
      <c r="K150" s="180">
        <f t="shared" si="15"/>
        <v>0.82769562050558021</v>
      </c>
      <c r="L150" s="96">
        <f t="shared" si="22"/>
        <v>3230.571347095286</v>
      </c>
      <c r="M150" s="96">
        <f t="shared" si="14"/>
        <v>0.91377196043636022</v>
      </c>
      <c r="N150" s="63">
        <f t="shared" si="20"/>
        <v>2491.4190088907385</v>
      </c>
      <c r="O150" s="66">
        <f t="shared" si="21"/>
        <v>0.61318441370440324</v>
      </c>
      <c r="P150" s="23" t="e">
        <f>N150/#REF!</f>
        <v>#REF!</v>
      </c>
      <c r="Q150" t="e">
        <f>IF(#REF!="1A1 Energy Industries",#REF!)</f>
        <v>#REF!</v>
      </c>
      <c r="R150" t="e">
        <f>IF(#REF!="1B2 Oil &amp; Natural Gas",#REF!)</f>
        <v>#REF!</v>
      </c>
      <c r="S150" t="e">
        <f>IF(#REF!="3A2 Manure Management",#REF!)</f>
        <v>#REF!</v>
      </c>
      <c r="T150" t="e">
        <f>IF(#REF!="3B2 Cropland",#REF!)</f>
        <v>#REF!</v>
      </c>
      <c r="U150" t="e">
        <f>IF(#REF!="3B6 Other Land",#REF!)</f>
        <v>#REF!</v>
      </c>
      <c r="V150" t="e">
        <f>IF(#REF!="4A1 Managed Waste Disposal Sites",#REF!)</f>
        <v>#REF!</v>
      </c>
      <c r="W150" t="e">
        <f>IF(#REF!="4D1 Domestic Wastewater Treatment &amp; Discharge",#REF!)</f>
        <v>#REF!</v>
      </c>
      <c r="X150" t="e">
        <f>IF(#REF!="unknown",#REF!)</f>
        <v>#REF!</v>
      </c>
    </row>
    <row r="151" spans="1:24" x14ac:dyDescent="0.35">
      <c r="A151" s="5" t="s">
        <v>1194</v>
      </c>
      <c r="B151" s="4" t="s">
        <v>1211</v>
      </c>
      <c r="C151" s="4" t="s">
        <v>1212</v>
      </c>
      <c r="D151" s="4" t="s">
        <v>395</v>
      </c>
      <c r="E151" s="33" t="s">
        <v>343</v>
      </c>
      <c r="F151" s="49">
        <v>1.78883371782</v>
      </c>
      <c r="G151" s="49">
        <v>104.78549517899999</v>
      </c>
      <c r="H151" s="49">
        <f t="shared" si="18"/>
        <v>17.071386786541609</v>
      </c>
      <c r="I151" s="67">
        <f t="shared" si="19"/>
        <v>122.9139848630996</v>
      </c>
      <c r="J151" s="67">
        <f t="shared" si="16"/>
        <v>52302.621373998081</v>
      </c>
      <c r="K151" s="180">
        <f t="shared" si="15"/>
        <v>0.82964533184089639</v>
      </c>
      <c r="L151" s="96">
        <f t="shared" si="22"/>
        <v>3232.3601808131061</v>
      </c>
      <c r="M151" s="96">
        <f t="shared" si="14"/>
        <v>0.91427793474170926</v>
      </c>
      <c r="N151" s="63">
        <f t="shared" si="20"/>
        <v>2508.49039567728</v>
      </c>
      <c r="O151" s="66">
        <f t="shared" si="21"/>
        <v>0.61738599852834142</v>
      </c>
      <c r="P151" s="23" t="e">
        <f>N151/#REF!</f>
        <v>#REF!</v>
      </c>
      <c r="Q151" t="e">
        <f>IF(#REF!="1A1 Energy Industries",#REF!)</f>
        <v>#REF!</v>
      </c>
      <c r="R151" t="e">
        <f>IF(#REF!="1B2 Oil &amp; Natural Gas",#REF!)</f>
        <v>#REF!</v>
      </c>
      <c r="S151" t="e">
        <f>IF(#REF!="3A2 Manure Management",#REF!)</f>
        <v>#REF!</v>
      </c>
      <c r="T151" t="e">
        <f>IF(#REF!="3B2 Cropland",#REF!)</f>
        <v>#REF!</v>
      </c>
      <c r="U151" t="e">
        <f>IF(#REF!="3B6 Other Land",#REF!)</f>
        <v>#REF!</v>
      </c>
      <c r="V151" t="e">
        <f>IF(#REF!="4A1 Managed Waste Disposal Sites",#REF!)</f>
        <v>#REF!</v>
      </c>
      <c r="W151" t="e">
        <f>IF(#REF!="4D1 Domestic Wastewater Treatment &amp; Discharge",#REF!)</f>
        <v>#REF!</v>
      </c>
      <c r="X151" t="e">
        <f>IF(#REF!="unknown",#REF!)</f>
        <v>#REF!</v>
      </c>
    </row>
    <row r="152" spans="1:24" x14ac:dyDescent="0.35">
      <c r="A152" s="5" t="s">
        <v>1198</v>
      </c>
      <c r="B152" s="4" t="s">
        <v>1057</v>
      </c>
      <c r="C152" s="4" t="s">
        <v>1180</v>
      </c>
      <c r="D152" s="4" t="s">
        <v>392</v>
      </c>
      <c r="E152" s="45" t="s">
        <v>343</v>
      </c>
      <c r="F152" s="50">
        <v>2.0495006078900002</v>
      </c>
      <c r="G152" s="50">
        <v>120.074976577</v>
      </c>
      <c r="H152" s="49">
        <f t="shared" si="18"/>
        <v>17.06850724701766</v>
      </c>
      <c r="I152" s="67">
        <f t="shared" si="19"/>
        <v>122.89325217852715</v>
      </c>
      <c r="J152" s="67">
        <f t="shared" si="16"/>
        <v>52425.514626176606</v>
      </c>
      <c r="K152" s="180">
        <f t="shared" si="15"/>
        <v>0.83159471430598542</v>
      </c>
      <c r="L152" s="96">
        <f t="shared" si="22"/>
        <v>3234.4096814209961</v>
      </c>
      <c r="M152" s="96">
        <f t="shared" si="14"/>
        <v>0.91485763906864548</v>
      </c>
      <c r="N152" s="63">
        <f t="shared" si="20"/>
        <v>2525.5589029242979</v>
      </c>
      <c r="O152" s="66">
        <f t="shared" si="21"/>
        <v>0.62158687464421081</v>
      </c>
      <c r="P152" s="23" t="e">
        <f>N152/#REF!</f>
        <v>#REF!</v>
      </c>
      <c r="Q152" t="e">
        <f>IF(#REF!="1A1 Energy Industries",#REF!)</f>
        <v>#REF!</v>
      </c>
      <c r="R152" t="e">
        <f>IF(#REF!="1B2 Oil &amp; Natural Gas",#REF!)</f>
        <v>#REF!</v>
      </c>
      <c r="S152" t="e">
        <f>IF(#REF!="3A2 Manure Management",#REF!)</f>
        <v>#REF!</v>
      </c>
      <c r="T152" t="e">
        <f>IF(#REF!="3B2 Cropland",#REF!)</f>
        <v>#REF!</v>
      </c>
      <c r="U152" t="e">
        <f>IF(#REF!="3B6 Other Land",#REF!)</f>
        <v>#REF!</v>
      </c>
      <c r="V152" t="e">
        <f>IF(#REF!="4A1 Managed Waste Disposal Sites",#REF!)</f>
        <v>#REF!</v>
      </c>
      <c r="W152" t="e">
        <f>IF(#REF!="4D1 Domestic Wastewater Treatment &amp; Discharge",#REF!)</f>
        <v>#REF!</v>
      </c>
      <c r="X152" t="e">
        <f>IF(#REF!="unknown",#REF!)</f>
        <v>#REF!</v>
      </c>
    </row>
    <row r="153" spans="1:24" x14ac:dyDescent="0.35">
      <c r="A153" s="4" t="s">
        <v>434</v>
      </c>
      <c r="B153" s="4" t="s">
        <v>345</v>
      </c>
      <c r="C153" s="4" t="s">
        <v>431</v>
      </c>
      <c r="D153" s="4" t="s">
        <v>376</v>
      </c>
      <c r="E153" s="45" t="s">
        <v>343</v>
      </c>
      <c r="F153" s="50">
        <v>6.4399103561900004</v>
      </c>
      <c r="G153" s="50">
        <v>379.4153397</v>
      </c>
      <c r="H153" s="49">
        <f t="shared" si="18"/>
        <v>16.973247210515986</v>
      </c>
      <c r="I153" s="67">
        <f t="shared" si="19"/>
        <v>122.20737991571511</v>
      </c>
      <c r="J153" s="67">
        <f t="shared" si="16"/>
        <v>52547.722006092321</v>
      </c>
      <c r="K153" s="180">
        <f t="shared" si="15"/>
        <v>0.83353321718786932</v>
      </c>
      <c r="L153" s="96">
        <f t="shared" si="22"/>
        <v>3240.8495917771861</v>
      </c>
      <c r="M153" s="96">
        <f t="shared" si="14"/>
        <v>0.91667917739080673</v>
      </c>
      <c r="N153" s="63">
        <f t="shared" si="20"/>
        <v>2542.5321501348139</v>
      </c>
      <c r="O153" s="66">
        <f t="shared" si="21"/>
        <v>0.62576430549879603</v>
      </c>
      <c r="P153" s="23" t="e">
        <f>N153/#REF!</f>
        <v>#REF!</v>
      </c>
      <c r="Q153" t="e">
        <f>IF(#REF!="1A1 Energy Industries",#REF!)</f>
        <v>#REF!</v>
      </c>
      <c r="R153" t="e">
        <f>IF(#REF!="1B2 Oil &amp; Natural Gas",#REF!)</f>
        <v>#REF!</v>
      </c>
      <c r="S153" t="e">
        <f>IF(#REF!="3A2 Manure Management",#REF!)</f>
        <v>#REF!</v>
      </c>
      <c r="T153" t="e">
        <f>IF(#REF!="3B2 Cropland",#REF!)</f>
        <v>#REF!</v>
      </c>
      <c r="U153" t="e">
        <f>IF(#REF!="3B6 Other Land",#REF!)</f>
        <v>#REF!</v>
      </c>
      <c r="V153" t="e">
        <f>IF(#REF!="4A1 Managed Waste Disposal Sites",#REF!)</f>
        <v>#REF!</v>
      </c>
      <c r="W153" t="e">
        <f>IF(#REF!="4D1 Domestic Wastewater Treatment &amp; Discharge",#REF!)</f>
        <v>#REF!</v>
      </c>
      <c r="X153" t="e">
        <f>IF(#REF!="unknown",#REF!)</f>
        <v>#REF!</v>
      </c>
    </row>
    <row r="154" spans="1:24" x14ac:dyDescent="0.35">
      <c r="A154" s="5" t="s">
        <v>1251</v>
      </c>
      <c r="B154" s="4" t="s">
        <v>345</v>
      </c>
      <c r="C154" s="4"/>
      <c r="D154" s="4" t="s">
        <v>345</v>
      </c>
      <c r="E154" s="46" t="s">
        <v>343</v>
      </c>
      <c r="F154" s="50">
        <v>4.90431105485</v>
      </c>
      <c r="G154" s="50">
        <v>290.695166798</v>
      </c>
      <c r="H154" s="49">
        <f t="shared" si="18"/>
        <v>16.870975561344427</v>
      </c>
      <c r="I154" s="67">
        <f t="shared" si="19"/>
        <v>121.47102404167987</v>
      </c>
      <c r="J154" s="67">
        <f t="shared" si="16"/>
        <v>52669.193030134003</v>
      </c>
      <c r="K154" s="180">
        <f t="shared" si="15"/>
        <v>0.83546003969509108</v>
      </c>
      <c r="L154" s="96">
        <f t="shared" si="22"/>
        <v>3245.7539028320361</v>
      </c>
      <c r="M154" s="96">
        <f t="shared" si="14"/>
        <v>0.91806636914288164</v>
      </c>
      <c r="N154" s="63">
        <f t="shared" si="20"/>
        <v>2559.4031256961584</v>
      </c>
      <c r="O154" s="66">
        <f t="shared" si="21"/>
        <v>0.62991656540421037</v>
      </c>
      <c r="P154" s="23" t="e">
        <f>N154/#REF!</f>
        <v>#REF!</v>
      </c>
      <c r="Q154" t="e">
        <f>IF(#REF!="1A1 Energy Industries",#REF!)</f>
        <v>#REF!</v>
      </c>
      <c r="R154" t="e">
        <f>IF(#REF!="1B2 Oil &amp; Natural Gas",#REF!)</f>
        <v>#REF!</v>
      </c>
      <c r="S154" t="e">
        <f>IF(#REF!="3A2 Manure Management",#REF!)</f>
        <v>#REF!</v>
      </c>
      <c r="T154" t="e">
        <f>IF(#REF!="3B2 Cropland",#REF!)</f>
        <v>#REF!</v>
      </c>
      <c r="U154" t="e">
        <f>IF(#REF!="3B6 Other Land",#REF!)</f>
        <v>#REF!</v>
      </c>
      <c r="V154" t="e">
        <f>IF(#REF!="4A1 Managed Waste Disposal Sites",#REF!)</f>
        <v>#REF!</v>
      </c>
      <c r="W154" t="e">
        <f>IF(#REF!="4D1 Domestic Wastewater Treatment &amp; Discharge",#REF!)</f>
        <v>#REF!</v>
      </c>
      <c r="X154" t="e">
        <f>IF(#REF!="unknown",#REF!)</f>
        <v>#REF!</v>
      </c>
    </row>
    <row r="155" spans="1:24" x14ac:dyDescent="0.35">
      <c r="A155" s="4" t="s">
        <v>431</v>
      </c>
      <c r="B155" s="4" t="s">
        <v>436</v>
      </c>
      <c r="C155" s="4"/>
      <c r="D155" s="4" t="s">
        <v>376</v>
      </c>
      <c r="E155" s="46" t="s">
        <v>514</v>
      </c>
      <c r="F155" s="50">
        <v>5.2950465662875335</v>
      </c>
      <c r="G155" s="50">
        <v>319.28438744199997</v>
      </c>
      <c r="H155" s="49">
        <f t="shared" si="18"/>
        <v>16.584107380600976</v>
      </c>
      <c r="I155" s="67">
        <f t="shared" si="19"/>
        <v>119.40557314032702</v>
      </c>
      <c r="J155" s="67">
        <f t="shared" si="16"/>
        <v>52788.598603274331</v>
      </c>
      <c r="K155" s="180">
        <f t="shared" si="15"/>
        <v>0.83735409918483028</v>
      </c>
      <c r="L155" s="96">
        <f t="shared" si="22"/>
        <v>3251.0489493983237</v>
      </c>
      <c r="M155" s="96">
        <f t="shared" si="14"/>
        <v>0.91956408102156484</v>
      </c>
      <c r="N155" s="63">
        <f t="shared" si="20"/>
        <v>2575.9872330767594</v>
      </c>
      <c r="O155" s="66">
        <f t="shared" si="21"/>
        <v>0.63399822173126563</v>
      </c>
      <c r="P155" s="23" t="e">
        <f>N155/#REF!</f>
        <v>#REF!</v>
      </c>
      <c r="Q155" t="e">
        <f>IF(#REF!="1A1 Energy Industries",#REF!)</f>
        <v>#REF!</v>
      </c>
      <c r="R155" t="e">
        <f>IF(#REF!="1B2 Oil &amp; Natural Gas",#REF!)</f>
        <v>#REF!</v>
      </c>
      <c r="S155" t="e">
        <f>IF(#REF!="3A2 Manure Management",#REF!)</f>
        <v>#REF!</v>
      </c>
      <c r="T155" t="e">
        <f>IF(#REF!="3B2 Cropland",#REF!)</f>
        <v>#REF!</v>
      </c>
      <c r="U155" t="e">
        <f>IF(#REF!="3B6 Other Land",#REF!)</f>
        <v>#REF!</v>
      </c>
      <c r="V155" t="e">
        <f>IF(#REF!="4A1 Managed Waste Disposal Sites",#REF!)</f>
        <v>#REF!</v>
      </c>
      <c r="W155" t="e">
        <f>IF(#REF!="4D1 Domestic Wastewater Treatment &amp; Discharge",#REF!)</f>
        <v>#REF!</v>
      </c>
      <c r="X155" t="e">
        <f>IF(#REF!="unknown",#REF!)</f>
        <v>#REF!</v>
      </c>
    </row>
    <row r="156" spans="1:24" x14ac:dyDescent="0.35">
      <c r="A156" s="5" t="s">
        <v>1207</v>
      </c>
      <c r="B156" s="4" t="s">
        <v>1057</v>
      </c>
      <c r="C156" s="4"/>
      <c r="D156" s="4" t="s">
        <v>392</v>
      </c>
      <c r="E156" s="45" t="s">
        <v>343</v>
      </c>
      <c r="F156" s="50">
        <v>8.2926219124300005</v>
      </c>
      <c r="G156" s="50">
        <v>500.23486483900001</v>
      </c>
      <c r="H156" s="49">
        <f t="shared" si="18"/>
        <v>16.577456901367661</v>
      </c>
      <c r="I156" s="67">
        <f t="shared" si="19"/>
        <v>119.35768968984716</v>
      </c>
      <c r="J156" s="67">
        <f t="shared" si="16"/>
        <v>52907.956292964176</v>
      </c>
      <c r="K156" s="180">
        <f t="shared" si="15"/>
        <v>0.83924739912791346</v>
      </c>
      <c r="L156" s="96">
        <f t="shared" si="22"/>
        <v>3259.3415713107538</v>
      </c>
      <c r="M156" s="96">
        <f t="shared" si="14"/>
        <v>0.92190966159166809</v>
      </c>
      <c r="N156" s="63">
        <f t="shared" si="20"/>
        <v>2592.5646899781268</v>
      </c>
      <c r="O156" s="66">
        <f t="shared" si="21"/>
        <v>0.63807824125206913</v>
      </c>
      <c r="P156" s="23" t="e">
        <f>N156/#REF!</f>
        <v>#REF!</v>
      </c>
      <c r="Q156" t="e">
        <f>IF(#REF!="1A1 Energy Industries",#REF!)</f>
        <v>#REF!</v>
      </c>
      <c r="R156" t="e">
        <f>IF(#REF!="1B2 Oil &amp; Natural Gas",#REF!)</f>
        <v>#REF!</v>
      </c>
      <c r="S156" t="e">
        <f>IF(#REF!="3A2 Manure Management",#REF!)</f>
        <v>#REF!</v>
      </c>
      <c r="T156" t="e">
        <f>IF(#REF!="3B2 Cropland",#REF!)</f>
        <v>#REF!</v>
      </c>
      <c r="U156" t="e">
        <f>IF(#REF!="3B6 Other Land",#REF!)</f>
        <v>#REF!</v>
      </c>
      <c r="V156" t="e">
        <f>IF(#REF!="4A1 Managed Waste Disposal Sites",#REF!)</f>
        <v>#REF!</v>
      </c>
      <c r="W156" t="e">
        <f>IF(#REF!="4D1 Domestic Wastewater Treatment &amp; Discharge",#REF!)</f>
        <v>#REF!</v>
      </c>
      <c r="X156" t="e">
        <f>IF(#REF!="unknown",#REF!)</f>
        <v>#REF!</v>
      </c>
    </row>
    <row r="157" spans="1:24" x14ac:dyDescent="0.35">
      <c r="A157" s="4" t="s">
        <v>434</v>
      </c>
      <c r="B157" s="4" t="s">
        <v>345</v>
      </c>
      <c r="C157" s="4" t="s">
        <v>431</v>
      </c>
      <c r="D157" s="4" t="s">
        <v>345</v>
      </c>
      <c r="E157" s="33" t="s">
        <v>514</v>
      </c>
      <c r="F157" s="49">
        <v>5.2465958246</v>
      </c>
      <c r="G157" s="49">
        <v>317.70555550699999</v>
      </c>
      <c r="H157" s="49">
        <f t="shared" si="18"/>
        <v>16.514019769743694</v>
      </c>
      <c r="I157" s="67">
        <f t="shared" si="19"/>
        <v>118.90094234215459</v>
      </c>
      <c r="J157" s="67">
        <f t="shared" si="16"/>
        <v>53026.857235306328</v>
      </c>
      <c r="K157" s="180">
        <f t="shared" si="15"/>
        <v>0.84113345395985528</v>
      </c>
      <c r="L157" s="96">
        <f t="shared" si="22"/>
        <v>3264.5881671353536</v>
      </c>
      <c r="M157" s="96">
        <f t="shared" si="14"/>
        <v>0.923393669105253</v>
      </c>
      <c r="N157" s="63">
        <f t="shared" si="20"/>
        <v>2609.0787097478706</v>
      </c>
      <c r="O157" s="66">
        <f t="shared" si="21"/>
        <v>0.64214264771853569</v>
      </c>
      <c r="P157" s="23" t="e">
        <f>N157/#REF!</f>
        <v>#REF!</v>
      </c>
      <c r="Q157" t="e">
        <f>IF(#REF!="1A1 Energy Industries",#REF!)</f>
        <v>#REF!</v>
      </c>
      <c r="R157" t="e">
        <f>IF(#REF!="1B2 Oil &amp; Natural Gas",#REF!)</f>
        <v>#REF!</v>
      </c>
      <c r="S157" t="e">
        <f>IF(#REF!="3A2 Manure Management",#REF!)</f>
        <v>#REF!</v>
      </c>
      <c r="T157" t="e">
        <f>IF(#REF!="3B2 Cropland",#REF!)</f>
        <v>#REF!</v>
      </c>
      <c r="U157" t="e">
        <f>IF(#REF!="3B6 Other Land",#REF!)</f>
        <v>#REF!</v>
      </c>
      <c r="V157" t="e">
        <f>IF(#REF!="4A1 Managed Waste Disposal Sites",#REF!)</f>
        <v>#REF!</v>
      </c>
      <c r="W157" t="e">
        <f>IF(#REF!="4D1 Domestic Wastewater Treatment &amp; Discharge",#REF!)</f>
        <v>#REF!</v>
      </c>
      <c r="X157" t="e">
        <f>IF(#REF!="unknown",#REF!)</f>
        <v>#REF!</v>
      </c>
    </row>
    <row r="158" spans="1:24" x14ac:dyDescent="0.35">
      <c r="A158" s="4" t="s">
        <v>434</v>
      </c>
      <c r="B158" s="4" t="s">
        <v>435</v>
      </c>
      <c r="C158" s="4" t="s">
        <v>431</v>
      </c>
      <c r="D158" s="4" t="s">
        <v>376</v>
      </c>
      <c r="E158" s="33" t="s">
        <v>343</v>
      </c>
      <c r="F158" s="49">
        <v>2.2781495507799998</v>
      </c>
      <c r="G158" s="49">
        <v>141.28694207199999</v>
      </c>
      <c r="H158" s="49">
        <f t="shared" si="18"/>
        <v>16.124275303651576</v>
      </c>
      <c r="I158" s="67">
        <f t="shared" si="19"/>
        <v>116.09478218629133</v>
      </c>
      <c r="J158" s="67">
        <f t="shared" si="16"/>
        <v>53142.952017492622</v>
      </c>
      <c r="K158" s="180">
        <f t="shared" si="15"/>
        <v>0.84297499634457074</v>
      </c>
      <c r="L158" s="96">
        <f t="shared" si="22"/>
        <v>3266.8663166861338</v>
      </c>
      <c r="M158" s="96">
        <f t="shared" si="14"/>
        <v>0.92403804712929993</v>
      </c>
      <c r="N158" s="63">
        <f t="shared" si="20"/>
        <v>2625.2029850515223</v>
      </c>
      <c r="O158" s="66">
        <f t="shared" si="21"/>
        <v>0.64611113084529814</v>
      </c>
      <c r="P158" s="23" t="e">
        <f>N158/#REF!</f>
        <v>#REF!</v>
      </c>
      <c r="Q158" t="e">
        <f>IF(#REF!="1A1 Energy Industries",#REF!)</f>
        <v>#REF!</v>
      </c>
      <c r="R158" t="e">
        <f>IF(#REF!="1B2 Oil &amp; Natural Gas",#REF!)</f>
        <v>#REF!</v>
      </c>
      <c r="S158" t="e">
        <f>IF(#REF!="3A2 Manure Management",#REF!)</f>
        <v>#REF!</v>
      </c>
      <c r="T158" t="e">
        <f>IF(#REF!="3B2 Cropland",#REF!)</f>
        <v>#REF!</v>
      </c>
      <c r="U158" t="e">
        <f>IF(#REF!="3B6 Other Land",#REF!)</f>
        <v>#REF!</v>
      </c>
      <c r="V158" t="e">
        <f>IF(#REF!="4A1 Managed Waste Disposal Sites",#REF!)</f>
        <v>#REF!</v>
      </c>
      <c r="W158" t="e">
        <f>IF(#REF!="4D1 Domestic Wastewater Treatment &amp; Discharge",#REF!)</f>
        <v>#REF!</v>
      </c>
      <c r="X158" t="e">
        <f>IF(#REF!="unknown",#REF!)</f>
        <v>#REF!</v>
      </c>
    </row>
    <row r="159" spans="1:24" x14ac:dyDescent="0.35">
      <c r="A159" s="4" t="s">
        <v>434</v>
      </c>
      <c r="B159" s="4" t="s">
        <v>435</v>
      </c>
      <c r="C159" s="4" t="s">
        <v>431</v>
      </c>
      <c r="D159" s="4" t="s">
        <v>376</v>
      </c>
      <c r="E159" s="33" t="s">
        <v>343</v>
      </c>
      <c r="F159" s="49">
        <v>2.2781495358799999</v>
      </c>
      <c r="G159" s="49">
        <v>141.28694207199999</v>
      </c>
      <c r="H159" s="49">
        <f t="shared" si="18"/>
        <v>16.124275198192429</v>
      </c>
      <c r="I159" s="67">
        <f t="shared" si="19"/>
        <v>116.09478142698548</v>
      </c>
      <c r="J159" s="67">
        <f t="shared" si="16"/>
        <v>53259.046798919604</v>
      </c>
      <c r="K159" s="180">
        <f t="shared" si="15"/>
        <v>0.84481653871724172</v>
      </c>
      <c r="L159" s="96">
        <f t="shared" si="22"/>
        <v>3269.1444662220138</v>
      </c>
      <c r="M159" s="96">
        <f t="shared" si="14"/>
        <v>0.92468242514913213</v>
      </c>
      <c r="N159" s="63">
        <f t="shared" si="20"/>
        <v>2641.3272602497145</v>
      </c>
      <c r="O159" s="66">
        <f t="shared" si="21"/>
        <v>0.65007961394610503</v>
      </c>
      <c r="P159" s="23" t="e">
        <f>N159/#REF!</f>
        <v>#REF!</v>
      </c>
      <c r="Q159" t="e">
        <f>IF(#REF!="1A1 Energy Industries",#REF!)</f>
        <v>#REF!</v>
      </c>
      <c r="R159" t="e">
        <f>IF(#REF!="1B2 Oil &amp; Natural Gas",#REF!)</f>
        <v>#REF!</v>
      </c>
      <c r="S159" t="e">
        <f>IF(#REF!="3A2 Manure Management",#REF!)</f>
        <v>#REF!</v>
      </c>
      <c r="T159" t="e">
        <f>IF(#REF!="3B2 Cropland",#REF!)</f>
        <v>#REF!</v>
      </c>
      <c r="U159" t="e">
        <f>IF(#REF!="3B6 Other Land",#REF!)</f>
        <v>#REF!</v>
      </c>
      <c r="V159" t="e">
        <f>IF(#REF!="4A1 Managed Waste Disposal Sites",#REF!)</f>
        <v>#REF!</v>
      </c>
      <c r="W159" t="e">
        <f>IF(#REF!="4D1 Domestic Wastewater Treatment &amp; Discharge",#REF!)</f>
        <v>#REF!</v>
      </c>
      <c r="X159" t="e">
        <f>IF(#REF!="unknown",#REF!)</f>
        <v>#REF!</v>
      </c>
    </row>
    <row r="160" spans="1:24" x14ac:dyDescent="0.35">
      <c r="A160" s="5" t="s">
        <v>1194</v>
      </c>
      <c r="B160" s="4" t="s">
        <v>1057</v>
      </c>
      <c r="C160" s="4"/>
      <c r="D160" s="4" t="s">
        <v>392</v>
      </c>
      <c r="E160" s="33" t="s">
        <v>343</v>
      </c>
      <c r="F160" s="49">
        <v>2.4655388877700002</v>
      </c>
      <c r="G160" s="49">
        <v>152.97058540800001</v>
      </c>
      <c r="H160" s="49">
        <f t="shared" si="18"/>
        <v>16.117731923388835</v>
      </c>
      <c r="I160" s="67">
        <f t="shared" si="19"/>
        <v>116.04766984839964</v>
      </c>
      <c r="J160" s="67">
        <f t="shared" si="16"/>
        <v>53375.094468768002</v>
      </c>
      <c r="K160" s="180">
        <f t="shared" si="15"/>
        <v>0.84665733378700092</v>
      </c>
      <c r="L160" s="96">
        <f t="shared" si="22"/>
        <v>3271.6100051097837</v>
      </c>
      <c r="M160" s="96">
        <f t="shared" ref="M160:M223" si="23">L160/L$335</f>
        <v>0.92537980652875573</v>
      </c>
      <c r="N160" s="63">
        <f t="shared" si="20"/>
        <v>2657.4449921731034</v>
      </c>
      <c r="O160" s="66">
        <f t="shared" si="21"/>
        <v>0.65404648662565812</v>
      </c>
      <c r="P160" s="23" t="e">
        <f>N160/#REF!</f>
        <v>#REF!</v>
      </c>
      <c r="Q160" t="e">
        <f>IF(#REF!="1A1 Energy Industries",#REF!)</f>
        <v>#REF!</v>
      </c>
      <c r="R160" t="e">
        <f>IF(#REF!="1B2 Oil &amp; Natural Gas",#REF!)</f>
        <v>#REF!</v>
      </c>
      <c r="S160" t="e">
        <f>IF(#REF!="3A2 Manure Management",#REF!)</f>
        <v>#REF!</v>
      </c>
      <c r="T160" t="e">
        <f>IF(#REF!="3B2 Cropland",#REF!)</f>
        <v>#REF!</v>
      </c>
      <c r="U160" t="e">
        <f>IF(#REF!="3B6 Other Land",#REF!)</f>
        <v>#REF!</v>
      </c>
      <c r="V160" t="e">
        <f>IF(#REF!="4A1 Managed Waste Disposal Sites",#REF!)</f>
        <v>#REF!</v>
      </c>
      <c r="W160" t="e">
        <f>IF(#REF!="4D1 Domestic Wastewater Treatment &amp; Discharge",#REF!)</f>
        <v>#REF!</v>
      </c>
      <c r="X160" t="e">
        <f>IF(#REF!="unknown",#REF!)</f>
        <v>#REF!</v>
      </c>
    </row>
    <row r="161" spans="1:24" x14ac:dyDescent="0.35">
      <c r="A161" s="5" t="s">
        <v>214</v>
      </c>
      <c r="B161" s="4" t="s">
        <v>424</v>
      </c>
      <c r="C161" s="4" t="s">
        <v>842</v>
      </c>
      <c r="D161" s="4" t="s">
        <v>376</v>
      </c>
      <c r="E161" s="45" t="s">
        <v>343</v>
      </c>
      <c r="F161" s="50">
        <v>0.82753133121900002</v>
      </c>
      <c r="G161" s="50">
        <v>51.859907442999997</v>
      </c>
      <c r="H161" s="49">
        <f t="shared" si="18"/>
        <v>15.957053763131993</v>
      </c>
      <c r="I161" s="67">
        <f t="shared" si="19"/>
        <v>114.89078709455036</v>
      </c>
      <c r="J161" s="67">
        <f t="shared" si="16"/>
        <v>53489.98525586255</v>
      </c>
      <c r="K161" s="180">
        <f t="shared" si="15"/>
        <v>0.84847977791466578</v>
      </c>
      <c r="L161" s="96">
        <f t="shared" si="22"/>
        <v>3272.4375364410025</v>
      </c>
      <c r="M161" s="96">
        <f t="shared" si="23"/>
        <v>0.92561387500940706</v>
      </c>
      <c r="N161" s="63">
        <f t="shared" si="20"/>
        <v>2673.4020459362355</v>
      </c>
      <c r="O161" s="66">
        <f t="shared" si="21"/>
        <v>0.65797381343069528</v>
      </c>
      <c r="P161" s="23" t="e">
        <f>N161/#REF!</f>
        <v>#REF!</v>
      </c>
      <c r="Q161" t="e">
        <f>IF(#REF!="1A1 Energy Industries",#REF!)</f>
        <v>#REF!</v>
      </c>
      <c r="R161" t="e">
        <f>IF(#REF!="1B2 Oil &amp; Natural Gas",#REF!)</f>
        <v>#REF!</v>
      </c>
      <c r="S161" t="e">
        <f>IF(#REF!="3A2 Manure Management",#REF!)</f>
        <v>#REF!</v>
      </c>
      <c r="T161" t="e">
        <f>IF(#REF!="3B2 Cropland",#REF!)</f>
        <v>#REF!</v>
      </c>
      <c r="U161" t="e">
        <f>IF(#REF!="3B6 Other Land",#REF!)</f>
        <v>#REF!</v>
      </c>
      <c r="V161" t="e">
        <f>IF(#REF!="4A1 Managed Waste Disposal Sites",#REF!)</f>
        <v>#REF!</v>
      </c>
      <c r="W161" t="e">
        <f>IF(#REF!="4D1 Domestic Wastewater Treatment &amp; Discharge",#REF!)</f>
        <v>#REF!</v>
      </c>
      <c r="X161" t="e">
        <f>IF(#REF!="unknown",#REF!)</f>
        <v>#REF!</v>
      </c>
    </row>
    <row r="162" spans="1:24" x14ac:dyDescent="0.35">
      <c r="A162" s="5" t="s">
        <v>198</v>
      </c>
      <c r="B162" s="4" t="s">
        <v>455</v>
      </c>
      <c r="C162" s="4" t="s">
        <v>421</v>
      </c>
      <c r="D162" s="4" t="s">
        <v>376</v>
      </c>
      <c r="E162" s="33" t="s">
        <v>343</v>
      </c>
      <c r="F162" s="49">
        <v>2.6732588363200001</v>
      </c>
      <c r="G162" s="49">
        <v>168.15159826799999</v>
      </c>
      <c r="H162" s="49">
        <f t="shared" si="18"/>
        <v>15.897909171576002</v>
      </c>
      <c r="I162" s="67">
        <f t="shared" si="19"/>
        <v>114.46494603534721</v>
      </c>
      <c r="J162" s="67">
        <f t="shared" si="16"/>
        <v>53604.450201897896</v>
      </c>
      <c r="K162" s="180">
        <f t="shared" si="15"/>
        <v>0.85029546717923588</v>
      </c>
      <c r="L162" s="96">
        <f t="shared" si="22"/>
        <v>3275.1107952773227</v>
      </c>
      <c r="M162" s="96">
        <f t="shared" si="23"/>
        <v>0.92637001028864008</v>
      </c>
      <c r="N162" s="63">
        <f t="shared" si="20"/>
        <v>2689.2999551078115</v>
      </c>
      <c r="O162" s="66">
        <f t="shared" si="21"/>
        <v>0.661886583655098</v>
      </c>
      <c r="P162" s="23" t="e">
        <f>N162/#REF!</f>
        <v>#REF!</v>
      </c>
      <c r="Q162" t="e">
        <f>IF(#REF!="1A1 Energy Industries",#REF!)</f>
        <v>#REF!</v>
      </c>
      <c r="R162" t="e">
        <f>IF(#REF!="1B2 Oil &amp; Natural Gas",#REF!)</f>
        <v>#REF!</v>
      </c>
      <c r="S162" t="e">
        <f>IF(#REF!="3A2 Manure Management",#REF!)</f>
        <v>#REF!</v>
      </c>
      <c r="T162" t="e">
        <f>IF(#REF!="3B2 Cropland",#REF!)</f>
        <v>#REF!</v>
      </c>
      <c r="U162" t="e">
        <f>IF(#REF!="3B6 Other Land",#REF!)</f>
        <v>#REF!</v>
      </c>
      <c r="V162" t="e">
        <f>IF(#REF!="4A1 Managed Waste Disposal Sites",#REF!)</f>
        <v>#REF!</v>
      </c>
      <c r="W162" t="e">
        <f>IF(#REF!="4D1 Domestic Wastewater Treatment &amp; Discharge",#REF!)</f>
        <v>#REF!</v>
      </c>
      <c r="X162" t="e">
        <f>IF(#REF!="unknown",#REF!)</f>
        <v>#REF!</v>
      </c>
    </row>
    <row r="163" spans="1:24" x14ac:dyDescent="0.35">
      <c r="A163" s="5" t="s">
        <v>855</v>
      </c>
      <c r="B163" s="4" t="s">
        <v>197</v>
      </c>
      <c r="C163" s="4"/>
      <c r="D163" s="4" t="s">
        <v>404</v>
      </c>
      <c r="E163" s="33" t="s">
        <v>343</v>
      </c>
      <c r="F163" s="49">
        <v>7.4360096924899999</v>
      </c>
      <c r="G163" s="49">
        <v>483.78244077300002</v>
      </c>
      <c r="H163" s="49">
        <f t="shared" si="18"/>
        <v>15.370565497599609</v>
      </c>
      <c r="I163" s="67">
        <f t="shared" si="19"/>
        <v>110.66807158271718</v>
      </c>
      <c r="J163" s="67">
        <f t="shared" si="16"/>
        <v>53715.118273480613</v>
      </c>
      <c r="K163" s="180">
        <f t="shared" si="15"/>
        <v>0.8520509288857514</v>
      </c>
      <c r="L163" s="96">
        <f t="shared" si="22"/>
        <v>3282.5468049698129</v>
      </c>
      <c r="M163" s="96">
        <f t="shared" si="23"/>
        <v>0.92847329680501434</v>
      </c>
      <c r="N163" s="63">
        <f t="shared" si="20"/>
        <v>2704.6705206054112</v>
      </c>
      <c r="O163" s="66">
        <f t="shared" si="21"/>
        <v>0.66566956482338702</v>
      </c>
      <c r="P163" s="23" t="e">
        <f>N163/#REF!</f>
        <v>#REF!</v>
      </c>
      <c r="Q163" t="e">
        <f>IF(#REF!="1A1 Energy Industries",#REF!)</f>
        <v>#REF!</v>
      </c>
      <c r="R163" t="e">
        <f>IF(#REF!="1B2 Oil &amp; Natural Gas",#REF!)</f>
        <v>#REF!</v>
      </c>
      <c r="S163" t="e">
        <f>IF(#REF!="3A2 Manure Management",#REF!)</f>
        <v>#REF!</v>
      </c>
      <c r="T163" t="e">
        <f>IF(#REF!="3B2 Cropland",#REF!)</f>
        <v>#REF!</v>
      </c>
      <c r="U163" t="e">
        <f>IF(#REF!="3B6 Other Land",#REF!)</f>
        <v>#REF!</v>
      </c>
      <c r="V163" t="e">
        <f>IF(#REF!="4A1 Managed Waste Disposal Sites",#REF!)</f>
        <v>#REF!</v>
      </c>
      <c r="W163" t="e">
        <f>IF(#REF!="4D1 Domestic Wastewater Treatment &amp; Discharge",#REF!)</f>
        <v>#REF!</v>
      </c>
      <c r="X163" t="e">
        <f>IF(#REF!="unknown",#REF!)</f>
        <v>#REF!</v>
      </c>
    </row>
    <row r="164" spans="1:24" x14ac:dyDescent="0.35">
      <c r="A164" s="5" t="s">
        <v>1193</v>
      </c>
      <c r="B164" s="4" t="s">
        <v>1057</v>
      </c>
      <c r="C164" s="4" t="s">
        <v>1118</v>
      </c>
      <c r="D164" s="4" t="s">
        <v>392</v>
      </c>
      <c r="E164" s="33" t="s">
        <v>343</v>
      </c>
      <c r="F164" s="49">
        <v>0.54677034076300002</v>
      </c>
      <c r="G164" s="49">
        <v>35.871018942900001</v>
      </c>
      <c r="H164" s="49">
        <f t="shared" si="18"/>
        <v>15.242676591745466</v>
      </c>
      <c r="I164" s="67">
        <f t="shared" si="19"/>
        <v>109.74727146056735</v>
      </c>
      <c r="J164" s="67">
        <f t="shared" si="16"/>
        <v>53824.865544941182</v>
      </c>
      <c r="K164" s="180">
        <f t="shared" si="15"/>
        <v>0.85379178448835036</v>
      </c>
      <c r="L164" s="96">
        <f t="shared" si="22"/>
        <v>3283.0935753105759</v>
      </c>
      <c r="M164" s="96">
        <f t="shared" si="23"/>
        <v>0.92862795161758693</v>
      </c>
      <c r="N164" s="63">
        <f t="shared" si="20"/>
        <v>2719.9131971971565</v>
      </c>
      <c r="O164" s="66">
        <f t="shared" si="21"/>
        <v>0.66942107016064323</v>
      </c>
      <c r="P164" s="23" t="e">
        <f>N164/#REF!</f>
        <v>#REF!</v>
      </c>
      <c r="Q164" t="e">
        <f>IF(#REF!="1A1 Energy Industries",#REF!)</f>
        <v>#REF!</v>
      </c>
      <c r="R164" t="e">
        <f>IF(#REF!="1B2 Oil &amp; Natural Gas",#REF!)</f>
        <v>#REF!</v>
      </c>
      <c r="S164" t="e">
        <f>IF(#REF!="3A2 Manure Management",#REF!)</f>
        <v>#REF!</v>
      </c>
      <c r="T164" t="e">
        <f>IF(#REF!="3B2 Cropland",#REF!)</f>
        <v>#REF!</v>
      </c>
      <c r="U164" t="e">
        <f>IF(#REF!="3B6 Other Land",#REF!)</f>
        <v>#REF!</v>
      </c>
      <c r="V164" t="e">
        <f>IF(#REF!="4A1 Managed Waste Disposal Sites",#REF!)</f>
        <v>#REF!</v>
      </c>
      <c r="W164" t="e">
        <f>IF(#REF!="4D1 Domestic Wastewater Treatment &amp; Discharge",#REF!)</f>
        <v>#REF!</v>
      </c>
      <c r="X164" t="e">
        <f>IF(#REF!="unknown",#REF!)</f>
        <v>#REF!</v>
      </c>
    </row>
    <row r="165" spans="1:24" x14ac:dyDescent="0.35">
      <c r="A165" s="5" t="s">
        <v>1202</v>
      </c>
      <c r="B165" s="4" t="s">
        <v>1057</v>
      </c>
      <c r="C165" s="4"/>
      <c r="D165" s="4" t="s">
        <v>392</v>
      </c>
      <c r="E165" s="33" t="s">
        <v>514</v>
      </c>
      <c r="F165" s="49">
        <v>6.5416213802499996</v>
      </c>
      <c r="G165" s="49">
        <v>430.25350752049997</v>
      </c>
      <c r="H165" s="49">
        <f t="shared" si="18"/>
        <v>15.204109358569996</v>
      </c>
      <c r="I165" s="67">
        <f t="shared" si="19"/>
        <v>109.46958738170396</v>
      </c>
      <c r="J165" s="67">
        <f t="shared" si="16"/>
        <v>53934.335132322885</v>
      </c>
      <c r="K165" s="180">
        <f t="shared" si="15"/>
        <v>0.85552823535379263</v>
      </c>
      <c r="L165" s="96">
        <f t="shared" si="22"/>
        <v>3289.635196690826</v>
      </c>
      <c r="M165" s="96">
        <f t="shared" si="23"/>
        <v>0.93047825905575521</v>
      </c>
      <c r="N165" s="63">
        <f t="shared" si="20"/>
        <v>2735.1173065557264</v>
      </c>
      <c r="O165" s="66">
        <f t="shared" si="21"/>
        <v>0.67316308338670561</v>
      </c>
      <c r="P165" s="23" t="e">
        <f>N165/#REF!</f>
        <v>#REF!</v>
      </c>
      <c r="Q165" t="e">
        <f>IF(#REF!="1A1 Energy Industries",#REF!)</f>
        <v>#REF!</v>
      </c>
      <c r="R165" t="e">
        <f>IF(#REF!="1B2 Oil &amp; Natural Gas",#REF!)</f>
        <v>#REF!</v>
      </c>
      <c r="S165" t="e">
        <f>IF(#REF!="3A2 Manure Management",#REF!)</f>
        <v>#REF!</v>
      </c>
      <c r="T165" t="e">
        <f>IF(#REF!="3B2 Cropland",#REF!)</f>
        <v>#REF!</v>
      </c>
      <c r="U165" t="e">
        <f>IF(#REF!="3B6 Other Land",#REF!)</f>
        <v>#REF!</v>
      </c>
      <c r="V165" t="e">
        <f>IF(#REF!="4A1 Managed Waste Disposal Sites",#REF!)</f>
        <v>#REF!</v>
      </c>
      <c r="W165" t="e">
        <f>IF(#REF!="4D1 Domestic Wastewater Treatment &amp; Discharge",#REF!)</f>
        <v>#REF!</v>
      </c>
      <c r="X165" t="e">
        <f>IF(#REF!="unknown",#REF!)</f>
        <v>#REF!</v>
      </c>
    </row>
    <row r="166" spans="1:24" x14ac:dyDescent="0.35">
      <c r="A166" s="5" t="s">
        <v>1198</v>
      </c>
      <c r="B166" s="4" t="s">
        <v>1057</v>
      </c>
      <c r="C166" s="4" t="s">
        <v>1177</v>
      </c>
      <c r="D166" s="4" t="s">
        <v>392</v>
      </c>
      <c r="E166" s="45" t="s">
        <v>343</v>
      </c>
      <c r="F166" s="50">
        <v>0.60236800834500004</v>
      </c>
      <c r="G166" s="50">
        <v>39.847763221398971</v>
      </c>
      <c r="H166" s="49">
        <f t="shared" si="18"/>
        <v>15.116733278055554</v>
      </c>
      <c r="I166" s="67">
        <f t="shared" si="19"/>
        <v>108.84047960199999</v>
      </c>
      <c r="J166" s="67">
        <f t="shared" si="16"/>
        <v>54043.175611924882</v>
      </c>
      <c r="K166" s="180">
        <f t="shared" ref="K166:K229" si="24">J166/J$336</f>
        <v>0.85725470705721696</v>
      </c>
      <c r="L166" s="96">
        <f t="shared" si="22"/>
        <v>3290.2375646991709</v>
      </c>
      <c r="M166" s="96">
        <f t="shared" si="23"/>
        <v>0.93064863975215562</v>
      </c>
      <c r="N166" s="63">
        <f t="shared" si="20"/>
        <v>2750.2340398337819</v>
      </c>
      <c r="O166" s="66">
        <f t="shared" si="21"/>
        <v>0.67688359173923573</v>
      </c>
      <c r="P166" s="23" t="e">
        <f>N166/#REF!</f>
        <v>#REF!</v>
      </c>
      <c r="Q166" t="e">
        <f>IF(#REF!="1A1 Energy Industries",#REF!)</f>
        <v>#REF!</v>
      </c>
      <c r="R166" t="e">
        <f>IF(#REF!="1B2 Oil &amp; Natural Gas",#REF!)</f>
        <v>#REF!</v>
      </c>
      <c r="S166" t="e">
        <f>IF(#REF!="3A2 Manure Management",#REF!)</f>
        <v>#REF!</v>
      </c>
      <c r="T166" t="e">
        <f>IF(#REF!="3B2 Cropland",#REF!)</f>
        <v>#REF!</v>
      </c>
      <c r="U166" t="e">
        <f>IF(#REF!="3B6 Other Land",#REF!)</f>
        <v>#REF!</v>
      </c>
      <c r="V166" t="e">
        <f>IF(#REF!="4A1 Managed Waste Disposal Sites",#REF!)</f>
        <v>#REF!</v>
      </c>
      <c r="W166" t="e">
        <f>IF(#REF!="4D1 Domestic Wastewater Treatment &amp; Discharge",#REF!)</f>
        <v>#REF!</v>
      </c>
      <c r="X166" t="e">
        <f>IF(#REF!="unknown",#REF!)</f>
        <v>#REF!</v>
      </c>
    </row>
    <row r="167" spans="1:24" x14ac:dyDescent="0.35">
      <c r="A167" s="5" t="s">
        <v>1251</v>
      </c>
      <c r="B167" s="4" t="s">
        <v>436</v>
      </c>
      <c r="C167" s="4"/>
      <c r="D167" s="4" t="s">
        <v>376</v>
      </c>
      <c r="E167" s="46" t="s">
        <v>343</v>
      </c>
      <c r="F167" s="50">
        <v>0.19444974325600001</v>
      </c>
      <c r="G167" s="50">
        <v>12.969194269500001</v>
      </c>
      <c r="H167" s="49">
        <f t="shared" si="18"/>
        <v>14.993201521646771</v>
      </c>
      <c r="I167" s="67">
        <f t="shared" si="19"/>
        <v>107.95105095585676</v>
      </c>
      <c r="J167" s="67">
        <f t="shared" ref="J167:J230" si="25">J166+I167</f>
        <v>54151.126662880735</v>
      </c>
      <c r="K167" s="180">
        <f t="shared" si="24"/>
        <v>0.85896707028376384</v>
      </c>
      <c r="L167" s="96">
        <f t="shared" si="22"/>
        <v>3290.4320144424269</v>
      </c>
      <c r="M167" s="96">
        <f t="shared" si="23"/>
        <v>0.93070364015425511</v>
      </c>
      <c r="N167" s="63">
        <f t="shared" si="20"/>
        <v>2765.2272413554288</v>
      </c>
      <c r="O167" s="66">
        <f t="shared" si="21"/>
        <v>0.68057369663600142</v>
      </c>
      <c r="P167" s="23" t="e">
        <f>N167/#REF!</f>
        <v>#REF!</v>
      </c>
      <c r="Q167" t="e">
        <f>IF(#REF!="1A1 Energy Industries",#REF!)</f>
        <v>#REF!</v>
      </c>
      <c r="R167" t="e">
        <f>IF(#REF!="1B2 Oil &amp; Natural Gas",#REF!)</f>
        <v>#REF!</v>
      </c>
      <c r="S167" t="e">
        <f>IF(#REF!="3A2 Manure Management",#REF!)</f>
        <v>#REF!</v>
      </c>
      <c r="T167" t="e">
        <f>IF(#REF!="3B2 Cropland",#REF!)</f>
        <v>#REF!</v>
      </c>
      <c r="U167" t="e">
        <f>IF(#REF!="3B6 Other Land",#REF!)</f>
        <v>#REF!</v>
      </c>
      <c r="V167" t="e">
        <f>IF(#REF!="4A1 Managed Waste Disposal Sites",#REF!)</f>
        <v>#REF!</v>
      </c>
      <c r="W167" t="e">
        <f>IF(#REF!="4D1 Domestic Wastewater Treatment &amp; Discharge",#REF!)</f>
        <v>#REF!</v>
      </c>
      <c r="X167" t="e">
        <f>IF(#REF!="unknown",#REF!)</f>
        <v>#REF!</v>
      </c>
    </row>
    <row r="168" spans="1:24" x14ac:dyDescent="0.35">
      <c r="A168" s="5" t="s">
        <v>1207</v>
      </c>
      <c r="B168" s="4" t="s">
        <v>1057</v>
      </c>
      <c r="C168" s="4" t="s">
        <v>1151</v>
      </c>
      <c r="D168" s="4" t="s">
        <v>392</v>
      </c>
      <c r="E168" s="33" t="s">
        <v>514</v>
      </c>
      <c r="F168" s="49">
        <v>7.1142276278700001</v>
      </c>
      <c r="G168" s="49">
        <v>496.72825568899998</v>
      </c>
      <c r="H168" s="49">
        <f t="shared" si="18"/>
        <v>14.322172226748052</v>
      </c>
      <c r="I168" s="67">
        <f t="shared" si="19"/>
        <v>103.11964003258596</v>
      </c>
      <c r="J168" s="67">
        <f t="shared" si="25"/>
        <v>54254.246302913321</v>
      </c>
      <c r="K168" s="180">
        <f t="shared" si="24"/>
        <v>0.86060279571638398</v>
      </c>
      <c r="L168" s="96">
        <f t="shared" si="22"/>
        <v>3297.546242070297</v>
      </c>
      <c r="M168" s="96">
        <f t="shared" si="23"/>
        <v>0.93271591013007671</v>
      </c>
      <c r="N168" s="63">
        <f t="shared" si="20"/>
        <v>2779.5494135821768</v>
      </c>
      <c r="O168" s="66">
        <f t="shared" si="21"/>
        <v>0.68409864878114146</v>
      </c>
      <c r="P168" s="23" t="e">
        <f>N168/#REF!</f>
        <v>#REF!</v>
      </c>
      <c r="Q168" t="e">
        <f>IF(#REF!="1A1 Energy Industries",#REF!)</f>
        <v>#REF!</v>
      </c>
      <c r="R168" t="e">
        <f>IF(#REF!="1B2 Oil &amp; Natural Gas",#REF!)</f>
        <v>#REF!</v>
      </c>
      <c r="S168" t="e">
        <f>IF(#REF!="3A2 Manure Management",#REF!)</f>
        <v>#REF!</v>
      </c>
      <c r="T168" t="e">
        <f>IF(#REF!="3B2 Cropland",#REF!)</f>
        <v>#REF!</v>
      </c>
      <c r="U168" t="e">
        <f>IF(#REF!="3B6 Other Land",#REF!)</f>
        <v>#REF!</v>
      </c>
      <c r="V168" t="e">
        <f>IF(#REF!="4A1 Managed Waste Disposal Sites",#REF!)</f>
        <v>#REF!</v>
      </c>
      <c r="W168" t="e">
        <f>IF(#REF!="4D1 Domestic Wastewater Treatment &amp; Discharge",#REF!)</f>
        <v>#REF!</v>
      </c>
      <c r="X168" t="e">
        <f>IF(#REF!="unknown",#REF!)</f>
        <v>#REF!</v>
      </c>
    </row>
    <row r="169" spans="1:24" x14ac:dyDescent="0.35">
      <c r="A169" s="5" t="s">
        <v>1193</v>
      </c>
      <c r="B169" s="4" t="s">
        <v>1057</v>
      </c>
      <c r="C169" s="4" t="s">
        <v>1055</v>
      </c>
      <c r="D169" s="4" t="s">
        <v>392</v>
      </c>
      <c r="E169" s="33" t="s">
        <v>343</v>
      </c>
      <c r="F169" s="49">
        <v>5.0733218384000001</v>
      </c>
      <c r="G169" s="49">
        <v>355.04575761400002</v>
      </c>
      <c r="H169" s="49">
        <f t="shared" si="18"/>
        <v>14.289205629420964</v>
      </c>
      <c r="I169" s="67">
        <f t="shared" si="19"/>
        <v>102.88228053183094</v>
      </c>
      <c r="J169" s="67">
        <f t="shared" si="25"/>
        <v>54357.128583445156</v>
      </c>
      <c r="K169" s="180">
        <f t="shared" si="24"/>
        <v>0.86223475605661304</v>
      </c>
      <c r="L169" s="96">
        <f t="shared" si="22"/>
        <v>3302.6195639086968</v>
      </c>
      <c r="M169" s="96">
        <f t="shared" si="23"/>
        <v>0.93415090683626845</v>
      </c>
      <c r="N169" s="63">
        <f t="shared" si="20"/>
        <v>2793.8386192115977</v>
      </c>
      <c r="O169" s="66">
        <f t="shared" si="21"/>
        <v>0.68761548723541621</v>
      </c>
      <c r="P169" s="23" t="e">
        <f>N169/#REF!</f>
        <v>#REF!</v>
      </c>
      <c r="Q169" t="e">
        <f>IF(#REF!="1A1 Energy Industries",#REF!)</f>
        <v>#REF!</v>
      </c>
      <c r="R169" t="e">
        <f>IF(#REF!="1B2 Oil &amp; Natural Gas",#REF!)</f>
        <v>#REF!</v>
      </c>
      <c r="S169" t="e">
        <f>IF(#REF!="3A2 Manure Management",#REF!)</f>
        <v>#REF!</v>
      </c>
      <c r="T169" t="e">
        <f>IF(#REF!="3B2 Cropland",#REF!)</f>
        <v>#REF!</v>
      </c>
      <c r="U169" t="e">
        <f>IF(#REF!="3B6 Other Land",#REF!)</f>
        <v>#REF!</v>
      </c>
      <c r="V169" t="e">
        <f>IF(#REF!="4A1 Managed Waste Disposal Sites",#REF!)</f>
        <v>#REF!</v>
      </c>
      <c r="W169" t="e">
        <f>IF(#REF!="4D1 Domestic Wastewater Treatment &amp; Discharge",#REF!)</f>
        <v>#REF!</v>
      </c>
      <c r="X169" t="e">
        <f>IF(#REF!="unknown",#REF!)</f>
        <v>#REF!</v>
      </c>
    </row>
    <row r="170" spans="1:24" x14ac:dyDescent="0.35">
      <c r="A170" s="5" t="s">
        <v>1198</v>
      </c>
      <c r="B170" s="4" t="s">
        <v>1057</v>
      </c>
      <c r="C170" s="4" t="s">
        <v>1182</v>
      </c>
      <c r="D170" s="4" t="s">
        <v>392</v>
      </c>
      <c r="E170" s="45" t="s">
        <v>343</v>
      </c>
      <c r="F170" s="50">
        <v>6.5942988125599999</v>
      </c>
      <c r="G170" s="50">
        <v>486.490493227</v>
      </c>
      <c r="H170" s="49">
        <f t="shared" si="18"/>
        <v>13.554835920468957</v>
      </c>
      <c r="I170" s="67">
        <f t="shared" si="19"/>
        <v>97.594818627376497</v>
      </c>
      <c r="J170" s="67">
        <f t="shared" si="25"/>
        <v>54454.72340207253</v>
      </c>
      <c r="K170" s="180">
        <f t="shared" si="24"/>
        <v>0.86378284453782084</v>
      </c>
      <c r="L170" s="96">
        <f t="shared" si="22"/>
        <v>3309.2138627212566</v>
      </c>
      <c r="M170" s="96">
        <f t="shared" si="23"/>
        <v>0.93601611416532926</v>
      </c>
      <c r="N170" s="63">
        <f t="shared" si="20"/>
        <v>2807.3934551320667</v>
      </c>
      <c r="O170" s="66">
        <f t="shared" si="21"/>
        <v>0.69095158368771581</v>
      </c>
      <c r="P170" s="23" t="e">
        <f>N170/#REF!</f>
        <v>#REF!</v>
      </c>
      <c r="Q170" t="e">
        <f>IF(#REF!="1A1 Energy Industries",#REF!)</f>
        <v>#REF!</v>
      </c>
      <c r="R170" t="e">
        <f>IF(#REF!="1B2 Oil &amp; Natural Gas",#REF!)</f>
        <v>#REF!</v>
      </c>
      <c r="S170" t="e">
        <f>IF(#REF!="3A2 Manure Management",#REF!)</f>
        <v>#REF!</v>
      </c>
      <c r="T170" t="e">
        <f>IF(#REF!="3B2 Cropland",#REF!)</f>
        <v>#REF!</v>
      </c>
      <c r="U170" t="e">
        <f>IF(#REF!="3B6 Other Land",#REF!)</f>
        <v>#REF!</v>
      </c>
      <c r="V170" t="e">
        <f>IF(#REF!="4A1 Managed Waste Disposal Sites",#REF!)</f>
        <v>#REF!</v>
      </c>
      <c r="W170" t="e">
        <f>IF(#REF!="4D1 Domestic Wastewater Treatment &amp; Discharge",#REF!)</f>
        <v>#REF!</v>
      </c>
      <c r="X170" t="e">
        <f>IF(#REF!="unknown",#REF!)</f>
        <v>#REF!</v>
      </c>
    </row>
    <row r="171" spans="1:24" x14ac:dyDescent="0.35">
      <c r="A171" s="5" t="s">
        <v>1207</v>
      </c>
      <c r="B171" s="4" t="s">
        <v>1057</v>
      </c>
      <c r="C171" s="4" t="s">
        <v>1151</v>
      </c>
      <c r="D171" s="4" t="s">
        <v>392</v>
      </c>
      <c r="E171" s="45" t="s">
        <v>514</v>
      </c>
      <c r="F171" s="50">
        <v>6.5674399352900004</v>
      </c>
      <c r="G171" s="50">
        <v>499.71968142100002</v>
      </c>
      <c r="H171" s="49">
        <f t="shared" si="18"/>
        <v>13.142247903094121</v>
      </c>
      <c r="I171" s="67">
        <f t="shared" si="19"/>
        <v>94.62418490227769</v>
      </c>
      <c r="J171" s="67">
        <f t="shared" si="25"/>
        <v>54549.347586974807</v>
      </c>
      <c r="K171" s="180">
        <f t="shared" si="24"/>
        <v>0.8652838116255327</v>
      </c>
      <c r="L171" s="96">
        <f t="shared" ref="L171:L202" si="26">L170+F171</f>
        <v>3315.7813026565468</v>
      </c>
      <c r="M171" s="96">
        <f t="shared" si="23"/>
        <v>0.9378737244205908</v>
      </c>
      <c r="N171" s="63">
        <f t="shared" si="20"/>
        <v>2820.5357030351606</v>
      </c>
      <c r="O171" s="66">
        <f t="shared" si="21"/>
        <v>0.69418613457877787</v>
      </c>
      <c r="P171" s="23" t="e">
        <f>N171/#REF!</f>
        <v>#REF!</v>
      </c>
      <c r="Q171" t="e">
        <f>IF(#REF!="1A1 Energy Industries",#REF!)</f>
        <v>#REF!</v>
      </c>
      <c r="R171" t="e">
        <f>IF(#REF!="1B2 Oil &amp; Natural Gas",#REF!)</f>
        <v>#REF!</v>
      </c>
      <c r="S171" t="e">
        <f>IF(#REF!="3A2 Manure Management",#REF!)</f>
        <v>#REF!</v>
      </c>
      <c r="T171" t="e">
        <f>IF(#REF!="3B2 Cropland",#REF!)</f>
        <v>#REF!</v>
      </c>
      <c r="U171" t="e">
        <f>IF(#REF!="3B6 Other Land",#REF!)</f>
        <v>#REF!</v>
      </c>
      <c r="V171" t="e">
        <f>IF(#REF!="4A1 Managed Waste Disposal Sites",#REF!)</f>
        <v>#REF!</v>
      </c>
      <c r="W171" t="e">
        <f>IF(#REF!="4D1 Domestic Wastewater Treatment &amp; Discharge",#REF!)</f>
        <v>#REF!</v>
      </c>
      <c r="X171" t="e">
        <f>IF(#REF!="unknown",#REF!)</f>
        <v>#REF!</v>
      </c>
    </row>
    <row r="172" spans="1:24" x14ac:dyDescent="0.35">
      <c r="A172" s="5" t="s">
        <v>814</v>
      </c>
      <c r="B172" s="4" t="s">
        <v>197</v>
      </c>
      <c r="C172" s="4" t="s">
        <v>1247</v>
      </c>
      <c r="D172" s="4" t="s">
        <v>404</v>
      </c>
      <c r="E172" s="33" t="s">
        <v>514</v>
      </c>
      <c r="F172" s="49">
        <v>4.6526956161249995</v>
      </c>
      <c r="G172" s="49">
        <v>356.98637152000003</v>
      </c>
      <c r="H172" s="49">
        <f t="shared" si="18"/>
        <v>13.033258374302767</v>
      </c>
      <c r="I172" s="67">
        <f t="shared" si="19"/>
        <v>93.839460294979929</v>
      </c>
      <c r="J172" s="67">
        <f t="shared" si="25"/>
        <v>54643.187047269785</v>
      </c>
      <c r="K172" s="180">
        <f t="shared" si="24"/>
        <v>0.86677233109417451</v>
      </c>
      <c r="L172" s="96">
        <f t="shared" si="26"/>
        <v>3320.4339982726719</v>
      </c>
      <c r="M172" s="96">
        <f t="shared" si="23"/>
        <v>0.93918974636769403</v>
      </c>
      <c r="N172" s="63">
        <f t="shared" si="20"/>
        <v>2833.5689614094636</v>
      </c>
      <c r="O172" s="66">
        <f t="shared" si="21"/>
        <v>0.69739386112593271</v>
      </c>
      <c r="P172" s="23" t="e">
        <f>N172/#REF!</f>
        <v>#REF!</v>
      </c>
      <c r="Q172" t="e">
        <f>IF(#REF!="1A1 Energy Industries",#REF!)</f>
        <v>#REF!</v>
      </c>
      <c r="R172" t="e">
        <f>IF(#REF!="1B2 Oil &amp; Natural Gas",#REF!)</f>
        <v>#REF!</v>
      </c>
      <c r="S172" t="e">
        <f>IF(#REF!="3A2 Manure Management",#REF!)</f>
        <v>#REF!</v>
      </c>
      <c r="T172" t="e">
        <f>IF(#REF!="3B2 Cropland",#REF!)</f>
        <v>#REF!</v>
      </c>
      <c r="U172" t="e">
        <f>IF(#REF!="3B6 Other Land",#REF!)</f>
        <v>#REF!</v>
      </c>
      <c r="V172" t="e">
        <f>IF(#REF!="4A1 Managed Waste Disposal Sites",#REF!)</f>
        <v>#REF!</v>
      </c>
      <c r="W172" t="e">
        <f>IF(#REF!="4D1 Domestic Wastewater Treatment &amp; Discharge",#REF!)</f>
        <v>#REF!</v>
      </c>
      <c r="X172" t="e">
        <f>IF(#REF!="unknown",#REF!)</f>
        <v>#REF!</v>
      </c>
    </row>
    <row r="173" spans="1:24" x14ac:dyDescent="0.35">
      <c r="A173" s="5" t="s">
        <v>1195</v>
      </c>
      <c r="B173" s="4" t="s">
        <v>1057</v>
      </c>
      <c r="C173" s="4" t="s">
        <v>1089</v>
      </c>
      <c r="D173" s="4" t="s">
        <v>392</v>
      </c>
      <c r="E173" s="33" t="s">
        <v>514</v>
      </c>
      <c r="F173" s="49">
        <v>4.2536910453329995</v>
      </c>
      <c r="G173" s="49">
        <v>327.98721577649997</v>
      </c>
      <c r="H173" s="49">
        <f t="shared" si="18"/>
        <v>12.969075746633942</v>
      </c>
      <c r="I173" s="67">
        <f t="shared" si="19"/>
        <v>93.377345375764378</v>
      </c>
      <c r="J173" s="67">
        <f t="shared" si="25"/>
        <v>54736.564392645552</v>
      </c>
      <c r="K173" s="180">
        <f t="shared" si="24"/>
        <v>0.86825352030908476</v>
      </c>
      <c r="L173" s="96">
        <f t="shared" si="26"/>
        <v>3324.6876893180051</v>
      </c>
      <c r="M173" s="96">
        <f t="shared" si="23"/>
        <v>0.94039290927232377</v>
      </c>
      <c r="N173" s="63">
        <f t="shared" si="20"/>
        <v>2846.5380371560973</v>
      </c>
      <c r="O173" s="66">
        <f t="shared" si="21"/>
        <v>0.70058579113835096</v>
      </c>
      <c r="P173" s="23" t="e">
        <f>N173/#REF!</f>
        <v>#REF!</v>
      </c>
      <c r="Q173" t="e">
        <f>IF(#REF!="1A1 Energy Industries",#REF!)</f>
        <v>#REF!</v>
      </c>
      <c r="R173" t="e">
        <f>IF(#REF!="1B2 Oil &amp; Natural Gas",#REF!)</f>
        <v>#REF!</v>
      </c>
      <c r="S173" t="e">
        <f>IF(#REF!="3A2 Manure Management",#REF!)</f>
        <v>#REF!</v>
      </c>
      <c r="T173" t="e">
        <f>IF(#REF!="3B2 Cropland",#REF!)</f>
        <v>#REF!</v>
      </c>
      <c r="U173" t="e">
        <f>IF(#REF!="3B6 Other Land",#REF!)</f>
        <v>#REF!</v>
      </c>
      <c r="V173" t="e">
        <f>IF(#REF!="4A1 Managed Waste Disposal Sites",#REF!)</f>
        <v>#REF!</v>
      </c>
      <c r="W173" t="e">
        <f>IF(#REF!="4D1 Domestic Wastewater Treatment &amp; Discharge",#REF!)</f>
        <v>#REF!</v>
      </c>
      <c r="X173" t="e">
        <f>IF(#REF!="unknown",#REF!)</f>
        <v>#REF!</v>
      </c>
    </row>
    <row r="174" spans="1:24" x14ac:dyDescent="0.35">
      <c r="A174" s="5" t="s">
        <v>1197</v>
      </c>
      <c r="B174" s="4" t="s">
        <v>1057</v>
      </c>
      <c r="C174" s="4" t="s">
        <v>1160</v>
      </c>
      <c r="D174" s="4" t="s">
        <v>392</v>
      </c>
      <c r="E174" s="33" t="s">
        <v>343</v>
      </c>
      <c r="F174" s="49">
        <v>5.75453687157</v>
      </c>
      <c r="G174" s="49">
        <v>444.61457466000002</v>
      </c>
      <c r="H174" s="49">
        <f t="shared" si="18"/>
        <v>12.942753565760942</v>
      </c>
      <c r="I174" s="67">
        <f t="shared" si="19"/>
        <v>93.187825673478784</v>
      </c>
      <c r="J174" s="67">
        <f t="shared" si="25"/>
        <v>54829.75221831903</v>
      </c>
      <c r="K174" s="180">
        <f t="shared" si="24"/>
        <v>0.86973170328583405</v>
      </c>
      <c r="L174" s="96">
        <f t="shared" si="26"/>
        <v>3330.4422261895752</v>
      </c>
      <c r="M174" s="96">
        <f t="shared" si="23"/>
        <v>0.94202058867437932</v>
      </c>
      <c r="N174" s="63">
        <f t="shared" si="20"/>
        <v>2859.4807907218583</v>
      </c>
      <c r="O174" s="66">
        <f t="shared" si="21"/>
        <v>0.70377124277399339</v>
      </c>
      <c r="P174" s="23" t="e">
        <f>N174/#REF!</f>
        <v>#REF!</v>
      </c>
      <c r="Q174" t="e">
        <f>IF(#REF!="1A1 Energy Industries",#REF!)</f>
        <v>#REF!</v>
      </c>
      <c r="R174" t="e">
        <f>IF(#REF!="1B2 Oil &amp; Natural Gas",#REF!)</f>
        <v>#REF!</v>
      </c>
      <c r="S174" t="e">
        <f>IF(#REF!="3A2 Manure Management",#REF!)</f>
        <v>#REF!</v>
      </c>
      <c r="T174" t="e">
        <f>IF(#REF!="3B2 Cropland",#REF!)</f>
        <v>#REF!</v>
      </c>
      <c r="U174" t="e">
        <f>IF(#REF!="3B6 Other Land",#REF!)</f>
        <v>#REF!</v>
      </c>
      <c r="V174" t="e">
        <f>IF(#REF!="4A1 Managed Waste Disposal Sites",#REF!)</f>
        <v>#REF!</v>
      </c>
      <c r="W174" t="e">
        <f>IF(#REF!="4D1 Domestic Wastewater Treatment &amp; Discharge",#REF!)</f>
        <v>#REF!</v>
      </c>
      <c r="X174" t="e">
        <f>IF(#REF!="unknown",#REF!)</f>
        <v>#REF!</v>
      </c>
    </row>
    <row r="175" spans="1:24" x14ac:dyDescent="0.35">
      <c r="A175" s="5" t="s">
        <v>1197</v>
      </c>
      <c r="B175" s="4" t="s">
        <v>1057</v>
      </c>
      <c r="C175" s="4" t="s">
        <v>1152</v>
      </c>
      <c r="D175" s="4" t="s">
        <v>392</v>
      </c>
      <c r="E175" s="33" t="s">
        <v>514</v>
      </c>
      <c r="F175" s="49">
        <v>2.30796419154</v>
      </c>
      <c r="G175" s="49">
        <v>179.62608449749999</v>
      </c>
      <c r="H175" s="49">
        <f t="shared" si="18"/>
        <v>12.848714027233175</v>
      </c>
      <c r="I175" s="67">
        <f t="shared" si="19"/>
        <v>92.510740996078866</v>
      </c>
      <c r="J175" s="67">
        <f t="shared" si="25"/>
        <v>54922.262959315107</v>
      </c>
      <c r="K175" s="180">
        <f t="shared" si="24"/>
        <v>0.87119914607161175</v>
      </c>
      <c r="L175" s="96">
        <f t="shared" si="26"/>
        <v>3332.7501903811153</v>
      </c>
      <c r="M175" s="96">
        <f t="shared" si="23"/>
        <v>0.94267339981437059</v>
      </c>
      <c r="N175" s="63">
        <f t="shared" si="20"/>
        <v>2872.3295047490915</v>
      </c>
      <c r="O175" s="66">
        <f t="shared" si="21"/>
        <v>0.70693354953553345</v>
      </c>
      <c r="P175" s="23" t="e">
        <f>N175/#REF!</f>
        <v>#REF!</v>
      </c>
      <c r="Q175" t="e">
        <f>IF(#REF!="1A1 Energy Industries",#REF!)</f>
        <v>#REF!</v>
      </c>
      <c r="R175" t="e">
        <f>IF(#REF!="1B2 Oil &amp; Natural Gas",#REF!)</f>
        <v>#REF!</v>
      </c>
      <c r="S175" t="e">
        <f>IF(#REF!="3A2 Manure Management",#REF!)</f>
        <v>#REF!</v>
      </c>
      <c r="T175" t="e">
        <f>IF(#REF!="3B2 Cropland",#REF!)</f>
        <v>#REF!</v>
      </c>
      <c r="U175" t="e">
        <f>IF(#REF!="3B6 Other Land",#REF!)</f>
        <v>#REF!</v>
      </c>
      <c r="V175" t="e">
        <f>IF(#REF!="4A1 Managed Waste Disposal Sites",#REF!)</f>
        <v>#REF!</v>
      </c>
      <c r="W175" t="e">
        <f>IF(#REF!="4D1 Domestic Wastewater Treatment &amp; Discharge",#REF!)</f>
        <v>#REF!</v>
      </c>
      <c r="X175" t="e">
        <f>IF(#REF!="unknown",#REF!)</f>
        <v>#REF!</v>
      </c>
    </row>
    <row r="176" spans="1:24" x14ac:dyDescent="0.35">
      <c r="A176" s="5" t="s">
        <v>1198</v>
      </c>
      <c r="B176" s="4" t="s">
        <v>1057</v>
      </c>
      <c r="C176" s="4" t="s">
        <v>1182</v>
      </c>
      <c r="D176" s="4" t="s">
        <v>392</v>
      </c>
      <c r="E176" s="45" t="s">
        <v>343</v>
      </c>
      <c r="F176" s="50">
        <v>6.2266420992100002</v>
      </c>
      <c r="G176" s="50">
        <v>486.490493227</v>
      </c>
      <c r="H176" s="49">
        <f t="shared" si="18"/>
        <v>12.799103345077297</v>
      </c>
      <c r="I176" s="67">
        <f t="shared" si="19"/>
        <v>92.153544084556543</v>
      </c>
      <c r="J176" s="67">
        <f t="shared" si="25"/>
        <v>55014.416503399661</v>
      </c>
      <c r="K176" s="180">
        <f t="shared" si="24"/>
        <v>0.87266092285552554</v>
      </c>
      <c r="L176" s="96">
        <f t="shared" si="26"/>
        <v>3338.9768324803254</v>
      </c>
      <c r="M176" s="96">
        <f t="shared" si="23"/>
        <v>0.94443461488954505</v>
      </c>
      <c r="N176" s="63">
        <f t="shared" si="20"/>
        <v>2885.1286080941686</v>
      </c>
      <c r="O176" s="66">
        <f t="shared" si="21"/>
        <v>0.7100836461883191</v>
      </c>
      <c r="P176" s="23" t="e">
        <f>N176/#REF!</f>
        <v>#REF!</v>
      </c>
      <c r="Q176" t="e">
        <f>IF(#REF!="1A1 Energy Industries",#REF!)</f>
        <v>#REF!</v>
      </c>
      <c r="R176" t="e">
        <f>IF(#REF!="1B2 Oil &amp; Natural Gas",#REF!)</f>
        <v>#REF!</v>
      </c>
      <c r="S176" t="e">
        <f>IF(#REF!="3A2 Manure Management",#REF!)</f>
        <v>#REF!</v>
      </c>
      <c r="T176" t="e">
        <f>IF(#REF!="3B2 Cropland",#REF!)</f>
        <v>#REF!</v>
      </c>
      <c r="U176" t="e">
        <f>IF(#REF!="3B6 Other Land",#REF!)</f>
        <v>#REF!</v>
      </c>
      <c r="V176" t="e">
        <f>IF(#REF!="4A1 Managed Waste Disposal Sites",#REF!)</f>
        <v>#REF!</v>
      </c>
      <c r="W176" t="e">
        <f>IF(#REF!="4D1 Domestic Wastewater Treatment &amp; Discharge",#REF!)</f>
        <v>#REF!</v>
      </c>
      <c r="X176" t="e">
        <f>IF(#REF!="unknown",#REF!)</f>
        <v>#REF!</v>
      </c>
    </row>
    <row r="177" spans="1:24" x14ac:dyDescent="0.35">
      <c r="A177" s="5" t="s">
        <v>1205</v>
      </c>
      <c r="B177" s="4" t="s">
        <v>1057</v>
      </c>
      <c r="C177" s="4" t="s">
        <v>1188</v>
      </c>
      <c r="D177" s="4" t="s">
        <v>392</v>
      </c>
      <c r="E177" s="33" t="s">
        <v>343</v>
      </c>
      <c r="F177" s="49">
        <v>1.1887537022100001</v>
      </c>
      <c r="G177" s="49">
        <v>93.206920343899995</v>
      </c>
      <c r="H177" s="49">
        <f t="shared" si="18"/>
        <v>12.75392103745008</v>
      </c>
      <c r="I177" s="67">
        <f t="shared" si="19"/>
        <v>91.828231469640585</v>
      </c>
      <c r="J177" s="67">
        <f t="shared" si="25"/>
        <v>55106.244734869302</v>
      </c>
      <c r="K177" s="180">
        <f t="shared" si="24"/>
        <v>0.87411753939918246</v>
      </c>
      <c r="L177" s="96">
        <f t="shared" si="26"/>
        <v>3340.1655861825352</v>
      </c>
      <c r="M177" s="96">
        <f t="shared" si="23"/>
        <v>0.94477085566067709</v>
      </c>
      <c r="N177" s="63">
        <f t="shared" si="20"/>
        <v>2897.8825291316189</v>
      </c>
      <c r="O177" s="66">
        <f t="shared" si="21"/>
        <v>0.7132226226374323</v>
      </c>
      <c r="P177" s="23" t="e">
        <f>N177/#REF!</f>
        <v>#REF!</v>
      </c>
      <c r="Q177" t="e">
        <f>IF(#REF!="1A1 Energy Industries",#REF!)</f>
        <v>#REF!</v>
      </c>
      <c r="R177" t="e">
        <f>IF(#REF!="1B2 Oil &amp; Natural Gas",#REF!)</f>
        <v>#REF!</v>
      </c>
      <c r="S177" t="e">
        <f>IF(#REF!="3A2 Manure Management",#REF!)</f>
        <v>#REF!</v>
      </c>
      <c r="T177" t="e">
        <f>IF(#REF!="3B2 Cropland",#REF!)</f>
        <v>#REF!</v>
      </c>
      <c r="U177" t="e">
        <f>IF(#REF!="3B6 Other Land",#REF!)</f>
        <v>#REF!</v>
      </c>
      <c r="V177" t="e">
        <f>IF(#REF!="4A1 Managed Waste Disposal Sites",#REF!)</f>
        <v>#REF!</v>
      </c>
      <c r="W177" t="e">
        <f>IF(#REF!="4D1 Domestic Wastewater Treatment &amp; Discharge",#REF!)</f>
        <v>#REF!</v>
      </c>
      <c r="X177" t="e">
        <f>IF(#REF!="unknown",#REF!)</f>
        <v>#REF!</v>
      </c>
    </row>
    <row r="178" spans="1:24" x14ac:dyDescent="0.35">
      <c r="A178" s="5" t="s">
        <v>1069</v>
      </c>
      <c r="B178" s="4" t="s">
        <v>424</v>
      </c>
      <c r="C178" s="4" t="s">
        <v>1070</v>
      </c>
      <c r="D178" s="4" t="s">
        <v>376</v>
      </c>
      <c r="E178" s="45" t="s">
        <v>343</v>
      </c>
      <c r="F178" s="50">
        <v>0.18986854795399999</v>
      </c>
      <c r="G178" s="50">
        <v>15</v>
      </c>
      <c r="H178" s="49">
        <f t="shared" si="18"/>
        <v>12.657903196933331</v>
      </c>
      <c r="I178" s="67">
        <f t="shared" si="19"/>
        <v>91.136903017919991</v>
      </c>
      <c r="J178" s="67">
        <f t="shared" si="25"/>
        <v>55197.381637887222</v>
      </c>
      <c r="K178" s="180">
        <f t="shared" si="24"/>
        <v>0.87556318981135939</v>
      </c>
      <c r="L178" s="96">
        <f t="shared" si="26"/>
        <v>3340.3554547304893</v>
      </c>
      <c r="M178" s="96">
        <f t="shared" si="23"/>
        <v>0.94482456026480077</v>
      </c>
      <c r="N178" s="63">
        <f t="shared" si="20"/>
        <v>2910.540432328552</v>
      </c>
      <c r="O178" s="66">
        <f t="shared" si="21"/>
        <v>0.71633796731564214</v>
      </c>
      <c r="P178" s="23" t="e">
        <f>N178/#REF!</f>
        <v>#REF!</v>
      </c>
      <c r="Q178" t="e">
        <f>IF(#REF!="1A1 Energy Industries",#REF!)</f>
        <v>#REF!</v>
      </c>
      <c r="R178" t="e">
        <f>IF(#REF!="1B2 Oil &amp; Natural Gas",#REF!)</f>
        <v>#REF!</v>
      </c>
      <c r="S178" t="e">
        <f>IF(#REF!="3A2 Manure Management",#REF!)</f>
        <v>#REF!</v>
      </c>
      <c r="T178" t="e">
        <f>IF(#REF!="3B2 Cropland",#REF!)</f>
        <v>#REF!</v>
      </c>
      <c r="U178" t="e">
        <f>IF(#REF!="3B6 Other Land",#REF!)</f>
        <v>#REF!</v>
      </c>
      <c r="V178" t="e">
        <f>IF(#REF!="4A1 Managed Waste Disposal Sites",#REF!)</f>
        <v>#REF!</v>
      </c>
      <c r="W178" t="e">
        <f>IF(#REF!="4D1 Domestic Wastewater Treatment &amp; Discharge",#REF!)</f>
        <v>#REF!</v>
      </c>
      <c r="X178" t="e">
        <f>IF(#REF!="unknown",#REF!)</f>
        <v>#REF!</v>
      </c>
    </row>
    <row r="179" spans="1:24" x14ac:dyDescent="0.35">
      <c r="A179" s="5" t="s">
        <v>1193</v>
      </c>
      <c r="B179" s="4" t="s">
        <v>1057</v>
      </c>
      <c r="C179" s="4" t="s">
        <v>1087</v>
      </c>
      <c r="D179" s="4" t="s">
        <v>392</v>
      </c>
      <c r="E179" s="33" t="s">
        <v>343</v>
      </c>
      <c r="F179" s="49">
        <v>0.213639652357</v>
      </c>
      <c r="G179" s="49">
        <v>16.909760495099999</v>
      </c>
      <c r="H179" s="49">
        <f t="shared" si="18"/>
        <v>12.634102796364687</v>
      </c>
      <c r="I179" s="67">
        <f t="shared" si="19"/>
        <v>90.965540133825755</v>
      </c>
      <c r="J179" s="67">
        <f t="shared" si="25"/>
        <v>55288.347178021046</v>
      </c>
      <c r="K179" s="180">
        <f t="shared" si="24"/>
        <v>0.87700612199616823</v>
      </c>
      <c r="L179" s="96">
        <f t="shared" si="26"/>
        <v>3340.5690943828463</v>
      </c>
      <c r="M179" s="96">
        <f t="shared" si="23"/>
        <v>0.94488498856152814</v>
      </c>
      <c r="N179" s="63">
        <f t="shared" si="20"/>
        <v>2923.1745351249165</v>
      </c>
      <c r="O179" s="66">
        <f t="shared" si="21"/>
        <v>0.71944745427396761</v>
      </c>
      <c r="P179" s="23" t="e">
        <f>N179/#REF!</f>
        <v>#REF!</v>
      </c>
      <c r="Q179" t="e">
        <f>IF(#REF!="1A1 Energy Industries",#REF!)</f>
        <v>#REF!</v>
      </c>
      <c r="R179" t="e">
        <f>IF(#REF!="1B2 Oil &amp; Natural Gas",#REF!)</f>
        <v>#REF!</v>
      </c>
      <c r="S179" t="e">
        <f>IF(#REF!="3A2 Manure Management",#REF!)</f>
        <v>#REF!</v>
      </c>
      <c r="T179" t="e">
        <f>IF(#REF!="3B2 Cropland",#REF!)</f>
        <v>#REF!</v>
      </c>
      <c r="U179" t="e">
        <f>IF(#REF!="3B6 Other Land",#REF!)</f>
        <v>#REF!</v>
      </c>
      <c r="V179" t="e">
        <f>IF(#REF!="4A1 Managed Waste Disposal Sites",#REF!)</f>
        <v>#REF!</v>
      </c>
      <c r="W179" t="e">
        <f>IF(#REF!="4D1 Domestic Wastewater Treatment &amp; Discharge",#REF!)</f>
        <v>#REF!</v>
      </c>
      <c r="X179" t="e">
        <f>IF(#REF!="unknown",#REF!)</f>
        <v>#REF!</v>
      </c>
    </row>
    <row r="180" spans="1:24" x14ac:dyDescent="0.35">
      <c r="A180" s="5" t="s">
        <v>434</v>
      </c>
      <c r="B180" s="4" t="s">
        <v>435</v>
      </c>
      <c r="C180" s="4" t="s">
        <v>431</v>
      </c>
      <c r="D180" s="4" t="s">
        <v>376</v>
      </c>
      <c r="E180" s="33" t="s">
        <v>343</v>
      </c>
      <c r="F180" s="49">
        <v>5.1180952687300003</v>
      </c>
      <c r="G180" s="49">
        <v>408.99144245299999</v>
      </c>
      <c r="H180" s="49">
        <f t="shared" si="18"/>
        <v>12.513942194079418</v>
      </c>
      <c r="I180" s="67">
        <f t="shared" si="19"/>
        <v>90.100383797371805</v>
      </c>
      <c r="J180" s="67">
        <f t="shared" si="25"/>
        <v>55378.447561818415</v>
      </c>
      <c r="K180" s="180">
        <f t="shared" si="24"/>
        <v>0.87843533072129198</v>
      </c>
      <c r="L180" s="96">
        <f t="shared" si="26"/>
        <v>3345.6871896515763</v>
      </c>
      <c r="M180" s="96">
        <f t="shared" si="23"/>
        <v>0.94633264949977447</v>
      </c>
      <c r="N180" s="63">
        <f t="shared" si="20"/>
        <v>2935.6884773189959</v>
      </c>
      <c r="O180" s="66">
        <f t="shared" si="21"/>
        <v>0.72252736748006607</v>
      </c>
      <c r="P180" s="23" t="e">
        <f>N180/#REF!</f>
        <v>#REF!</v>
      </c>
      <c r="Q180" t="e">
        <f>IF(#REF!="1A1 Energy Industries",#REF!)</f>
        <v>#REF!</v>
      </c>
      <c r="R180" t="e">
        <f>IF(#REF!="1B2 Oil &amp; Natural Gas",#REF!)</f>
        <v>#REF!</v>
      </c>
      <c r="S180" t="e">
        <f>IF(#REF!="3A2 Manure Management",#REF!)</f>
        <v>#REF!</v>
      </c>
      <c r="T180" t="e">
        <f>IF(#REF!="3B2 Cropland",#REF!)</f>
        <v>#REF!</v>
      </c>
      <c r="U180" t="e">
        <f>IF(#REF!="3B6 Other Land",#REF!)</f>
        <v>#REF!</v>
      </c>
      <c r="V180" t="e">
        <f>IF(#REF!="4A1 Managed Waste Disposal Sites",#REF!)</f>
        <v>#REF!</v>
      </c>
      <c r="W180" t="e">
        <f>IF(#REF!="4D1 Domestic Wastewater Treatment &amp; Discharge",#REF!)</f>
        <v>#REF!</v>
      </c>
      <c r="X180" t="e">
        <f>IF(#REF!="unknown",#REF!)</f>
        <v>#REF!</v>
      </c>
    </row>
    <row r="181" spans="1:24" x14ac:dyDescent="0.35">
      <c r="A181" s="5" t="s">
        <v>1205</v>
      </c>
      <c r="B181" s="4" t="s">
        <v>1057</v>
      </c>
      <c r="C181" s="4"/>
      <c r="D181" s="4" t="s">
        <v>392</v>
      </c>
      <c r="E181" s="33" t="s">
        <v>343</v>
      </c>
      <c r="F181" s="49">
        <v>0.50355708925099996</v>
      </c>
      <c r="G181" s="49">
        <v>40.76861538</v>
      </c>
      <c r="H181" s="49">
        <f t="shared" si="18"/>
        <v>12.351586742826486</v>
      </c>
      <c r="I181" s="67">
        <f t="shared" si="19"/>
        <v>88.931424548350691</v>
      </c>
      <c r="J181" s="67">
        <f t="shared" si="25"/>
        <v>55467.378986366763</v>
      </c>
      <c r="K181" s="180">
        <f t="shared" si="24"/>
        <v>0.87984599694207111</v>
      </c>
      <c r="L181" s="96">
        <f t="shared" si="26"/>
        <v>3346.1907467408273</v>
      </c>
      <c r="M181" s="96">
        <f t="shared" si="23"/>
        <v>0.94647508137921588</v>
      </c>
      <c r="N181" s="63">
        <f t="shared" si="20"/>
        <v>2948.0400640618222</v>
      </c>
      <c r="O181" s="66">
        <f t="shared" si="21"/>
        <v>0.72556732199923435</v>
      </c>
      <c r="P181" s="23" t="e">
        <f>N181/#REF!</f>
        <v>#REF!</v>
      </c>
      <c r="Q181" t="e">
        <f>IF(#REF!="1A1 Energy Industries",#REF!)</f>
        <v>#REF!</v>
      </c>
      <c r="R181" t="e">
        <f>IF(#REF!="1B2 Oil &amp; Natural Gas",#REF!)</f>
        <v>#REF!</v>
      </c>
      <c r="S181" t="e">
        <f>IF(#REF!="3A2 Manure Management",#REF!)</f>
        <v>#REF!</v>
      </c>
      <c r="T181" t="e">
        <f>IF(#REF!="3B2 Cropland",#REF!)</f>
        <v>#REF!</v>
      </c>
      <c r="U181" t="e">
        <f>IF(#REF!="3B6 Other Land",#REF!)</f>
        <v>#REF!</v>
      </c>
      <c r="V181" t="e">
        <f>IF(#REF!="4A1 Managed Waste Disposal Sites",#REF!)</f>
        <v>#REF!</v>
      </c>
      <c r="W181" t="e">
        <f>IF(#REF!="4D1 Domestic Wastewater Treatment &amp; Discharge",#REF!)</f>
        <v>#REF!</v>
      </c>
      <c r="X181" t="e">
        <f>IF(#REF!="unknown",#REF!)</f>
        <v>#REF!</v>
      </c>
    </row>
    <row r="182" spans="1:24" x14ac:dyDescent="0.35">
      <c r="A182" s="5" t="s">
        <v>1197</v>
      </c>
      <c r="B182" s="4" t="s">
        <v>1057</v>
      </c>
      <c r="C182" s="4" t="s">
        <v>1159</v>
      </c>
      <c r="D182" s="4" t="s">
        <v>392</v>
      </c>
      <c r="E182" s="33" t="s">
        <v>343</v>
      </c>
      <c r="F182" s="49">
        <v>5.9739325543600001</v>
      </c>
      <c r="G182" s="49">
        <v>485.66988788700002</v>
      </c>
      <c r="H182" s="49">
        <f t="shared" si="18"/>
        <v>12.300397252032115</v>
      </c>
      <c r="I182" s="67">
        <f t="shared" si="19"/>
        <v>88.562860214631229</v>
      </c>
      <c r="J182" s="67">
        <f t="shared" si="25"/>
        <v>55555.941846581394</v>
      </c>
      <c r="K182" s="180">
        <f t="shared" si="24"/>
        <v>0.88125081684633833</v>
      </c>
      <c r="L182" s="96">
        <f t="shared" si="26"/>
        <v>3352.1646792951874</v>
      </c>
      <c r="M182" s="96">
        <f t="shared" si="23"/>
        <v>0.94816481717985701</v>
      </c>
      <c r="N182" s="63">
        <f t="shared" si="20"/>
        <v>2960.3404613138546</v>
      </c>
      <c r="O182" s="66">
        <f t="shared" si="21"/>
        <v>0.72859467783556831</v>
      </c>
      <c r="P182" s="23" t="e">
        <f>N182/#REF!</f>
        <v>#REF!</v>
      </c>
      <c r="Q182" t="e">
        <f>IF(#REF!="1A1 Energy Industries",#REF!)</f>
        <v>#REF!</v>
      </c>
      <c r="R182" t="e">
        <f>IF(#REF!="1B2 Oil &amp; Natural Gas",#REF!)</f>
        <v>#REF!</v>
      </c>
      <c r="S182" t="e">
        <f>IF(#REF!="3A2 Manure Management",#REF!)</f>
        <v>#REF!</v>
      </c>
      <c r="T182" t="e">
        <f>IF(#REF!="3B2 Cropland",#REF!)</f>
        <v>#REF!</v>
      </c>
      <c r="U182" t="e">
        <f>IF(#REF!="3B6 Other Land",#REF!)</f>
        <v>#REF!</v>
      </c>
      <c r="V182" t="e">
        <f>IF(#REF!="4A1 Managed Waste Disposal Sites",#REF!)</f>
        <v>#REF!</v>
      </c>
      <c r="W182" t="e">
        <f>IF(#REF!="4D1 Domestic Wastewater Treatment &amp; Discharge",#REF!)</f>
        <v>#REF!</v>
      </c>
      <c r="X182" t="e">
        <f>IF(#REF!="unknown",#REF!)</f>
        <v>#REF!</v>
      </c>
    </row>
    <row r="183" spans="1:24" x14ac:dyDescent="0.35">
      <c r="A183" s="5" t="s">
        <v>1200</v>
      </c>
      <c r="B183" s="4" t="s">
        <v>1057</v>
      </c>
      <c r="C183" s="4" t="s">
        <v>1185</v>
      </c>
      <c r="D183" s="4" t="s">
        <v>392</v>
      </c>
      <c r="E183" s="33" t="s">
        <v>343</v>
      </c>
      <c r="F183" s="49">
        <v>4.5509431655499997</v>
      </c>
      <c r="G183" s="49">
        <v>371.607588728</v>
      </c>
      <c r="H183" s="49">
        <f t="shared" si="18"/>
        <v>12.246636784592374</v>
      </c>
      <c r="I183" s="67">
        <f t="shared" si="19"/>
        <v>88.17578484906511</v>
      </c>
      <c r="J183" s="67">
        <f t="shared" si="25"/>
        <v>55644.117631430461</v>
      </c>
      <c r="K183" s="180">
        <f t="shared" si="24"/>
        <v>0.88264949680462057</v>
      </c>
      <c r="L183" s="96">
        <f t="shared" si="26"/>
        <v>3356.7156224607374</v>
      </c>
      <c r="M183" s="96">
        <f t="shared" si="23"/>
        <v>0.94945205829340118</v>
      </c>
      <c r="N183" s="63">
        <f t="shared" si="20"/>
        <v>2972.5870980984469</v>
      </c>
      <c r="O183" s="66">
        <f t="shared" si="21"/>
        <v>0.73160880222404456</v>
      </c>
      <c r="P183" s="23" t="e">
        <f>N183/#REF!</f>
        <v>#REF!</v>
      </c>
      <c r="Q183" t="e">
        <f>IF(#REF!="1A1 Energy Industries",#REF!)</f>
        <v>#REF!</v>
      </c>
      <c r="R183" t="e">
        <f>IF(#REF!="1B2 Oil &amp; Natural Gas",#REF!)</f>
        <v>#REF!</v>
      </c>
      <c r="S183" t="e">
        <f>IF(#REF!="3A2 Manure Management",#REF!)</f>
        <v>#REF!</v>
      </c>
      <c r="T183" t="e">
        <f>IF(#REF!="3B2 Cropland",#REF!)</f>
        <v>#REF!</v>
      </c>
      <c r="U183" t="e">
        <f>IF(#REF!="3B6 Other Land",#REF!)</f>
        <v>#REF!</v>
      </c>
      <c r="V183" t="e">
        <f>IF(#REF!="4A1 Managed Waste Disposal Sites",#REF!)</f>
        <v>#REF!</v>
      </c>
      <c r="W183" t="e">
        <f>IF(#REF!="4D1 Domestic Wastewater Treatment &amp; Discharge",#REF!)</f>
        <v>#REF!</v>
      </c>
      <c r="X183" t="e">
        <f>IF(#REF!="unknown",#REF!)</f>
        <v>#REF!</v>
      </c>
    </row>
    <row r="184" spans="1:24" x14ac:dyDescent="0.35">
      <c r="A184" s="5" t="s">
        <v>1194</v>
      </c>
      <c r="B184" s="4" t="s">
        <v>1057</v>
      </c>
      <c r="C184" s="4" t="s">
        <v>1143</v>
      </c>
      <c r="D184" s="4" t="s">
        <v>392</v>
      </c>
      <c r="E184" s="45" t="s">
        <v>343</v>
      </c>
      <c r="F184" s="50">
        <v>0.37741141300600001</v>
      </c>
      <c r="G184" s="50">
        <v>30.886890423000001</v>
      </c>
      <c r="H184" s="49">
        <f t="shared" si="18"/>
        <v>12.219145658151449</v>
      </c>
      <c r="I184" s="67">
        <f t="shared" si="19"/>
        <v>87.977848738690426</v>
      </c>
      <c r="J184" s="67">
        <f t="shared" si="25"/>
        <v>55732.095480169155</v>
      </c>
      <c r="K184" s="180">
        <f t="shared" si="24"/>
        <v>0.88404503702027315</v>
      </c>
      <c r="L184" s="96">
        <f t="shared" si="26"/>
        <v>3357.0930338737435</v>
      </c>
      <c r="M184" s="96">
        <f t="shared" si="23"/>
        <v>0.94955880967874473</v>
      </c>
      <c r="N184" s="63">
        <f t="shared" si="20"/>
        <v>2984.8062437565982</v>
      </c>
      <c r="O184" s="66">
        <f t="shared" si="21"/>
        <v>0.73461616053656631</v>
      </c>
      <c r="P184" s="23" t="e">
        <f>N184/#REF!</f>
        <v>#REF!</v>
      </c>
      <c r="Q184" t="e">
        <f>IF(#REF!="1A1 Energy Industries",#REF!)</f>
        <v>#REF!</v>
      </c>
      <c r="R184" t="e">
        <f>IF(#REF!="1B2 Oil &amp; Natural Gas",#REF!)</f>
        <v>#REF!</v>
      </c>
      <c r="S184" t="e">
        <f>IF(#REF!="3A2 Manure Management",#REF!)</f>
        <v>#REF!</v>
      </c>
      <c r="T184" t="e">
        <f>IF(#REF!="3B2 Cropland",#REF!)</f>
        <v>#REF!</v>
      </c>
      <c r="U184" t="e">
        <f>IF(#REF!="3B6 Other Land",#REF!)</f>
        <v>#REF!</v>
      </c>
      <c r="V184" t="e">
        <f>IF(#REF!="4A1 Managed Waste Disposal Sites",#REF!)</f>
        <v>#REF!</v>
      </c>
      <c r="W184" t="e">
        <f>IF(#REF!="4D1 Domestic Wastewater Treatment &amp; Discharge",#REF!)</f>
        <v>#REF!</v>
      </c>
      <c r="X184" t="e">
        <f>IF(#REF!="unknown",#REF!)</f>
        <v>#REF!</v>
      </c>
    </row>
    <row r="185" spans="1:24" x14ac:dyDescent="0.35">
      <c r="A185" s="5" t="s">
        <v>1207</v>
      </c>
      <c r="B185" s="4" t="s">
        <v>1057</v>
      </c>
      <c r="C185" s="4" t="s">
        <v>1151</v>
      </c>
      <c r="D185" s="4" t="s">
        <v>392</v>
      </c>
      <c r="E185" s="33" t="s">
        <v>514</v>
      </c>
      <c r="F185" s="49">
        <v>5.0368397671274998</v>
      </c>
      <c r="G185" s="49">
        <v>416.87777528499998</v>
      </c>
      <c r="H185" s="49">
        <f t="shared" si="18"/>
        <v>12.082293817855955</v>
      </c>
      <c r="I185" s="67">
        <f t="shared" si="19"/>
        <v>86.992515488562887</v>
      </c>
      <c r="J185" s="67">
        <f t="shared" si="25"/>
        <v>55819.087995657719</v>
      </c>
      <c r="K185" s="180">
        <f t="shared" si="24"/>
        <v>0.8854249474814353</v>
      </c>
      <c r="L185" s="96">
        <f t="shared" si="26"/>
        <v>3362.1298736408708</v>
      </c>
      <c r="M185" s="96">
        <f t="shared" si="23"/>
        <v>0.95098348737625171</v>
      </c>
      <c r="N185" s="63">
        <f t="shared" si="20"/>
        <v>2996.8885375744539</v>
      </c>
      <c r="O185" s="66">
        <f t="shared" si="21"/>
        <v>0.73758983707369963</v>
      </c>
      <c r="P185" s="23" t="e">
        <f>N185/#REF!</f>
        <v>#REF!</v>
      </c>
      <c r="Q185" t="e">
        <f>IF(#REF!="1A1 Energy Industries",#REF!)</f>
        <v>#REF!</v>
      </c>
      <c r="R185" t="e">
        <f>IF(#REF!="1B2 Oil &amp; Natural Gas",#REF!)</f>
        <v>#REF!</v>
      </c>
      <c r="S185" t="e">
        <f>IF(#REF!="3A2 Manure Management",#REF!)</f>
        <v>#REF!</v>
      </c>
      <c r="T185" t="e">
        <f>IF(#REF!="3B2 Cropland",#REF!)</f>
        <v>#REF!</v>
      </c>
      <c r="U185" t="e">
        <f>IF(#REF!="3B6 Other Land",#REF!)</f>
        <v>#REF!</v>
      </c>
      <c r="V185" t="e">
        <f>IF(#REF!="4A1 Managed Waste Disposal Sites",#REF!)</f>
        <v>#REF!</v>
      </c>
      <c r="W185" t="e">
        <f>IF(#REF!="4D1 Domestic Wastewater Treatment &amp; Discharge",#REF!)</f>
        <v>#REF!</v>
      </c>
      <c r="X185" t="e">
        <f>IF(#REF!="unknown",#REF!)</f>
        <v>#REF!</v>
      </c>
    </row>
    <row r="186" spans="1:24" x14ac:dyDescent="0.35">
      <c r="A186" s="5" t="s">
        <v>434</v>
      </c>
      <c r="B186" s="4" t="s">
        <v>430</v>
      </c>
      <c r="C186" s="4" t="s">
        <v>431</v>
      </c>
      <c r="D186" s="4" t="s">
        <v>376</v>
      </c>
      <c r="E186" s="45" t="s">
        <v>343</v>
      </c>
      <c r="F186" s="50">
        <v>0.71899226913199998</v>
      </c>
      <c r="G186" s="50">
        <v>60</v>
      </c>
      <c r="H186" s="49">
        <f t="shared" si="18"/>
        <v>11.983204485533332</v>
      </c>
      <c r="I186" s="67">
        <f t="shared" si="19"/>
        <v>86.279072295839995</v>
      </c>
      <c r="J186" s="67">
        <f t="shared" si="25"/>
        <v>55905.367067953557</v>
      </c>
      <c r="K186" s="180">
        <f t="shared" si="24"/>
        <v>0.88679354101815222</v>
      </c>
      <c r="L186" s="96">
        <f t="shared" si="26"/>
        <v>3362.8488659100026</v>
      </c>
      <c r="M186" s="96">
        <f t="shared" si="23"/>
        <v>0.95118685542007897</v>
      </c>
      <c r="N186" s="63">
        <f t="shared" si="20"/>
        <v>3008.8717420599874</v>
      </c>
      <c r="O186" s="66">
        <f t="shared" si="21"/>
        <v>0.74053912588884485</v>
      </c>
      <c r="P186" s="23" t="e">
        <f>N186/#REF!</f>
        <v>#REF!</v>
      </c>
      <c r="Q186" t="e">
        <f>IF(#REF!="1A1 Energy Industries",#REF!)</f>
        <v>#REF!</v>
      </c>
      <c r="R186" t="e">
        <f>IF(#REF!="1B2 Oil &amp; Natural Gas",#REF!)</f>
        <v>#REF!</v>
      </c>
      <c r="S186" t="e">
        <f>IF(#REF!="3A2 Manure Management",#REF!)</f>
        <v>#REF!</v>
      </c>
      <c r="T186" t="e">
        <f>IF(#REF!="3B2 Cropland",#REF!)</f>
        <v>#REF!</v>
      </c>
      <c r="U186" t="e">
        <f>IF(#REF!="3B6 Other Land",#REF!)</f>
        <v>#REF!</v>
      </c>
      <c r="V186" t="e">
        <f>IF(#REF!="4A1 Managed Waste Disposal Sites",#REF!)</f>
        <v>#REF!</v>
      </c>
      <c r="W186" t="e">
        <f>IF(#REF!="4D1 Domestic Wastewater Treatment &amp; Discharge",#REF!)</f>
        <v>#REF!</v>
      </c>
      <c r="X186" t="e">
        <f>IF(#REF!="unknown",#REF!)</f>
        <v>#REF!</v>
      </c>
    </row>
    <row r="187" spans="1:24" x14ac:dyDescent="0.35">
      <c r="A187" s="5" t="s">
        <v>1194</v>
      </c>
      <c r="B187" s="4" t="s">
        <v>1057</v>
      </c>
      <c r="C187" s="4" t="s">
        <v>1113</v>
      </c>
      <c r="D187" s="4" t="s">
        <v>392</v>
      </c>
      <c r="E187" s="33" t="s">
        <v>343</v>
      </c>
      <c r="F187" s="49">
        <v>2.3730767536899999</v>
      </c>
      <c r="G187" s="49">
        <v>198.86176103</v>
      </c>
      <c r="H187" s="49">
        <f t="shared" si="18"/>
        <v>11.933298495390478</v>
      </c>
      <c r="I187" s="67">
        <f t="shared" si="19"/>
        <v>85.919749166811442</v>
      </c>
      <c r="J187" s="67">
        <f t="shared" si="25"/>
        <v>55991.286817120366</v>
      </c>
      <c r="K187" s="180">
        <f t="shared" si="24"/>
        <v>0.8881564348260832</v>
      </c>
      <c r="L187" s="96">
        <f t="shared" si="26"/>
        <v>3365.2219426636925</v>
      </c>
      <c r="M187" s="96">
        <f t="shared" si="23"/>
        <v>0.95185808374612568</v>
      </c>
      <c r="N187" s="63">
        <f t="shared" si="20"/>
        <v>3020.8050405553777</v>
      </c>
      <c r="O187" s="66">
        <f t="shared" si="21"/>
        <v>0.7434761319144646</v>
      </c>
      <c r="P187" s="23" t="e">
        <f>N187/#REF!</f>
        <v>#REF!</v>
      </c>
      <c r="Q187" t="e">
        <f>IF(#REF!="1A1 Energy Industries",#REF!)</f>
        <v>#REF!</v>
      </c>
      <c r="R187" t="e">
        <f>IF(#REF!="1B2 Oil &amp; Natural Gas",#REF!)</f>
        <v>#REF!</v>
      </c>
      <c r="S187" t="e">
        <f>IF(#REF!="3A2 Manure Management",#REF!)</f>
        <v>#REF!</v>
      </c>
      <c r="T187" t="e">
        <f>IF(#REF!="3B2 Cropland",#REF!)</f>
        <v>#REF!</v>
      </c>
      <c r="U187" t="e">
        <f>IF(#REF!="3B6 Other Land",#REF!)</f>
        <v>#REF!</v>
      </c>
      <c r="V187" t="e">
        <f>IF(#REF!="4A1 Managed Waste Disposal Sites",#REF!)</f>
        <v>#REF!</v>
      </c>
      <c r="W187" t="e">
        <f>IF(#REF!="4D1 Domestic Wastewater Treatment &amp; Discharge",#REF!)</f>
        <v>#REF!</v>
      </c>
      <c r="X187" t="e">
        <f>IF(#REF!="unknown",#REF!)</f>
        <v>#REF!</v>
      </c>
    </row>
    <row r="188" spans="1:24" x14ac:dyDescent="0.35">
      <c r="A188" s="5" t="s">
        <v>434</v>
      </c>
      <c r="B188" s="4" t="s">
        <v>436</v>
      </c>
      <c r="C188" s="4" t="s">
        <v>431</v>
      </c>
      <c r="D188" s="4" t="s">
        <v>376</v>
      </c>
      <c r="E188" s="45" t="s">
        <v>343</v>
      </c>
      <c r="F188" s="50">
        <v>0.71332475310200005</v>
      </c>
      <c r="G188" s="50">
        <v>60</v>
      </c>
      <c r="H188" s="49">
        <f t="shared" si="18"/>
        <v>11.888745885033334</v>
      </c>
      <c r="I188" s="67">
        <f t="shared" si="19"/>
        <v>85.598970372240004</v>
      </c>
      <c r="J188" s="67">
        <f t="shared" si="25"/>
        <v>56076.885787492603</v>
      </c>
      <c r="K188" s="180">
        <f t="shared" si="24"/>
        <v>0.8895142403110492</v>
      </c>
      <c r="L188" s="96">
        <f t="shared" si="26"/>
        <v>3365.9352674167944</v>
      </c>
      <c r="M188" s="96">
        <f t="shared" si="23"/>
        <v>0.95205984872452676</v>
      </c>
      <c r="N188" s="63">
        <f t="shared" si="20"/>
        <v>3032.6937864404108</v>
      </c>
      <c r="O188" s="66">
        <f t="shared" si="21"/>
        <v>0.74640217271658571</v>
      </c>
      <c r="P188" s="23" t="e">
        <f>N188/#REF!</f>
        <v>#REF!</v>
      </c>
      <c r="Q188" t="e">
        <f>IF(#REF!="1A1 Energy Industries",#REF!)</f>
        <v>#REF!</v>
      </c>
      <c r="R188" t="e">
        <f>IF(#REF!="1B2 Oil &amp; Natural Gas",#REF!)</f>
        <v>#REF!</v>
      </c>
      <c r="S188" t="e">
        <f>IF(#REF!="3A2 Manure Management",#REF!)</f>
        <v>#REF!</v>
      </c>
      <c r="T188" t="e">
        <f>IF(#REF!="3B2 Cropland",#REF!)</f>
        <v>#REF!</v>
      </c>
      <c r="U188" t="e">
        <f>IF(#REF!="3B6 Other Land",#REF!)</f>
        <v>#REF!</v>
      </c>
      <c r="V188" t="e">
        <f>IF(#REF!="4A1 Managed Waste Disposal Sites",#REF!)</f>
        <v>#REF!</v>
      </c>
      <c r="W188" t="e">
        <f>IF(#REF!="4D1 Domestic Wastewater Treatment &amp; Discharge",#REF!)</f>
        <v>#REF!</v>
      </c>
      <c r="X188" t="e">
        <f>IF(#REF!="unknown",#REF!)</f>
        <v>#REF!</v>
      </c>
    </row>
    <row r="189" spans="1:24" x14ac:dyDescent="0.35">
      <c r="A189" s="5" t="s">
        <v>1207</v>
      </c>
      <c r="B189" s="4" t="s">
        <v>1057</v>
      </c>
      <c r="C189" s="4" t="s">
        <v>1151</v>
      </c>
      <c r="D189" s="4" t="s">
        <v>392</v>
      </c>
      <c r="E189" s="45" t="s">
        <v>514</v>
      </c>
      <c r="F189" s="50">
        <v>5.8996099861099998</v>
      </c>
      <c r="G189" s="50">
        <v>499.71968142100002</v>
      </c>
      <c r="H189" s="49">
        <f t="shared" si="18"/>
        <v>11.805838764112519</v>
      </c>
      <c r="I189" s="67">
        <f t="shared" si="19"/>
        <v>85.002039101610123</v>
      </c>
      <c r="J189" s="67">
        <f t="shared" si="25"/>
        <v>56161.887826594211</v>
      </c>
      <c r="K189" s="180">
        <f t="shared" si="24"/>
        <v>0.89086257703079663</v>
      </c>
      <c r="L189" s="96">
        <f t="shared" si="26"/>
        <v>3371.8348774029046</v>
      </c>
      <c r="M189" s="96">
        <f t="shared" si="23"/>
        <v>0.95372856227504621</v>
      </c>
      <c r="N189" s="63">
        <f t="shared" si="20"/>
        <v>3044.4996252045235</v>
      </c>
      <c r="O189" s="66">
        <f t="shared" si="21"/>
        <v>0.7493078085389937</v>
      </c>
      <c r="P189" s="23" t="e">
        <f>N189/#REF!</f>
        <v>#REF!</v>
      </c>
      <c r="Q189" t="e">
        <f>IF(#REF!="1A1 Energy Industries",#REF!)</f>
        <v>#REF!</v>
      </c>
      <c r="R189" t="e">
        <f>IF(#REF!="1B2 Oil &amp; Natural Gas",#REF!)</f>
        <v>#REF!</v>
      </c>
      <c r="S189" t="e">
        <f>IF(#REF!="3A2 Manure Management",#REF!)</f>
        <v>#REF!</v>
      </c>
      <c r="T189" t="e">
        <f>IF(#REF!="3B2 Cropland",#REF!)</f>
        <v>#REF!</v>
      </c>
      <c r="U189" t="e">
        <f>IF(#REF!="3B6 Other Land",#REF!)</f>
        <v>#REF!</v>
      </c>
      <c r="V189" t="e">
        <f>IF(#REF!="4A1 Managed Waste Disposal Sites",#REF!)</f>
        <v>#REF!</v>
      </c>
      <c r="W189" t="e">
        <f>IF(#REF!="4D1 Domestic Wastewater Treatment &amp; Discharge",#REF!)</f>
        <v>#REF!</v>
      </c>
      <c r="X189" t="e">
        <f>IF(#REF!="unknown",#REF!)</f>
        <v>#REF!</v>
      </c>
    </row>
    <row r="190" spans="1:24" x14ac:dyDescent="0.35">
      <c r="A190" s="5" t="s">
        <v>1198</v>
      </c>
      <c r="B190" s="4" t="s">
        <v>1057</v>
      </c>
      <c r="C190" s="4"/>
      <c r="D190" s="4" t="s">
        <v>392</v>
      </c>
      <c r="E190" s="33" t="s">
        <v>343</v>
      </c>
      <c r="F190" s="49">
        <v>2.2340369080200002</v>
      </c>
      <c r="G190" s="49">
        <v>189.97368238799999</v>
      </c>
      <c r="H190" s="49">
        <f t="shared" si="18"/>
        <v>11.75971787216942</v>
      </c>
      <c r="I190" s="67">
        <f t="shared" si="19"/>
        <v>84.669968679619814</v>
      </c>
      <c r="J190" s="67">
        <f t="shared" si="25"/>
        <v>56246.557795273831</v>
      </c>
      <c r="K190" s="180">
        <f t="shared" si="24"/>
        <v>0.89220564631521848</v>
      </c>
      <c r="L190" s="96">
        <f t="shared" si="26"/>
        <v>3374.0689143109244</v>
      </c>
      <c r="M190" s="96">
        <f t="shared" si="23"/>
        <v>0.95436046297179566</v>
      </c>
      <c r="N190" s="63">
        <f t="shared" si="20"/>
        <v>3056.2593430766929</v>
      </c>
      <c r="O190" s="66">
        <f t="shared" si="21"/>
        <v>0.75220209315472597</v>
      </c>
      <c r="P190" s="23" t="e">
        <f>N190/#REF!</f>
        <v>#REF!</v>
      </c>
      <c r="Q190" t="e">
        <f>IF(#REF!="1A1 Energy Industries",#REF!)</f>
        <v>#REF!</v>
      </c>
      <c r="R190" t="e">
        <f>IF(#REF!="1B2 Oil &amp; Natural Gas",#REF!)</f>
        <v>#REF!</v>
      </c>
      <c r="S190" t="e">
        <f>IF(#REF!="3A2 Manure Management",#REF!)</f>
        <v>#REF!</v>
      </c>
      <c r="T190" t="e">
        <f>IF(#REF!="3B2 Cropland",#REF!)</f>
        <v>#REF!</v>
      </c>
      <c r="U190" t="e">
        <f>IF(#REF!="3B6 Other Land",#REF!)</f>
        <v>#REF!</v>
      </c>
      <c r="V190" t="e">
        <f>IF(#REF!="4A1 Managed Waste Disposal Sites",#REF!)</f>
        <v>#REF!</v>
      </c>
      <c r="W190" t="e">
        <f>IF(#REF!="4D1 Domestic Wastewater Treatment &amp; Discharge",#REF!)</f>
        <v>#REF!</v>
      </c>
      <c r="X190" t="e">
        <f>IF(#REF!="unknown",#REF!)</f>
        <v>#REF!</v>
      </c>
    </row>
    <row r="191" spans="1:24" x14ac:dyDescent="0.35">
      <c r="A191" s="5" t="s">
        <v>1205</v>
      </c>
      <c r="B191" s="4" t="s">
        <v>1057</v>
      </c>
      <c r="C191" s="4" t="s">
        <v>1188</v>
      </c>
      <c r="D191" s="4" t="s">
        <v>392</v>
      </c>
      <c r="E191" s="33" t="s">
        <v>343</v>
      </c>
      <c r="F191" s="49">
        <v>0.183179390617</v>
      </c>
      <c r="G191" s="49">
        <v>15.6169779407</v>
      </c>
      <c r="H191" s="49">
        <f t="shared" si="18"/>
        <v>11.729503064713258</v>
      </c>
      <c r="I191" s="67">
        <f t="shared" si="19"/>
        <v>84.452422065935451</v>
      </c>
      <c r="J191" s="67">
        <f t="shared" si="25"/>
        <v>56331.010217339768</v>
      </c>
      <c r="K191" s="180">
        <f t="shared" si="24"/>
        <v>0.89354526478727636</v>
      </c>
      <c r="L191" s="96">
        <f t="shared" si="26"/>
        <v>3374.2520937015415</v>
      </c>
      <c r="M191" s="96">
        <f t="shared" si="23"/>
        <v>0.95441227553771424</v>
      </c>
      <c r="N191" s="63">
        <f t="shared" si="20"/>
        <v>3067.9888461414062</v>
      </c>
      <c r="O191" s="66">
        <f t="shared" si="21"/>
        <v>0.75508894134610371</v>
      </c>
      <c r="P191" s="23" t="e">
        <f>N191/#REF!</f>
        <v>#REF!</v>
      </c>
      <c r="Q191" t="e">
        <f>IF(#REF!="1A1 Energy Industries",#REF!)</f>
        <v>#REF!</v>
      </c>
      <c r="R191" t="e">
        <f>IF(#REF!="1B2 Oil &amp; Natural Gas",#REF!)</f>
        <v>#REF!</v>
      </c>
      <c r="S191" t="e">
        <f>IF(#REF!="3A2 Manure Management",#REF!)</f>
        <v>#REF!</v>
      </c>
      <c r="T191" t="e">
        <f>IF(#REF!="3B2 Cropland",#REF!)</f>
        <v>#REF!</v>
      </c>
      <c r="U191" t="e">
        <f>IF(#REF!="3B6 Other Land",#REF!)</f>
        <v>#REF!</v>
      </c>
      <c r="V191" t="e">
        <f>IF(#REF!="4A1 Managed Waste Disposal Sites",#REF!)</f>
        <v>#REF!</v>
      </c>
      <c r="W191" t="e">
        <f>IF(#REF!="4D1 Domestic Wastewater Treatment &amp; Discharge",#REF!)</f>
        <v>#REF!</v>
      </c>
      <c r="X191" t="e">
        <f>IF(#REF!="unknown",#REF!)</f>
        <v>#REF!</v>
      </c>
    </row>
    <row r="192" spans="1:24" x14ac:dyDescent="0.35">
      <c r="A192" s="5" t="s">
        <v>433</v>
      </c>
      <c r="B192" s="4" t="s">
        <v>427</v>
      </c>
      <c r="C192" s="4" t="s">
        <v>432</v>
      </c>
      <c r="D192" s="4" t="s">
        <v>376</v>
      </c>
      <c r="E192" s="33" t="s">
        <v>514</v>
      </c>
      <c r="F192" s="49">
        <v>0.317511559464</v>
      </c>
      <c r="G192" s="49">
        <v>27.246461610600001</v>
      </c>
      <c r="H192" s="49">
        <f t="shared" si="18"/>
        <v>11.65331352018476</v>
      </c>
      <c r="I192" s="67">
        <f t="shared" si="19"/>
        <v>83.903857345330266</v>
      </c>
      <c r="J192" s="67">
        <f t="shared" si="25"/>
        <v>56414.914074685097</v>
      </c>
      <c r="K192" s="180">
        <f t="shared" si="24"/>
        <v>0.89487618170389205</v>
      </c>
      <c r="L192" s="96">
        <f t="shared" si="26"/>
        <v>3374.5696052610056</v>
      </c>
      <c r="M192" s="96">
        <f t="shared" si="23"/>
        <v>0.95450208415946569</v>
      </c>
      <c r="N192" s="63">
        <f t="shared" si="20"/>
        <v>3079.642159661591</v>
      </c>
      <c r="O192" s="66">
        <f t="shared" si="21"/>
        <v>0.75795703787787483</v>
      </c>
      <c r="P192" s="23" t="e">
        <f>N192/#REF!</f>
        <v>#REF!</v>
      </c>
      <c r="Q192" t="e">
        <f>IF(#REF!="1A1 Energy Industries",#REF!)</f>
        <v>#REF!</v>
      </c>
      <c r="R192" t="e">
        <f>IF(#REF!="1B2 Oil &amp; Natural Gas",#REF!)</f>
        <v>#REF!</v>
      </c>
      <c r="S192" t="e">
        <f>IF(#REF!="3A2 Manure Management",#REF!)</f>
        <v>#REF!</v>
      </c>
      <c r="T192" t="e">
        <f>IF(#REF!="3B2 Cropland",#REF!)</f>
        <v>#REF!</v>
      </c>
      <c r="U192" t="e">
        <f>IF(#REF!="3B6 Other Land",#REF!)</f>
        <v>#REF!</v>
      </c>
      <c r="V192" t="e">
        <f>IF(#REF!="4A1 Managed Waste Disposal Sites",#REF!)</f>
        <v>#REF!</v>
      </c>
      <c r="W192" t="e">
        <f>IF(#REF!="4D1 Domestic Wastewater Treatment &amp; Discharge",#REF!)</f>
        <v>#REF!</v>
      </c>
      <c r="X192" t="e">
        <f>IF(#REF!="unknown",#REF!)</f>
        <v>#REF!</v>
      </c>
    </row>
    <row r="193" spans="1:24" x14ac:dyDescent="0.35">
      <c r="A193" s="4" t="s">
        <v>434</v>
      </c>
      <c r="B193" s="4" t="s">
        <v>435</v>
      </c>
      <c r="C193" s="4" t="s">
        <v>431</v>
      </c>
      <c r="D193" s="4" t="s">
        <v>376</v>
      </c>
      <c r="E193" s="33" t="s">
        <v>514</v>
      </c>
      <c r="F193" s="49">
        <v>3.4898572786500002</v>
      </c>
      <c r="G193" s="49">
        <v>300.42538295849999</v>
      </c>
      <c r="H193" s="49">
        <f t="shared" si="18"/>
        <v>11.616386219709273</v>
      </c>
      <c r="I193" s="67">
        <f t="shared" si="19"/>
        <v>83.637980781906762</v>
      </c>
      <c r="J193" s="67">
        <f t="shared" si="25"/>
        <v>56498.552055467007</v>
      </c>
      <c r="K193" s="180">
        <f t="shared" si="24"/>
        <v>0.89620288117893609</v>
      </c>
      <c r="L193" s="96">
        <f t="shared" si="26"/>
        <v>3378.0594625396557</v>
      </c>
      <c r="M193" s="96">
        <f t="shared" si="23"/>
        <v>0.95548919553529787</v>
      </c>
      <c r="N193" s="63">
        <f t="shared" si="20"/>
        <v>3091.2585458813001</v>
      </c>
      <c r="O193" s="66">
        <f t="shared" si="21"/>
        <v>0.76081604591629692</v>
      </c>
      <c r="P193" s="23" t="e">
        <f>N193/#REF!</f>
        <v>#REF!</v>
      </c>
      <c r="Q193" t="e">
        <f>IF(#REF!="1A1 Energy Industries",#REF!)</f>
        <v>#REF!</v>
      </c>
      <c r="R193" t="e">
        <f>IF(#REF!="1B2 Oil &amp; Natural Gas",#REF!)</f>
        <v>#REF!</v>
      </c>
      <c r="S193" t="e">
        <f>IF(#REF!="3A2 Manure Management",#REF!)</f>
        <v>#REF!</v>
      </c>
      <c r="T193" t="e">
        <f>IF(#REF!="3B2 Cropland",#REF!)</f>
        <v>#REF!</v>
      </c>
      <c r="U193" t="e">
        <f>IF(#REF!="3B6 Other Land",#REF!)</f>
        <v>#REF!</v>
      </c>
      <c r="V193" t="e">
        <f>IF(#REF!="4A1 Managed Waste Disposal Sites",#REF!)</f>
        <v>#REF!</v>
      </c>
      <c r="W193" t="e">
        <f>IF(#REF!="4D1 Domestic Wastewater Treatment &amp; Discharge",#REF!)</f>
        <v>#REF!</v>
      </c>
      <c r="X193" t="e">
        <f>IF(#REF!="unknown",#REF!)</f>
        <v>#REF!</v>
      </c>
    </row>
    <row r="194" spans="1:24" x14ac:dyDescent="0.35">
      <c r="A194" s="5" t="s">
        <v>1072</v>
      </c>
      <c r="B194" s="4" t="s">
        <v>435</v>
      </c>
      <c r="C194" s="5" t="s">
        <v>1073</v>
      </c>
      <c r="D194" s="4" t="s">
        <v>376</v>
      </c>
      <c r="E194" s="33" t="s">
        <v>343</v>
      </c>
      <c r="F194" s="49">
        <v>4.3964590588599997</v>
      </c>
      <c r="G194" s="49">
        <v>381.00526243100001</v>
      </c>
      <c r="H194" s="49">
        <f t="shared" si="18"/>
        <v>11.539103241798918</v>
      </c>
      <c r="I194" s="67">
        <f t="shared" si="19"/>
        <v>83.081543340952209</v>
      </c>
      <c r="J194" s="67">
        <f t="shared" si="25"/>
        <v>56581.633598807959</v>
      </c>
      <c r="K194" s="180">
        <f t="shared" si="24"/>
        <v>0.89752075421826383</v>
      </c>
      <c r="L194" s="96">
        <f t="shared" si="26"/>
        <v>3382.4559215985155</v>
      </c>
      <c r="M194" s="96">
        <f t="shared" si="23"/>
        <v>0.95673274058710578</v>
      </c>
      <c r="N194" s="63">
        <f t="shared" si="20"/>
        <v>3102.7976491230988</v>
      </c>
      <c r="O194" s="66">
        <f t="shared" si="21"/>
        <v>0.76365603318088282</v>
      </c>
      <c r="P194" s="23" t="e">
        <f>N194/#REF!</f>
        <v>#REF!</v>
      </c>
      <c r="Q194" t="e">
        <f>IF(#REF!="1A1 Energy Industries",#REF!)</f>
        <v>#REF!</v>
      </c>
      <c r="R194" t="e">
        <f>IF(#REF!="1B2 Oil &amp; Natural Gas",#REF!)</f>
        <v>#REF!</v>
      </c>
      <c r="S194" t="e">
        <f>IF(#REF!="3A2 Manure Management",#REF!)</f>
        <v>#REF!</v>
      </c>
      <c r="T194" t="e">
        <f>IF(#REF!="3B2 Cropland",#REF!)</f>
        <v>#REF!</v>
      </c>
      <c r="U194" t="e">
        <f>IF(#REF!="3B6 Other Land",#REF!)</f>
        <v>#REF!</v>
      </c>
      <c r="V194" t="e">
        <f>IF(#REF!="4A1 Managed Waste Disposal Sites",#REF!)</f>
        <v>#REF!</v>
      </c>
      <c r="W194" t="e">
        <f>IF(#REF!="4D1 Domestic Wastewater Treatment &amp; Discharge",#REF!)</f>
        <v>#REF!</v>
      </c>
      <c r="X194" t="e">
        <f>IF(#REF!="unknown",#REF!)</f>
        <v>#REF!</v>
      </c>
    </row>
    <row r="195" spans="1:24" x14ac:dyDescent="0.35">
      <c r="A195" s="5" t="s">
        <v>1205</v>
      </c>
      <c r="B195" s="4" t="s">
        <v>1057</v>
      </c>
      <c r="C195" s="4"/>
      <c r="D195" s="4" t="s">
        <v>392</v>
      </c>
      <c r="E195" s="33" t="s">
        <v>343</v>
      </c>
      <c r="F195" s="49">
        <v>3.1282060039199999</v>
      </c>
      <c r="G195" s="49">
        <v>273.67765710800001</v>
      </c>
      <c r="H195" s="49">
        <f t="shared" si="18"/>
        <v>11.430257175453429</v>
      </c>
      <c r="I195" s="67">
        <f t="shared" si="19"/>
        <v>82.29785166326468</v>
      </c>
      <c r="J195" s="67">
        <f t="shared" si="25"/>
        <v>56663.931450471224</v>
      </c>
      <c r="K195" s="180">
        <f t="shared" si="24"/>
        <v>0.89882619602326874</v>
      </c>
      <c r="L195" s="96">
        <f t="shared" si="26"/>
        <v>3385.5841276024353</v>
      </c>
      <c r="M195" s="96">
        <f t="shared" si="23"/>
        <v>0.95761755835639006</v>
      </c>
      <c r="N195" s="63">
        <f t="shared" si="20"/>
        <v>3114.2279062985522</v>
      </c>
      <c r="O195" s="66">
        <f t="shared" si="21"/>
        <v>0.7664692314103293</v>
      </c>
      <c r="P195" s="23" t="e">
        <f>N195/#REF!</f>
        <v>#REF!</v>
      </c>
      <c r="Q195" t="e">
        <f>IF(#REF!="1A1 Energy Industries",#REF!)</f>
        <v>#REF!</v>
      </c>
      <c r="R195" t="e">
        <f>IF(#REF!="1B2 Oil &amp; Natural Gas",#REF!)</f>
        <v>#REF!</v>
      </c>
      <c r="S195" t="e">
        <f>IF(#REF!="3A2 Manure Management",#REF!)</f>
        <v>#REF!</v>
      </c>
      <c r="T195" t="e">
        <f>IF(#REF!="3B2 Cropland",#REF!)</f>
        <v>#REF!</v>
      </c>
      <c r="U195" t="e">
        <f>IF(#REF!="3B6 Other Land",#REF!)</f>
        <v>#REF!</v>
      </c>
      <c r="V195" t="e">
        <f>IF(#REF!="4A1 Managed Waste Disposal Sites",#REF!)</f>
        <v>#REF!</v>
      </c>
      <c r="W195" t="e">
        <f>IF(#REF!="4D1 Domestic Wastewater Treatment &amp; Discharge",#REF!)</f>
        <v>#REF!</v>
      </c>
      <c r="X195" t="e">
        <f>IF(#REF!="unknown",#REF!)</f>
        <v>#REF!</v>
      </c>
    </row>
    <row r="196" spans="1:24" x14ac:dyDescent="0.35">
      <c r="A196" s="5" t="s">
        <v>1205</v>
      </c>
      <c r="B196" s="4" t="s">
        <v>1057</v>
      </c>
      <c r="C196" s="4"/>
      <c r="D196" s="4" t="s">
        <v>392</v>
      </c>
      <c r="E196" s="33" t="s">
        <v>343</v>
      </c>
      <c r="F196" s="49">
        <v>3.1282059913500002</v>
      </c>
      <c r="G196" s="49">
        <v>273.67765710800001</v>
      </c>
      <c r="H196" s="49">
        <f t="shared" si="18"/>
        <v>11.430257129523483</v>
      </c>
      <c r="I196" s="67">
        <f t="shared" si="19"/>
        <v>82.297851332569081</v>
      </c>
      <c r="J196" s="67">
        <f t="shared" si="25"/>
        <v>56746.229301803796</v>
      </c>
      <c r="K196" s="180">
        <f t="shared" si="24"/>
        <v>0.90013163782302807</v>
      </c>
      <c r="L196" s="96">
        <f t="shared" si="26"/>
        <v>3388.7123335937854</v>
      </c>
      <c r="M196" s="96">
        <f t="shared" si="23"/>
        <v>0.95850237612211897</v>
      </c>
      <c r="N196" s="63">
        <f t="shared" si="20"/>
        <v>3125.6581634280756</v>
      </c>
      <c r="O196" s="66">
        <f t="shared" si="21"/>
        <v>0.76928242962847171</v>
      </c>
      <c r="P196" s="23" t="e">
        <f>N196/#REF!</f>
        <v>#REF!</v>
      </c>
      <c r="Q196" t="e">
        <f>IF(#REF!="1A1 Energy Industries",#REF!)</f>
        <v>#REF!</v>
      </c>
      <c r="R196" t="e">
        <f>IF(#REF!="1B2 Oil &amp; Natural Gas",#REF!)</f>
        <v>#REF!</v>
      </c>
      <c r="S196" t="e">
        <f>IF(#REF!="3A2 Manure Management",#REF!)</f>
        <v>#REF!</v>
      </c>
      <c r="T196" t="e">
        <f>IF(#REF!="3B2 Cropland",#REF!)</f>
        <v>#REF!</v>
      </c>
      <c r="U196" t="e">
        <f>IF(#REF!="3B6 Other Land",#REF!)</f>
        <v>#REF!</v>
      </c>
      <c r="V196" t="e">
        <f>IF(#REF!="4A1 Managed Waste Disposal Sites",#REF!)</f>
        <v>#REF!</v>
      </c>
      <c r="W196" t="e">
        <f>IF(#REF!="4D1 Domestic Wastewater Treatment &amp; Discharge",#REF!)</f>
        <v>#REF!</v>
      </c>
      <c r="X196" t="e">
        <f>IF(#REF!="unknown",#REF!)</f>
        <v>#REF!</v>
      </c>
    </row>
    <row r="197" spans="1:24" x14ac:dyDescent="0.35">
      <c r="A197" s="5" t="s">
        <v>1194</v>
      </c>
      <c r="B197" s="4" t="s">
        <v>1057</v>
      </c>
      <c r="C197" s="4" t="s">
        <v>1132</v>
      </c>
      <c r="D197" s="4" t="s">
        <v>392</v>
      </c>
      <c r="E197" s="33" t="s">
        <v>343</v>
      </c>
      <c r="F197" s="49">
        <v>5.2552430257199996</v>
      </c>
      <c r="G197" s="49">
        <v>460.76132650199997</v>
      </c>
      <c r="H197" s="49">
        <f t="shared" ref="H197:H260" si="27">F197*1000/G197</f>
        <v>11.405564493914158</v>
      </c>
      <c r="I197" s="67">
        <f t="shared" ref="I197:I260" si="28">F197*$J$2/G197*3600</f>
        <v>82.120064356181942</v>
      </c>
      <c r="J197" s="67">
        <f t="shared" si="25"/>
        <v>56828.349366159979</v>
      </c>
      <c r="K197" s="180">
        <f t="shared" si="24"/>
        <v>0.90143425949386946</v>
      </c>
      <c r="L197" s="96">
        <f t="shared" si="26"/>
        <v>3393.9675766195055</v>
      </c>
      <c r="M197" s="96">
        <f t="shared" si="23"/>
        <v>0.9599888295095359</v>
      </c>
      <c r="N197" s="63">
        <f t="shared" ref="N197:N260" si="29">N196+H197</f>
        <v>3137.0637279219895</v>
      </c>
      <c r="O197" s="66">
        <f t="shared" ref="O197:O260" si="30">N197/N$336</f>
        <v>0.77208955053114248</v>
      </c>
      <c r="P197" s="23" t="e">
        <f>N197/#REF!</f>
        <v>#REF!</v>
      </c>
      <c r="Q197" t="e">
        <f>IF(#REF!="1A1 Energy Industries",#REF!)</f>
        <v>#REF!</v>
      </c>
      <c r="R197" t="e">
        <f>IF(#REF!="1B2 Oil &amp; Natural Gas",#REF!)</f>
        <v>#REF!</v>
      </c>
      <c r="S197" t="e">
        <f>IF(#REF!="3A2 Manure Management",#REF!)</f>
        <v>#REF!</v>
      </c>
      <c r="T197" t="e">
        <f>IF(#REF!="3B2 Cropland",#REF!)</f>
        <v>#REF!</v>
      </c>
      <c r="U197" t="e">
        <f>IF(#REF!="3B6 Other Land",#REF!)</f>
        <v>#REF!</v>
      </c>
      <c r="V197" t="e">
        <f>IF(#REF!="4A1 Managed Waste Disposal Sites",#REF!)</f>
        <v>#REF!</v>
      </c>
      <c r="W197" t="e">
        <f>IF(#REF!="4D1 Domestic Wastewater Treatment &amp; Discharge",#REF!)</f>
        <v>#REF!</v>
      </c>
      <c r="X197" t="e">
        <f>IF(#REF!="unknown",#REF!)</f>
        <v>#REF!</v>
      </c>
    </row>
    <row r="198" spans="1:24" x14ac:dyDescent="0.35">
      <c r="A198" s="5" t="s">
        <v>1194</v>
      </c>
      <c r="B198" s="4" t="s">
        <v>1057</v>
      </c>
      <c r="C198" s="4" t="s">
        <v>1132</v>
      </c>
      <c r="D198" s="4" t="s">
        <v>392</v>
      </c>
      <c r="E198" s="33" t="s">
        <v>343</v>
      </c>
      <c r="F198" s="49">
        <v>5.2552429325899999</v>
      </c>
      <c r="G198" s="49">
        <v>460.76132650199997</v>
      </c>
      <c r="H198" s="49">
        <f t="shared" si="27"/>
        <v>11.405564291792162</v>
      </c>
      <c r="I198" s="67">
        <f t="shared" si="28"/>
        <v>82.120062900903548</v>
      </c>
      <c r="J198" s="67">
        <f t="shared" si="25"/>
        <v>56910.469429060882</v>
      </c>
      <c r="K198" s="180">
        <f t="shared" si="24"/>
        <v>0.90273688114162665</v>
      </c>
      <c r="L198" s="96">
        <f t="shared" si="26"/>
        <v>3399.2228195520956</v>
      </c>
      <c r="M198" s="96">
        <f t="shared" si="23"/>
        <v>0.96147528287061079</v>
      </c>
      <c r="N198" s="63">
        <f t="shared" si="29"/>
        <v>3148.4692922137815</v>
      </c>
      <c r="O198" s="66">
        <f t="shared" si="30"/>
        <v>0.77489667138406715</v>
      </c>
      <c r="P198" s="23" t="e">
        <f>N198/#REF!</f>
        <v>#REF!</v>
      </c>
      <c r="Q198" t="e">
        <f>IF(#REF!="1A1 Energy Industries",#REF!)</f>
        <v>#REF!</v>
      </c>
      <c r="R198" t="e">
        <f>IF(#REF!="1B2 Oil &amp; Natural Gas",#REF!)</f>
        <v>#REF!</v>
      </c>
      <c r="S198" t="e">
        <f>IF(#REF!="3A2 Manure Management",#REF!)</f>
        <v>#REF!</v>
      </c>
      <c r="T198" t="e">
        <f>IF(#REF!="3B2 Cropland",#REF!)</f>
        <v>#REF!</v>
      </c>
      <c r="U198" t="e">
        <f>IF(#REF!="3B6 Other Land",#REF!)</f>
        <v>#REF!</v>
      </c>
      <c r="V198" t="e">
        <f>IF(#REF!="4A1 Managed Waste Disposal Sites",#REF!)</f>
        <v>#REF!</v>
      </c>
      <c r="W198" t="e">
        <f>IF(#REF!="4D1 Domestic Wastewater Treatment &amp; Discharge",#REF!)</f>
        <v>#REF!</v>
      </c>
      <c r="X198" t="e">
        <f>IF(#REF!="unknown",#REF!)</f>
        <v>#REF!</v>
      </c>
    </row>
    <row r="199" spans="1:24" x14ac:dyDescent="0.35">
      <c r="A199" s="5" t="s">
        <v>437</v>
      </c>
      <c r="B199" s="4" t="s">
        <v>424</v>
      </c>
      <c r="C199" s="4" t="s">
        <v>438</v>
      </c>
      <c r="D199" s="4" t="s">
        <v>376</v>
      </c>
      <c r="E199" s="33" t="s">
        <v>343</v>
      </c>
      <c r="F199" s="49">
        <v>1.60890864395</v>
      </c>
      <c r="G199" s="49">
        <v>141.509716981</v>
      </c>
      <c r="H199" s="49">
        <f t="shared" si="27"/>
        <v>11.369598344727255</v>
      </c>
      <c r="I199" s="67">
        <f t="shared" si="28"/>
        <v>81.861108082036239</v>
      </c>
      <c r="J199" s="67">
        <f t="shared" si="25"/>
        <v>56992.330537142916</v>
      </c>
      <c r="K199" s="180">
        <f t="shared" si="24"/>
        <v>0.90403539514332343</v>
      </c>
      <c r="L199" s="96">
        <f t="shared" si="26"/>
        <v>3400.8317281960458</v>
      </c>
      <c r="M199" s="96">
        <f t="shared" si="23"/>
        <v>0.96193036509842389</v>
      </c>
      <c r="N199" s="63">
        <f t="shared" si="29"/>
        <v>3159.8388905585089</v>
      </c>
      <c r="O199" s="66">
        <f t="shared" si="30"/>
        <v>0.77769494035054276</v>
      </c>
      <c r="P199" s="23" t="e">
        <f>N199/#REF!</f>
        <v>#REF!</v>
      </c>
      <c r="Q199" t="e">
        <f>IF(#REF!="1A1 Energy Industries",#REF!)</f>
        <v>#REF!</v>
      </c>
      <c r="R199" t="e">
        <f>IF(#REF!="1B2 Oil &amp; Natural Gas",#REF!)</f>
        <v>#REF!</v>
      </c>
      <c r="S199" t="e">
        <f>IF(#REF!="3A2 Manure Management",#REF!)</f>
        <v>#REF!</v>
      </c>
      <c r="T199" t="e">
        <f>IF(#REF!="3B2 Cropland",#REF!)</f>
        <v>#REF!</v>
      </c>
      <c r="U199" t="e">
        <f>IF(#REF!="3B6 Other Land",#REF!)</f>
        <v>#REF!</v>
      </c>
      <c r="V199" t="e">
        <f>IF(#REF!="4A1 Managed Waste Disposal Sites",#REF!)</f>
        <v>#REF!</v>
      </c>
      <c r="W199" t="e">
        <f>IF(#REF!="4D1 Domestic Wastewater Treatment &amp; Discharge",#REF!)</f>
        <v>#REF!</v>
      </c>
      <c r="X199" t="e">
        <f>IF(#REF!="unknown",#REF!)</f>
        <v>#REF!</v>
      </c>
    </row>
    <row r="200" spans="1:24" x14ac:dyDescent="0.35">
      <c r="A200" s="5" t="s">
        <v>1206</v>
      </c>
      <c r="B200" s="4" t="s">
        <v>1057</v>
      </c>
      <c r="C200" s="4" t="s">
        <v>1149</v>
      </c>
      <c r="D200" s="4" t="s">
        <v>392</v>
      </c>
      <c r="E200" s="33" t="s">
        <v>343</v>
      </c>
      <c r="F200" s="49">
        <v>3.7407182999900002</v>
      </c>
      <c r="G200" s="49">
        <v>335.014775794</v>
      </c>
      <c r="H200" s="49">
        <f t="shared" si="27"/>
        <v>11.165830793953283</v>
      </c>
      <c r="I200" s="67">
        <f t="shared" si="28"/>
        <v>80.393981716463642</v>
      </c>
      <c r="J200" s="67">
        <f t="shared" si="25"/>
        <v>57072.724518859381</v>
      </c>
      <c r="K200" s="180">
        <f t="shared" si="24"/>
        <v>0.90531063699329173</v>
      </c>
      <c r="L200" s="96">
        <f t="shared" si="26"/>
        <v>3404.5724464960358</v>
      </c>
      <c r="M200" s="96">
        <f t="shared" si="23"/>
        <v>0.96298843289113667</v>
      </c>
      <c r="N200" s="63">
        <f t="shared" si="29"/>
        <v>3171.0047213524622</v>
      </c>
      <c r="O200" s="66">
        <f t="shared" si="30"/>
        <v>0.78044305834453731</v>
      </c>
      <c r="P200" s="23" t="e">
        <f>N200/#REF!</f>
        <v>#REF!</v>
      </c>
      <c r="Q200" t="e">
        <f>IF(#REF!="1A1 Energy Industries",#REF!)</f>
        <v>#REF!</v>
      </c>
      <c r="R200" t="e">
        <f>IF(#REF!="1B2 Oil &amp; Natural Gas",#REF!)</f>
        <v>#REF!</v>
      </c>
      <c r="S200" t="e">
        <f>IF(#REF!="3A2 Manure Management",#REF!)</f>
        <v>#REF!</v>
      </c>
      <c r="T200" t="e">
        <f>IF(#REF!="3B2 Cropland",#REF!)</f>
        <v>#REF!</v>
      </c>
      <c r="U200" t="e">
        <f>IF(#REF!="3B6 Other Land",#REF!)</f>
        <v>#REF!</v>
      </c>
      <c r="V200" t="e">
        <f>IF(#REF!="4A1 Managed Waste Disposal Sites",#REF!)</f>
        <v>#REF!</v>
      </c>
      <c r="W200" t="e">
        <f>IF(#REF!="4D1 Domestic Wastewater Treatment &amp; Discharge",#REF!)</f>
        <v>#REF!</v>
      </c>
      <c r="X200" t="e">
        <f>IF(#REF!="unknown",#REF!)</f>
        <v>#REF!</v>
      </c>
    </row>
    <row r="201" spans="1:24" x14ac:dyDescent="0.35">
      <c r="A201" s="5" t="s">
        <v>297</v>
      </c>
      <c r="B201" s="4" t="s">
        <v>424</v>
      </c>
      <c r="C201" s="4" t="s">
        <v>425</v>
      </c>
      <c r="D201" s="4" t="s">
        <v>376</v>
      </c>
      <c r="E201" s="33" t="s">
        <v>343</v>
      </c>
      <c r="F201" s="49">
        <v>0.54213751666200005</v>
      </c>
      <c r="G201" s="49">
        <v>49.015303732600003</v>
      </c>
      <c r="H201" s="49">
        <f t="shared" si="27"/>
        <v>11.060576501159682</v>
      </c>
      <c r="I201" s="67">
        <f t="shared" si="28"/>
        <v>79.636150808349711</v>
      </c>
      <c r="J201" s="67">
        <f t="shared" si="25"/>
        <v>57152.360669667731</v>
      </c>
      <c r="K201" s="180">
        <f t="shared" si="24"/>
        <v>0.90657385782292244</v>
      </c>
      <c r="L201" s="96">
        <f t="shared" si="26"/>
        <v>3405.1145840126978</v>
      </c>
      <c r="M201" s="96">
        <f t="shared" si="23"/>
        <v>0.9631417773024501</v>
      </c>
      <c r="N201" s="63">
        <f t="shared" si="29"/>
        <v>3182.0652978536218</v>
      </c>
      <c r="O201" s="66">
        <f t="shared" si="30"/>
        <v>0.78316527130546187</v>
      </c>
      <c r="P201" s="23" t="e">
        <f>N201/#REF!</f>
        <v>#REF!</v>
      </c>
      <c r="Q201" t="e">
        <f>IF(#REF!="1A1 Energy Industries",#REF!)</f>
        <v>#REF!</v>
      </c>
      <c r="R201" t="e">
        <f>IF(#REF!="1B2 Oil &amp; Natural Gas",#REF!)</f>
        <v>#REF!</v>
      </c>
      <c r="S201" t="e">
        <f>IF(#REF!="3A2 Manure Management",#REF!)</f>
        <v>#REF!</v>
      </c>
      <c r="T201" t="e">
        <f>IF(#REF!="3B2 Cropland",#REF!)</f>
        <v>#REF!</v>
      </c>
      <c r="U201" t="e">
        <f>IF(#REF!="3B6 Other Land",#REF!)</f>
        <v>#REF!</v>
      </c>
      <c r="V201" t="e">
        <f>IF(#REF!="4A1 Managed Waste Disposal Sites",#REF!)</f>
        <v>#REF!</v>
      </c>
      <c r="W201" t="e">
        <f>IF(#REF!="4D1 Domestic Wastewater Treatment &amp; Discharge",#REF!)</f>
        <v>#REF!</v>
      </c>
      <c r="X201" t="e">
        <f>IF(#REF!="unknown",#REF!)</f>
        <v>#REF!</v>
      </c>
    </row>
    <row r="202" spans="1:24" x14ac:dyDescent="0.35">
      <c r="A202" s="5" t="s">
        <v>1197</v>
      </c>
      <c r="B202" s="4" t="s">
        <v>1057</v>
      </c>
      <c r="C202" s="4" t="s">
        <v>1146</v>
      </c>
      <c r="D202" s="4" t="s">
        <v>392</v>
      </c>
      <c r="E202" s="33" t="s">
        <v>514</v>
      </c>
      <c r="F202" s="49">
        <v>3.9678437786640002</v>
      </c>
      <c r="G202" s="49">
        <v>361.95972670750001</v>
      </c>
      <c r="H202" s="49">
        <f t="shared" si="27"/>
        <v>10.962113975377207</v>
      </c>
      <c r="I202" s="67">
        <f t="shared" si="28"/>
        <v>78.927220622715893</v>
      </c>
      <c r="J202" s="67">
        <f t="shared" si="25"/>
        <v>57231.287890290449</v>
      </c>
      <c r="K202" s="180">
        <f t="shared" si="24"/>
        <v>0.90782583331525157</v>
      </c>
      <c r="L202" s="96">
        <f t="shared" si="26"/>
        <v>3409.0824277913616</v>
      </c>
      <c r="M202" s="96">
        <f t="shared" si="23"/>
        <v>0.96426408787813034</v>
      </c>
      <c r="N202" s="63">
        <f t="shared" si="29"/>
        <v>3193.027411828999</v>
      </c>
      <c r="O202" s="66">
        <f t="shared" si="30"/>
        <v>0.78586325081311015</v>
      </c>
      <c r="P202" s="23" t="e">
        <f>N202/#REF!</f>
        <v>#REF!</v>
      </c>
      <c r="Q202" t="e">
        <f>IF(#REF!="1A1 Energy Industries",#REF!)</f>
        <v>#REF!</v>
      </c>
      <c r="R202" t="e">
        <f>IF(#REF!="1B2 Oil &amp; Natural Gas",#REF!)</f>
        <v>#REF!</v>
      </c>
      <c r="S202" t="e">
        <f>IF(#REF!="3A2 Manure Management",#REF!)</f>
        <v>#REF!</v>
      </c>
      <c r="T202" t="e">
        <f>IF(#REF!="3B2 Cropland",#REF!)</f>
        <v>#REF!</v>
      </c>
      <c r="U202" t="e">
        <f>IF(#REF!="3B6 Other Land",#REF!)</f>
        <v>#REF!</v>
      </c>
      <c r="V202" t="e">
        <f>IF(#REF!="4A1 Managed Waste Disposal Sites",#REF!)</f>
        <v>#REF!</v>
      </c>
      <c r="W202" t="e">
        <f>IF(#REF!="4D1 Domestic Wastewater Treatment &amp; Discharge",#REF!)</f>
        <v>#REF!</v>
      </c>
      <c r="X202" t="e">
        <f>IF(#REF!="unknown",#REF!)</f>
        <v>#REF!</v>
      </c>
    </row>
    <row r="203" spans="1:24" x14ac:dyDescent="0.35">
      <c r="A203" s="5" t="s">
        <v>1194</v>
      </c>
      <c r="B203" s="4" t="s">
        <v>1057</v>
      </c>
      <c r="C203" s="4" t="s">
        <v>1175</v>
      </c>
      <c r="D203" s="4" t="s">
        <v>392</v>
      </c>
      <c r="E203" s="45" t="s">
        <v>343</v>
      </c>
      <c r="F203" s="50">
        <v>0.145605525933</v>
      </c>
      <c r="G203" s="50">
        <v>13.416407865</v>
      </c>
      <c r="H203" s="49">
        <f t="shared" si="27"/>
        <v>10.852795129525528</v>
      </c>
      <c r="I203" s="67">
        <f t="shared" si="28"/>
        <v>78.140124932583817</v>
      </c>
      <c r="J203" s="67">
        <f t="shared" si="25"/>
        <v>57309.428015223035</v>
      </c>
      <c r="K203" s="180">
        <f t="shared" si="24"/>
        <v>0.90906532357743586</v>
      </c>
      <c r="L203" s="96">
        <f t="shared" ref="L203:L234" si="31">L202+F203</f>
        <v>3409.2280333172948</v>
      </c>
      <c r="M203" s="96">
        <f t="shared" si="23"/>
        <v>0.96430527261995691</v>
      </c>
      <c r="N203" s="63">
        <f t="shared" si="29"/>
        <v>3203.8802069585245</v>
      </c>
      <c r="O203" s="66">
        <f t="shared" si="30"/>
        <v>0.78853432492581632</v>
      </c>
      <c r="P203" s="23" t="e">
        <f>N203/#REF!</f>
        <v>#REF!</v>
      </c>
      <c r="Q203" t="e">
        <f>IF(#REF!="1A1 Energy Industries",#REF!)</f>
        <v>#REF!</v>
      </c>
      <c r="R203" t="e">
        <f>IF(#REF!="1B2 Oil &amp; Natural Gas",#REF!)</f>
        <v>#REF!</v>
      </c>
      <c r="S203" t="e">
        <f>IF(#REF!="3A2 Manure Management",#REF!)</f>
        <v>#REF!</v>
      </c>
      <c r="T203" t="e">
        <f>IF(#REF!="3B2 Cropland",#REF!)</f>
        <v>#REF!</v>
      </c>
      <c r="U203" t="e">
        <f>IF(#REF!="3B6 Other Land",#REF!)</f>
        <v>#REF!</v>
      </c>
      <c r="V203" t="e">
        <f>IF(#REF!="4A1 Managed Waste Disposal Sites",#REF!)</f>
        <v>#REF!</v>
      </c>
      <c r="W203" t="e">
        <f>IF(#REF!="4D1 Domestic Wastewater Treatment &amp; Discharge",#REF!)</f>
        <v>#REF!</v>
      </c>
      <c r="X203" t="e">
        <f>IF(#REF!="unknown",#REF!)</f>
        <v>#REF!</v>
      </c>
    </row>
    <row r="204" spans="1:24" x14ac:dyDescent="0.35">
      <c r="A204" s="5" t="s">
        <v>1194</v>
      </c>
      <c r="B204" s="4" t="s">
        <v>1057</v>
      </c>
      <c r="C204" s="4" t="s">
        <v>1111</v>
      </c>
      <c r="D204" s="4" t="s">
        <v>392</v>
      </c>
      <c r="E204" s="45" t="s">
        <v>343</v>
      </c>
      <c r="F204" s="50">
        <v>1.4007829511500001</v>
      </c>
      <c r="G204" s="50">
        <v>129.20468257799999</v>
      </c>
      <c r="H204" s="49">
        <f t="shared" si="27"/>
        <v>10.84158037619385</v>
      </c>
      <c r="I204" s="67">
        <f t="shared" si="28"/>
        <v>78.059378708595716</v>
      </c>
      <c r="J204" s="67">
        <f t="shared" si="25"/>
        <v>57387.487393931631</v>
      </c>
      <c r="K204" s="180">
        <f t="shared" si="24"/>
        <v>0.91030353301036082</v>
      </c>
      <c r="L204" s="96">
        <f t="shared" si="31"/>
        <v>3410.628816268445</v>
      </c>
      <c r="M204" s="96">
        <f t="shared" si="23"/>
        <v>0.96470148618278972</v>
      </c>
      <c r="N204" s="63">
        <f t="shared" si="29"/>
        <v>3214.7217873347181</v>
      </c>
      <c r="O204" s="66">
        <f t="shared" si="30"/>
        <v>0.79120263887978481</v>
      </c>
      <c r="P204" s="23" t="e">
        <f>N204/#REF!</f>
        <v>#REF!</v>
      </c>
      <c r="Q204" t="e">
        <f>IF(#REF!="1A1 Energy Industries",#REF!)</f>
        <v>#REF!</v>
      </c>
      <c r="R204" t="e">
        <f>IF(#REF!="1B2 Oil &amp; Natural Gas",#REF!)</f>
        <v>#REF!</v>
      </c>
      <c r="S204" t="e">
        <f>IF(#REF!="3A2 Manure Management",#REF!)</f>
        <v>#REF!</v>
      </c>
      <c r="T204" t="e">
        <f>IF(#REF!="3B2 Cropland",#REF!)</f>
        <v>#REF!</v>
      </c>
      <c r="U204" t="e">
        <f>IF(#REF!="3B6 Other Land",#REF!)</f>
        <v>#REF!</v>
      </c>
      <c r="V204" t="e">
        <f>IF(#REF!="4A1 Managed Waste Disposal Sites",#REF!)</f>
        <v>#REF!</v>
      </c>
      <c r="W204" t="e">
        <f>IF(#REF!="4D1 Domestic Wastewater Treatment &amp; Discharge",#REF!)</f>
        <v>#REF!</v>
      </c>
      <c r="X204" t="e">
        <f>IF(#REF!="unknown",#REF!)</f>
        <v>#REF!</v>
      </c>
    </row>
    <row r="205" spans="1:24" x14ac:dyDescent="0.35">
      <c r="A205" s="5" t="s">
        <v>1197</v>
      </c>
      <c r="B205" s="4" t="s">
        <v>1057</v>
      </c>
      <c r="C205" s="4" t="s">
        <v>1156</v>
      </c>
      <c r="D205" s="4" t="s">
        <v>392</v>
      </c>
      <c r="E205" s="33" t="s">
        <v>514</v>
      </c>
      <c r="F205" s="49">
        <v>5.0797718308200004</v>
      </c>
      <c r="G205" s="49">
        <v>468.928491522</v>
      </c>
      <c r="H205" s="49">
        <f t="shared" si="27"/>
        <v>10.832721667929789</v>
      </c>
      <c r="I205" s="67">
        <f t="shared" si="28"/>
        <v>77.995596009094484</v>
      </c>
      <c r="J205" s="67">
        <f t="shared" si="25"/>
        <v>57465.482989940727</v>
      </c>
      <c r="K205" s="180">
        <f t="shared" si="24"/>
        <v>0.91154073069631214</v>
      </c>
      <c r="L205" s="96">
        <f t="shared" si="31"/>
        <v>3415.7085880992649</v>
      </c>
      <c r="M205" s="96">
        <f t="shared" si="23"/>
        <v>0.96613830727903061</v>
      </c>
      <c r="N205" s="63">
        <f t="shared" si="29"/>
        <v>3225.554509002648</v>
      </c>
      <c r="O205" s="66">
        <f t="shared" si="30"/>
        <v>0.79386877254139243</v>
      </c>
      <c r="P205" s="23" t="e">
        <f>N205/#REF!</f>
        <v>#REF!</v>
      </c>
      <c r="Q205" t="e">
        <f>IF(#REF!="1A1 Energy Industries",#REF!)</f>
        <v>#REF!</v>
      </c>
      <c r="R205" t="e">
        <f>IF(#REF!="1B2 Oil &amp; Natural Gas",#REF!)</f>
        <v>#REF!</v>
      </c>
      <c r="S205" t="e">
        <f>IF(#REF!="3A2 Manure Management",#REF!)</f>
        <v>#REF!</v>
      </c>
      <c r="T205" t="e">
        <f>IF(#REF!="3B2 Cropland",#REF!)</f>
        <v>#REF!</v>
      </c>
      <c r="U205" t="e">
        <f>IF(#REF!="3B6 Other Land",#REF!)</f>
        <v>#REF!</v>
      </c>
      <c r="V205" t="e">
        <f>IF(#REF!="4A1 Managed Waste Disposal Sites",#REF!)</f>
        <v>#REF!</v>
      </c>
      <c r="W205" t="e">
        <f>IF(#REF!="4D1 Domestic Wastewater Treatment &amp; Discharge",#REF!)</f>
        <v>#REF!</v>
      </c>
      <c r="X205" t="e">
        <f>IF(#REF!="unknown",#REF!)</f>
        <v>#REF!</v>
      </c>
    </row>
    <row r="206" spans="1:24" x14ac:dyDescent="0.35">
      <c r="A206" s="5" t="s">
        <v>359</v>
      </c>
      <c r="B206" s="4" t="s">
        <v>197</v>
      </c>
      <c r="C206" s="4" t="s">
        <v>358</v>
      </c>
      <c r="D206" s="4" t="s">
        <v>404</v>
      </c>
      <c r="E206" s="33" t="s">
        <v>343</v>
      </c>
      <c r="F206" s="49">
        <v>0.28267787024399998</v>
      </c>
      <c r="G206" s="49">
        <v>26.936406590299999</v>
      </c>
      <c r="H206" s="49">
        <f t="shared" si="27"/>
        <v>10.494268019617524</v>
      </c>
      <c r="I206" s="67">
        <f t="shared" si="28"/>
        <v>75.558729741246168</v>
      </c>
      <c r="J206" s="67">
        <f t="shared" si="25"/>
        <v>57541.041719681976</v>
      </c>
      <c r="K206" s="180">
        <f t="shared" si="24"/>
        <v>0.91273927382403419</v>
      </c>
      <c r="L206" s="96">
        <f t="shared" si="31"/>
        <v>3415.9912659695087</v>
      </c>
      <c r="M206" s="96">
        <f t="shared" si="23"/>
        <v>0.96621826313943804</v>
      </c>
      <c r="N206" s="63">
        <f t="shared" si="29"/>
        <v>3236.0487770222658</v>
      </c>
      <c r="O206" s="66">
        <f t="shared" si="30"/>
        <v>0.79645160648458013</v>
      </c>
      <c r="P206" s="23" t="e">
        <f>N206/#REF!</f>
        <v>#REF!</v>
      </c>
      <c r="Q206" t="e">
        <f>IF(#REF!="1A1 Energy Industries",#REF!)</f>
        <v>#REF!</v>
      </c>
      <c r="R206" t="e">
        <f>IF(#REF!="1B2 Oil &amp; Natural Gas",#REF!)</f>
        <v>#REF!</v>
      </c>
      <c r="S206" t="e">
        <f>IF(#REF!="3A2 Manure Management",#REF!)</f>
        <v>#REF!</v>
      </c>
      <c r="T206" t="e">
        <f>IF(#REF!="3B2 Cropland",#REF!)</f>
        <v>#REF!</v>
      </c>
      <c r="U206" t="e">
        <f>IF(#REF!="3B6 Other Land",#REF!)</f>
        <v>#REF!</v>
      </c>
      <c r="V206" t="e">
        <f>IF(#REF!="4A1 Managed Waste Disposal Sites",#REF!)</f>
        <v>#REF!</v>
      </c>
      <c r="W206" t="e">
        <f>IF(#REF!="4D1 Domestic Wastewater Treatment &amp; Discharge",#REF!)</f>
        <v>#REF!</v>
      </c>
      <c r="X206" t="e">
        <f>IF(#REF!="unknown",#REF!)</f>
        <v>#REF!</v>
      </c>
    </row>
    <row r="207" spans="1:24" x14ac:dyDescent="0.35">
      <c r="A207" s="5" t="s">
        <v>1207</v>
      </c>
      <c r="B207" s="4" t="s">
        <v>1057</v>
      </c>
      <c r="C207" s="4" t="s">
        <v>1151</v>
      </c>
      <c r="D207" s="4" t="s">
        <v>392</v>
      </c>
      <c r="E207" s="33" t="s">
        <v>514</v>
      </c>
      <c r="F207" s="49">
        <v>5.1325114354250001</v>
      </c>
      <c r="G207" s="49">
        <v>490.93219499450004</v>
      </c>
      <c r="H207" s="49">
        <f t="shared" si="27"/>
        <v>10.454623851838644</v>
      </c>
      <c r="I207" s="67">
        <f t="shared" si="28"/>
        <v>75.273291733238239</v>
      </c>
      <c r="J207" s="67">
        <f t="shared" si="25"/>
        <v>57616.315011415216</v>
      </c>
      <c r="K207" s="180">
        <f t="shared" si="24"/>
        <v>0.91393328921863981</v>
      </c>
      <c r="L207" s="96">
        <f t="shared" si="31"/>
        <v>3421.1237774049337</v>
      </c>
      <c r="M207" s="96">
        <f t="shared" si="23"/>
        <v>0.9676700017120986</v>
      </c>
      <c r="N207" s="63">
        <f t="shared" si="29"/>
        <v>3246.5034008741045</v>
      </c>
      <c r="O207" s="66">
        <f t="shared" si="30"/>
        <v>0.79902468326299969</v>
      </c>
      <c r="P207" s="23" t="e">
        <f>N207/#REF!</f>
        <v>#REF!</v>
      </c>
      <c r="Q207" t="e">
        <f>IF(#REF!="1A1 Energy Industries",#REF!)</f>
        <v>#REF!</v>
      </c>
      <c r="R207" t="e">
        <f>IF(#REF!="1B2 Oil &amp; Natural Gas",#REF!)</f>
        <v>#REF!</v>
      </c>
      <c r="S207" t="e">
        <f>IF(#REF!="3A2 Manure Management",#REF!)</f>
        <v>#REF!</v>
      </c>
      <c r="T207" t="e">
        <f>IF(#REF!="3B2 Cropland",#REF!)</f>
        <v>#REF!</v>
      </c>
      <c r="U207" t="e">
        <f>IF(#REF!="3B6 Other Land",#REF!)</f>
        <v>#REF!</v>
      </c>
      <c r="V207" t="e">
        <f>IF(#REF!="4A1 Managed Waste Disposal Sites",#REF!)</f>
        <v>#REF!</v>
      </c>
      <c r="W207" t="e">
        <f>IF(#REF!="4D1 Domestic Wastewater Treatment &amp; Discharge",#REF!)</f>
        <v>#REF!</v>
      </c>
      <c r="X207" t="e">
        <f>IF(#REF!="unknown",#REF!)</f>
        <v>#REF!</v>
      </c>
    </row>
    <row r="208" spans="1:24" x14ac:dyDescent="0.35">
      <c r="A208" s="5" t="s">
        <v>1194</v>
      </c>
      <c r="B208" s="4" t="s">
        <v>1057</v>
      </c>
      <c r="C208" s="4" t="s">
        <v>1170</v>
      </c>
      <c r="D208" s="4" t="s">
        <v>392</v>
      </c>
      <c r="E208" s="45" t="s">
        <v>343</v>
      </c>
      <c r="F208" s="50">
        <v>0.73421884980100005</v>
      </c>
      <c r="G208" s="50">
        <v>70.292247083199996</v>
      </c>
      <c r="H208" s="49">
        <f t="shared" si="27"/>
        <v>10.445232301820665</v>
      </c>
      <c r="I208" s="67">
        <f t="shared" si="28"/>
        <v>75.205672573108799</v>
      </c>
      <c r="J208" s="67">
        <f t="shared" si="25"/>
        <v>57691.520683988325</v>
      </c>
      <c r="K208" s="180">
        <f t="shared" si="24"/>
        <v>0.91512623201078158</v>
      </c>
      <c r="L208" s="96">
        <f t="shared" si="31"/>
        <v>3421.8579962547346</v>
      </c>
      <c r="M208" s="96">
        <f t="shared" si="23"/>
        <v>0.96787767661715074</v>
      </c>
      <c r="N208" s="63">
        <f t="shared" si="29"/>
        <v>3256.9486331759254</v>
      </c>
      <c r="O208" s="66">
        <f t="shared" si="30"/>
        <v>0.80159544860682275</v>
      </c>
      <c r="P208" s="23" t="e">
        <f>N208/#REF!</f>
        <v>#REF!</v>
      </c>
      <c r="Q208" t="e">
        <f>IF(#REF!="1A1 Energy Industries",#REF!)</f>
        <v>#REF!</v>
      </c>
      <c r="R208" t="e">
        <f>IF(#REF!="1B2 Oil &amp; Natural Gas",#REF!)</f>
        <v>#REF!</v>
      </c>
      <c r="S208" t="e">
        <f>IF(#REF!="3A2 Manure Management",#REF!)</f>
        <v>#REF!</v>
      </c>
      <c r="T208" t="e">
        <f>IF(#REF!="3B2 Cropland",#REF!)</f>
        <v>#REF!</v>
      </c>
      <c r="U208" t="e">
        <f>IF(#REF!="3B6 Other Land",#REF!)</f>
        <v>#REF!</v>
      </c>
      <c r="V208" t="e">
        <f>IF(#REF!="4A1 Managed Waste Disposal Sites",#REF!)</f>
        <v>#REF!</v>
      </c>
      <c r="W208" t="e">
        <f>IF(#REF!="4D1 Domestic Wastewater Treatment &amp; Discharge",#REF!)</f>
        <v>#REF!</v>
      </c>
      <c r="X208" t="e">
        <f>IF(#REF!="unknown",#REF!)</f>
        <v>#REF!</v>
      </c>
    </row>
    <row r="209" spans="1:24" x14ac:dyDescent="0.35">
      <c r="A209" s="5" t="s">
        <v>1193</v>
      </c>
      <c r="B209" s="4" t="s">
        <v>1057</v>
      </c>
      <c r="C209" s="4" t="s">
        <v>444</v>
      </c>
      <c r="D209" s="4" t="s">
        <v>392</v>
      </c>
      <c r="E209" s="33" t="s">
        <v>343</v>
      </c>
      <c r="F209" s="49">
        <v>0.57553415373000005</v>
      </c>
      <c r="G209" s="49">
        <v>55.782613778799998</v>
      </c>
      <c r="H209" s="49">
        <f t="shared" si="27"/>
        <v>10.317446866369858</v>
      </c>
      <c r="I209" s="67">
        <f t="shared" si="28"/>
        <v>74.285617437862967</v>
      </c>
      <c r="J209" s="67">
        <f t="shared" si="25"/>
        <v>57765.806301426186</v>
      </c>
      <c r="K209" s="180">
        <f t="shared" si="24"/>
        <v>0.91630458051629038</v>
      </c>
      <c r="L209" s="96">
        <f t="shared" si="31"/>
        <v>3422.4335304084648</v>
      </c>
      <c r="M209" s="96">
        <f t="shared" si="23"/>
        <v>0.96804046731744742</v>
      </c>
      <c r="N209" s="63">
        <f t="shared" si="29"/>
        <v>3267.266080042295</v>
      </c>
      <c r="O209" s="66">
        <f t="shared" si="30"/>
        <v>0.80413476358559777</v>
      </c>
      <c r="P209" s="23" t="e">
        <f>N209/#REF!</f>
        <v>#REF!</v>
      </c>
      <c r="Q209" t="e">
        <f>IF(#REF!="1A1 Energy Industries",#REF!)</f>
        <v>#REF!</v>
      </c>
      <c r="R209" t="e">
        <f>IF(#REF!="1B2 Oil &amp; Natural Gas",#REF!)</f>
        <v>#REF!</v>
      </c>
      <c r="S209" t="e">
        <f>IF(#REF!="3A2 Manure Management",#REF!)</f>
        <v>#REF!</v>
      </c>
      <c r="T209" t="e">
        <f>IF(#REF!="3B2 Cropland",#REF!)</f>
        <v>#REF!</v>
      </c>
      <c r="U209" t="e">
        <f>IF(#REF!="3B6 Other Land",#REF!)</f>
        <v>#REF!</v>
      </c>
      <c r="V209" t="e">
        <f>IF(#REF!="4A1 Managed Waste Disposal Sites",#REF!)</f>
        <v>#REF!</v>
      </c>
      <c r="W209" t="e">
        <f>IF(#REF!="4D1 Domestic Wastewater Treatment &amp; Discharge",#REF!)</f>
        <v>#REF!</v>
      </c>
      <c r="X209" t="e">
        <f>IF(#REF!="unknown",#REF!)</f>
        <v>#REF!</v>
      </c>
    </row>
    <row r="210" spans="1:24" x14ac:dyDescent="0.35">
      <c r="A210" s="5" t="s">
        <v>1197</v>
      </c>
      <c r="B210" s="4" t="s">
        <v>1057</v>
      </c>
      <c r="C210" s="4" t="s">
        <v>1152</v>
      </c>
      <c r="D210" s="4" t="s">
        <v>392</v>
      </c>
      <c r="E210" s="45" t="s">
        <v>514</v>
      </c>
      <c r="F210" s="50">
        <v>1.9596005063503332</v>
      </c>
      <c r="G210" s="50">
        <v>191.3217324435</v>
      </c>
      <c r="H210" s="49">
        <f t="shared" si="27"/>
        <v>10.242435510712465</v>
      </c>
      <c r="I210" s="67">
        <f t="shared" si="28"/>
        <v>73.745535677129737</v>
      </c>
      <c r="J210" s="67">
        <f t="shared" si="25"/>
        <v>57839.551837103318</v>
      </c>
      <c r="K210" s="180">
        <f t="shared" si="24"/>
        <v>0.9174743620264969</v>
      </c>
      <c r="L210" s="96">
        <f t="shared" si="31"/>
        <v>3424.3931309148152</v>
      </c>
      <c r="M210" s="96">
        <f t="shared" si="23"/>
        <v>0.96859474326556105</v>
      </c>
      <c r="N210" s="63">
        <f t="shared" si="29"/>
        <v>3277.5085155530073</v>
      </c>
      <c r="O210" s="66">
        <f t="shared" si="30"/>
        <v>0.80665561687889331</v>
      </c>
      <c r="P210" s="23" t="e">
        <f>N210/#REF!</f>
        <v>#REF!</v>
      </c>
      <c r="Q210" t="e">
        <f>IF(#REF!="1A1 Energy Industries",#REF!)</f>
        <v>#REF!</v>
      </c>
      <c r="R210" t="e">
        <f>IF(#REF!="1B2 Oil &amp; Natural Gas",#REF!)</f>
        <v>#REF!</v>
      </c>
      <c r="S210" t="e">
        <f>IF(#REF!="3A2 Manure Management",#REF!)</f>
        <v>#REF!</v>
      </c>
      <c r="T210" t="e">
        <f>IF(#REF!="3B2 Cropland",#REF!)</f>
        <v>#REF!</v>
      </c>
      <c r="U210" t="e">
        <f>IF(#REF!="3B6 Other Land",#REF!)</f>
        <v>#REF!</v>
      </c>
      <c r="V210" t="e">
        <f>IF(#REF!="4A1 Managed Waste Disposal Sites",#REF!)</f>
        <v>#REF!</v>
      </c>
      <c r="W210" t="e">
        <f>IF(#REF!="4D1 Domestic Wastewater Treatment &amp; Discharge",#REF!)</f>
        <v>#REF!</v>
      </c>
      <c r="X210" t="e">
        <f>IF(#REF!="unknown",#REF!)</f>
        <v>#REF!</v>
      </c>
    </row>
    <row r="211" spans="1:24" x14ac:dyDescent="0.35">
      <c r="A211" s="5" t="s">
        <v>434</v>
      </c>
      <c r="B211" s="4" t="s">
        <v>430</v>
      </c>
      <c r="C211" s="4" t="s">
        <v>431</v>
      </c>
      <c r="D211" s="4" t="s">
        <v>376</v>
      </c>
      <c r="E211" s="33" t="s">
        <v>343</v>
      </c>
      <c r="F211" s="49">
        <v>0.25889405515000002</v>
      </c>
      <c r="G211" s="49">
        <v>25.4558441227</v>
      </c>
      <c r="H211" s="49">
        <f t="shared" si="27"/>
        <v>10.170319000309002</v>
      </c>
      <c r="I211" s="67">
        <f t="shared" si="28"/>
        <v>73.226296802224809</v>
      </c>
      <c r="J211" s="67">
        <f t="shared" si="25"/>
        <v>57912.778133905544</v>
      </c>
      <c r="K211" s="180">
        <f t="shared" si="24"/>
        <v>0.91863590715968535</v>
      </c>
      <c r="L211" s="96">
        <f t="shared" si="31"/>
        <v>3424.6520249699652</v>
      </c>
      <c r="M211" s="96">
        <f t="shared" si="23"/>
        <v>0.96866797183812681</v>
      </c>
      <c r="N211" s="63">
        <f t="shared" si="29"/>
        <v>3287.6788345533164</v>
      </c>
      <c r="O211" s="66">
        <f t="shared" si="30"/>
        <v>0.80915872096180219</v>
      </c>
      <c r="P211" s="23" t="e">
        <f>N211/#REF!</f>
        <v>#REF!</v>
      </c>
      <c r="Q211" t="e">
        <f>IF(#REF!="1A1 Energy Industries",#REF!)</f>
        <v>#REF!</v>
      </c>
      <c r="R211" t="e">
        <f>IF(#REF!="1B2 Oil &amp; Natural Gas",#REF!)</f>
        <v>#REF!</v>
      </c>
      <c r="S211" t="e">
        <f>IF(#REF!="3A2 Manure Management",#REF!)</f>
        <v>#REF!</v>
      </c>
      <c r="T211" t="e">
        <f>IF(#REF!="3B2 Cropland",#REF!)</f>
        <v>#REF!</v>
      </c>
      <c r="U211" t="e">
        <f>IF(#REF!="3B6 Other Land",#REF!)</f>
        <v>#REF!</v>
      </c>
      <c r="V211" t="e">
        <f>IF(#REF!="4A1 Managed Waste Disposal Sites",#REF!)</f>
        <v>#REF!</v>
      </c>
      <c r="W211" t="e">
        <f>IF(#REF!="4D1 Domestic Wastewater Treatment &amp; Discharge",#REF!)</f>
        <v>#REF!</v>
      </c>
      <c r="X211" t="e">
        <f>IF(#REF!="unknown",#REF!)</f>
        <v>#REF!</v>
      </c>
    </row>
    <row r="212" spans="1:24" x14ac:dyDescent="0.35">
      <c r="A212" s="5" t="s">
        <v>1194</v>
      </c>
      <c r="B212" s="4" t="s">
        <v>1057</v>
      </c>
      <c r="C212" s="4" t="s">
        <v>1109</v>
      </c>
      <c r="D212" s="4" t="s">
        <v>392</v>
      </c>
      <c r="E212" s="33" t="s">
        <v>343</v>
      </c>
      <c r="F212" s="49">
        <v>3.1043011750999998</v>
      </c>
      <c r="G212" s="49">
        <v>312.12978070000003</v>
      </c>
      <c r="H212" s="49">
        <f t="shared" si="27"/>
        <v>9.9455462664860672</v>
      </c>
      <c r="I212" s="67">
        <f t="shared" si="28"/>
        <v>71.607933118699677</v>
      </c>
      <c r="J212" s="67">
        <f t="shared" si="25"/>
        <v>57984.386067024243</v>
      </c>
      <c r="K212" s="180">
        <f t="shared" si="24"/>
        <v>0.91977178115364611</v>
      </c>
      <c r="L212" s="96">
        <f t="shared" si="31"/>
        <v>3427.756326145065</v>
      </c>
      <c r="M212" s="96">
        <f t="shared" si="23"/>
        <v>0.96954602809065515</v>
      </c>
      <c r="N212" s="63">
        <f t="shared" si="29"/>
        <v>3297.6243808198024</v>
      </c>
      <c r="O212" s="66">
        <f t="shared" si="30"/>
        <v>0.81160650430720604</v>
      </c>
      <c r="P212" s="23" t="e">
        <f>N212/#REF!</f>
        <v>#REF!</v>
      </c>
      <c r="Q212" t="e">
        <f>IF(#REF!="1A1 Energy Industries",#REF!)</f>
        <v>#REF!</v>
      </c>
      <c r="R212" t="e">
        <f>IF(#REF!="1B2 Oil &amp; Natural Gas",#REF!)</f>
        <v>#REF!</v>
      </c>
      <c r="S212" t="e">
        <f>IF(#REF!="3A2 Manure Management",#REF!)</f>
        <v>#REF!</v>
      </c>
      <c r="T212" t="e">
        <f>IF(#REF!="3B2 Cropland",#REF!)</f>
        <v>#REF!</v>
      </c>
      <c r="U212" t="e">
        <f>IF(#REF!="3B6 Other Land",#REF!)</f>
        <v>#REF!</v>
      </c>
      <c r="V212" t="e">
        <f>IF(#REF!="4A1 Managed Waste Disposal Sites",#REF!)</f>
        <v>#REF!</v>
      </c>
      <c r="W212" t="e">
        <f>IF(#REF!="4D1 Domestic Wastewater Treatment &amp; Discharge",#REF!)</f>
        <v>#REF!</v>
      </c>
      <c r="X212" t="e">
        <f>IF(#REF!="unknown",#REF!)</f>
        <v>#REF!</v>
      </c>
    </row>
    <row r="213" spans="1:24" x14ac:dyDescent="0.35">
      <c r="A213" s="5" t="s">
        <v>217</v>
      </c>
      <c r="B213" s="4" t="s">
        <v>1057</v>
      </c>
      <c r="C213" s="4"/>
      <c r="D213" s="4" t="s">
        <v>392</v>
      </c>
      <c r="E213" s="33" t="s">
        <v>343</v>
      </c>
      <c r="F213" s="49">
        <v>1.0656296592200001</v>
      </c>
      <c r="G213" s="49">
        <v>109.201648339</v>
      </c>
      <c r="H213" s="49">
        <f t="shared" si="27"/>
        <v>9.7583660634124687</v>
      </c>
      <c r="I213" s="67">
        <f t="shared" si="28"/>
        <v>70.260235656569762</v>
      </c>
      <c r="J213" s="67">
        <f t="shared" si="25"/>
        <v>58054.646302680812</v>
      </c>
      <c r="K213" s="180">
        <f t="shared" si="24"/>
        <v>0.92088627742544282</v>
      </c>
      <c r="L213" s="96">
        <f t="shared" si="31"/>
        <v>3428.8219558042852</v>
      </c>
      <c r="M213" s="96">
        <f t="shared" si="23"/>
        <v>0.96984744304119641</v>
      </c>
      <c r="N213" s="63">
        <f t="shared" si="29"/>
        <v>3307.3827468832146</v>
      </c>
      <c r="O213" s="66">
        <f t="shared" si="30"/>
        <v>0.81400821913395871</v>
      </c>
      <c r="P213" s="23" t="e">
        <f>N213/#REF!</f>
        <v>#REF!</v>
      </c>
      <c r="Q213" t="e">
        <f>IF(#REF!="1A1 Energy Industries",#REF!)</f>
        <v>#REF!</v>
      </c>
      <c r="R213" t="e">
        <f>IF(#REF!="1B2 Oil &amp; Natural Gas",#REF!)</f>
        <v>#REF!</v>
      </c>
      <c r="S213" t="e">
        <f>IF(#REF!="3A2 Manure Management",#REF!)</f>
        <v>#REF!</v>
      </c>
      <c r="T213" t="e">
        <f>IF(#REF!="3B2 Cropland",#REF!)</f>
        <v>#REF!</v>
      </c>
      <c r="U213" t="e">
        <f>IF(#REF!="3B6 Other Land",#REF!)</f>
        <v>#REF!</v>
      </c>
      <c r="V213" t="e">
        <f>IF(#REF!="4A1 Managed Waste Disposal Sites",#REF!)</f>
        <v>#REF!</v>
      </c>
      <c r="W213" t="e">
        <f>IF(#REF!="4D1 Domestic Wastewater Treatment &amp; Discharge",#REF!)</f>
        <v>#REF!</v>
      </c>
      <c r="X213" t="e">
        <f>IF(#REF!="unknown",#REF!)</f>
        <v>#REF!</v>
      </c>
    </row>
    <row r="214" spans="1:24" x14ac:dyDescent="0.35">
      <c r="A214" s="5" t="s">
        <v>1194</v>
      </c>
      <c r="B214" s="4" t="s">
        <v>1057</v>
      </c>
      <c r="C214" s="4" t="s">
        <v>1127</v>
      </c>
      <c r="D214" s="4" t="s">
        <v>392</v>
      </c>
      <c r="E214" s="33" t="s">
        <v>343</v>
      </c>
      <c r="F214" s="49">
        <v>0.321690417826</v>
      </c>
      <c r="G214" s="49">
        <v>33</v>
      </c>
      <c r="H214" s="49">
        <f t="shared" si="27"/>
        <v>9.7481944795757567</v>
      </c>
      <c r="I214" s="67">
        <f t="shared" si="28"/>
        <v>70.187000252945452</v>
      </c>
      <c r="J214" s="67">
        <f t="shared" si="25"/>
        <v>58124.833302933759</v>
      </c>
      <c r="K214" s="180">
        <f t="shared" si="24"/>
        <v>0.92199961200765024</v>
      </c>
      <c r="L214" s="96">
        <f t="shared" si="31"/>
        <v>3429.1436462221113</v>
      </c>
      <c r="M214" s="96">
        <f t="shared" si="23"/>
        <v>0.96993843365931565</v>
      </c>
      <c r="N214" s="63">
        <f t="shared" si="29"/>
        <v>3317.1309413627905</v>
      </c>
      <c r="O214" s="66">
        <f t="shared" si="30"/>
        <v>0.81640743054532894</v>
      </c>
      <c r="P214" s="23" t="e">
        <f>N214/#REF!</f>
        <v>#REF!</v>
      </c>
      <c r="Q214" t="e">
        <f>IF(#REF!="1A1 Energy Industries",#REF!)</f>
        <v>#REF!</v>
      </c>
      <c r="R214" t="e">
        <f>IF(#REF!="1B2 Oil &amp; Natural Gas",#REF!)</f>
        <v>#REF!</v>
      </c>
      <c r="S214" t="e">
        <f>IF(#REF!="3A2 Manure Management",#REF!)</f>
        <v>#REF!</v>
      </c>
      <c r="T214" t="e">
        <f>IF(#REF!="3B2 Cropland",#REF!)</f>
        <v>#REF!</v>
      </c>
      <c r="U214" t="e">
        <f>IF(#REF!="3B6 Other Land",#REF!)</f>
        <v>#REF!</v>
      </c>
      <c r="V214" t="e">
        <f>IF(#REF!="4A1 Managed Waste Disposal Sites",#REF!)</f>
        <v>#REF!</v>
      </c>
      <c r="W214" t="e">
        <f>IF(#REF!="4D1 Domestic Wastewater Treatment &amp; Discharge",#REF!)</f>
        <v>#REF!</v>
      </c>
      <c r="X214" t="e">
        <f>IF(#REF!="unknown",#REF!)</f>
        <v>#REF!</v>
      </c>
    </row>
    <row r="215" spans="1:24" x14ac:dyDescent="0.35">
      <c r="A215" s="5" t="s">
        <v>433</v>
      </c>
      <c r="B215" s="4" t="s">
        <v>435</v>
      </c>
      <c r="C215" s="4" t="s">
        <v>432</v>
      </c>
      <c r="D215" s="4" t="s">
        <v>376</v>
      </c>
      <c r="E215" s="33" t="s">
        <v>343</v>
      </c>
      <c r="F215" s="49">
        <v>0.43518004193900001</v>
      </c>
      <c r="G215" s="49">
        <v>45.235384379899997</v>
      </c>
      <c r="H215" s="49">
        <f t="shared" si="27"/>
        <v>9.6203458399785156</v>
      </c>
      <c r="I215" s="67">
        <f t="shared" si="28"/>
        <v>69.266490047845309</v>
      </c>
      <c r="J215" s="67">
        <f t="shared" si="25"/>
        <v>58194.099792981608</v>
      </c>
      <c r="K215" s="180">
        <f t="shared" si="24"/>
        <v>0.92309834508472255</v>
      </c>
      <c r="L215" s="96">
        <f t="shared" si="31"/>
        <v>3429.5788262640503</v>
      </c>
      <c r="M215" s="96">
        <f t="shared" si="23"/>
        <v>0.97006152498816778</v>
      </c>
      <c r="N215" s="63">
        <f t="shared" si="29"/>
        <v>3326.7512872027692</v>
      </c>
      <c r="O215" s="66">
        <f t="shared" si="30"/>
        <v>0.81877517603593886</v>
      </c>
      <c r="P215" s="23" t="e">
        <f>N215/#REF!</f>
        <v>#REF!</v>
      </c>
      <c r="Q215" t="e">
        <f>IF(#REF!="1A1 Energy Industries",#REF!)</f>
        <v>#REF!</v>
      </c>
      <c r="R215" t="e">
        <f>IF(#REF!="1B2 Oil &amp; Natural Gas",#REF!)</f>
        <v>#REF!</v>
      </c>
      <c r="S215" t="e">
        <f>IF(#REF!="3A2 Manure Management",#REF!)</f>
        <v>#REF!</v>
      </c>
      <c r="T215" t="e">
        <f>IF(#REF!="3B2 Cropland",#REF!)</f>
        <v>#REF!</v>
      </c>
      <c r="U215" t="e">
        <f>IF(#REF!="3B6 Other Land",#REF!)</f>
        <v>#REF!</v>
      </c>
      <c r="V215" t="e">
        <f>IF(#REF!="4A1 Managed Waste Disposal Sites",#REF!)</f>
        <v>#REF!</v>
      </c>
      <c r="W215" t="e">
        <f>IF(#REF!="4D1 Domestic Wastewater Treatment &amp; Discharge",#REF!)</f>
        <v>#REF!</v>
      </c>
      <c r="X215" t="e">
        <f>IF(#REF!="unknown",#REF!)</f>
        <v>#REF!</v>
      </c>
    </row>
    <row r="216" spans="1:24" x14ac:dyDescent="0.35">
      <c r="A216" s="5" t="s">
        <v>1207</v>
      </c>
      <c r="B216" s="4" t="s">
        <v>1057</v>
      </c>
      <c r="C216" s="4" t="s">
        <v>1151</v>
      </c>
      <c r="D216" s="4" t="s">
        <v>392</v>
      </c>
      <c r="E216" s="33" t="s">
        <v>514</v>
      </c>
      <c r="F216" s="49">
        <v>0.67431659088499996</v>
      </c>
      <c r="G216" s="49">
        <v>70.107631538899994</v>
      </c>
      <c r="H216" s="49">
        <f t="shared" si="27"/>
        <v>9.6183051129155306</v>
      </c>
      <c r="I216" s="67">
        <f t="shared" si="28"/>
        <v>69.251796812991827</v>
      </c>
      <c r="J216" s="67">
        <f t="shared" si="25"/>
        <v>58263.351589794598</v>
      </c>
      <c r="K216" s="180">
        <f t="shared" si="24"/>
        <v>0.92419684509176148</v>
      </c>
      <c r="L216" s="96">
        <f t="shared" si="31"/>
        <v>3430.2531428549355</v>
      </c>
      <c r="M216" s="96">
        <f t="shared" si="23"/>
        <v>0.97025225644926427</v>
      </c>
      <c r="N216" s="63">
        <f t="shared" si="29"/>
        <v>3336.3695923156847</v>
      </c>
      <c r="O216" s="66">
        <f t="shared" si="30"/>
        <v>0.82114241926577958</v>
      </c>
      <c r="P216" s="23" t="e">
        <f>N216/#REF!</f>
        <v>#REF!</v>
      </c>
      <c r="Q216" t="e">
        <f>IF(#REF!="1A1 Energy Industries",#REF!)</f>
        <v>#REF!</v>
      </c>
      <c r="R216" t="e">
        <f>IF(#REF!="1B2 Oil &amp; Natural Gas",#REF!)</f>
        <v>#REF!</v>
      </c>
      <c r="S216" t="e">
        <f>IF(#REF!="3A2 Manure Management",#REF!)</f>
        <v>#REF!</v>
      </c>
      <c r="T216" t="e">
        <f>IF(#REF!="3B2 Cropland",#REF!)</f>
        <v>#REF!</v>
      </c>
      <c r="U216" t="e">
        <f>IF(#REF!="3B6 Other Land",#REF!)</f>
        <v>#REF!</v>
      </c>
      <c r="V216" t="e">
        <f>IF(#REF!="4A1 Managed Waste Disposal Sites",#REF!)</f>
        <v>#REF!</v>
      </c>
      <c r="W216" t="e">
        <f>IF(#REF!="4D1 Domestic Wastewater Treatment &amp; Discharge",#REF!)</f>
        <v>#REF!</v>
      </c>
      <c r="X216" t="e">
        <f>IF(#REF!="unknown",#REF!)</f>
        <v>#REF!</v>
      </c>
    </row>
    <row r="217" spans="1:24" x14ac:dyDescent="0.35">
      <c r="A217" s="5" t="s">
        <v>1197</v>
      </c>
      <c r="B217" s="4" t="s">
        <v>1057</v>
      </c>
      <c r="C217" s="4"/>
      <c r="D217" s="4" t="s">
        <v>392</v>
      </c>
      <c r="E217" s="33" t="s">
        <v>343</v>
      </c>
      <c r="F217" s="49">
        <v>8.9860467240199998E-2</v>
      </c>
      <c r="G217" s="49">
        <v>9.48683298051</v>
      </c>
      <c r="H217" s="49">
        <f t="shared" si="27"/>
        <v>9.4721249361943762</v>
      </c>
      <c r="I217" s="67">
        <f t="shared" si="28"/>
        <v>68.199299540599512</v>
      </c>
      <c r="J217" s="67">
        <f t="shared" si="25"/>
        <v>58331.550889335194</v>
      </c>
      <c r="K217" s="180">
        <f t="shared" si="24"/>
        <v>0.92527864996142728</v>
      </c>
      <c r="L217" s="96">
        <f t="shared" si="31"/>
        <v>3430.3430033221757</v>
      </c>
      <c r="M217" s="96">
        <f t="shared" si="23"/>
        <v>0.97027767361746564</v>
      </c>
      <c r="N217" s="63">
        <f t="shared" si="29"/>
        <v>3345.8417172518789</v>
      </c>
      <c r="O217" s="66">
        <f t="shared" si="30"/>
        <v>0.82347368484367256</v>
      </c>
      <c r="P217" s="23" t="e">
        <f>N217/#REF!</f>
        <v>#REF!</v>
      </c>
      <c r="Q217" t="e">
        <f>IF(#REF!="1A1 Energy Industries",#REF!)</f>
        <v>#REF!</v>
      </c>
      <c r="R217" t="e">
        <f>IF(#REF!="1B2 Oil &amp; Natural Gas",#REF!)</f>
        <v>#REF!</v>
      </c>
      <c r="S217" t="e">
        <f>IF(#REF!="3A2 Manure Management",#REF!)</f>
        <v>#REF!</v>
      </c>
      <c r="T217" t="e">
        <f>IF(#REF!="3B2 Cropland",#REF!)</f>
        <v>#REF!</v>
      </c>
      <c r="U217" t="e">
        <f>IF(#REF!="3B6 Other Land",#REF!)</f>
        <v>#REF!</v>
      </c>
      <c r="V217" t="e">
        <f>IF(#REF!="4A1 Managed Waste Disposal Sites",#REF!)</f>
        <v>#REF!</v>
      </c>
      <c r="W217" t="e">
        <f>IF(#REF!="4D1 Domestic Wastewater Treatment &amp; Discharge",#REF!)</f>
        <v>#REF!</v>
      </c>
      <c r="X217" t="e">
        <f>IF(#REF!="unknown",#REF!)</f>
        <v>#REF!</v>
      </c>
    </row>
    <row r="218" spans="1:24" x14ac:dyDescent="0.35">
      <c r="A218" s="5" t="s">
        <v>189</v>
      </c>
      <c r="B218" s="4" t="s">
        <v>346</v>
      </c>
      <c r="C218" s="4" t="s">
        <v>1059</v>
      </c>
      <c r="D218" s="4" t="s">
        <v>370</v>
      </c>
      <c r="E218" s="33" t="s">
        <v>343</v>
      </c>
      <c r="F218" s="49">
        <v>1.2147851965900001</v>
      </c>
      <c r="G218" s="49">
        <v>129.004263495</v>
      </c>
      <c r="H218" s="49">
        <f t="shared" si="27"/>
        <v>9.4166282855999039</v>
      </c>
      <c r="I218" s="67">
        <f t="shared" si="28"/>
        <v>67.799723656319301</v>
      </c>
      <c r="J218" s="67">
        <f t="shared" si="25"/>
        <v>58399.350612991511</v>
      </c>
      <c r="K218" s="180">
        <f t="shared" si="24"/>
        <v>0.92635411659682476</v>
      </c>
      <c r="L218" s="96">
        <f t="shared" si="31"/>
        <v>3431.5577885187658</v>
      </c>
      <c r="M218" s="96">
        <f t="shared" si="23"/>
        <v>0.97062127743590332</v>
      </c>
      <c r="N218" s="63">
        <f t="shared" si="29"/>
        <v>3355.2583455374788</v>
      </c>
      <c r="O218" s="66">
        <f t="shared" si="30"/>
        <v>0.8257912916668414</v>
      </c>
      <c r="P218" s="23" t="e">
        <f>N218/#REF!</f>
        <v>#REF!</v>
      </c>
      <c r="Q218" t="e">
        <f>IF(#REF!="1A1 Energy Industries",#REF!)</f>
        <v>#REF!</v>
      </c>
      <c r="R218" t="e">
        <f>IF(#REF!="1B2 Oil &amp; Natural Gas",#REF!)</f>
        <v>#REF!</v>
      </c>
      <c r="S218" t="e">
        <f>IF(#REF!="3A2 Manure Management",#REF!)</f>
        <v>#REF!</v>
      </c>
      <c r="T218" t="e">
        <f>IF(#REF!="3B2 Cropland",#REF!)</f>
        <v>#REF!</v>
      </c>
      <c r="U218" t="e">
        <f>IF(#REF!="3B6 Other Land",#REF!)</f>
        <v>#REF!</v>
      </c>
      <c r="V218" t="e">
        <f>IF(#REF!="4A1 Managed Waste Disposal Sites",#REF!)</f>
        <v>#REF!</v>
      </c>
      <c r="W218" t="e">
        <f>IF(#REF!="4D1 Domestic Wastewater Treatment &amp; Discharge",#REF!)</f>
        <v>#REF!</v>
      </c>
      <c r="X218" t="e">
        <f>IF(#REF!="unknown",#REF!)</f>
        <v>#REF!</v>
      </c>
    </row>
    <row r="219" spans="1:24" x14ac:dyDescent="0.35">
      <c r="A219" s="5" t="s">
        <v>1193</v>
      </c>
      <c r="B219" s="4" t="s">
        <v>1057</v>
      </c>
      <c r="C219" s="4" t="s">
        <v>1087</v>
      </c>
      <c r="D219" s="4" t="s">
        <v>392</v>
      </c>
      <c r="E219" s="33" t="s">
        <v>343</v>
      </c>
      <c r="F219" s="49">
        <v>0.36276400089299998</v>
      </c>
      <c r="G219" s="49">
        <v>38.907582808500003</v>
      </c>
      <c r="H219" s="49">
        <f t="shared" si="27"/>
        <v>9.3237352389248969</v>
      </c>
      <c r="I219" s="67">
        <f t="shared" si="28"/>
        <v>67.130893720259252</v>
      </c>
      <c r="J219" s="67">
        <f t="shared" si="25"/>
        <v>58466.481506711767</v>
      </c>
      <c r="K219" s="180">
        <f t="shared" si="24"/>
        <v>0.92741897398129625</v>
      </c>
      <c r="L219" s="96">
        <f t="shared" si="31"/>
        <v>3431.9205525196589</v>
      </c>
      <c r="M219" s="96">
        <f t="shared" si="23"/>
        <v>0.97072388577871849</v>
      </c>
      <c r="N219" s="63">
        <f t="shared" si="29"/>
        <v>3364.5820807764039</v>
      </c>
      <c r="O219" s="66">
        <f t="shared" si="30"/>
        <v>0.82808603578881101</v>
      </c>
      <c r="P219" s="23" t="e">
        <f>N219/#REF!</f>
        <v>#REF!</v>
      </c>
      <c r="Q219" t="e">
        <f>IF(#REF!="1A1 Energy Industries",#REF!)</f>
        <v>#REF!</v>
      </c>
      <c r="R219" t="e">
        <f>IF(#REF!="1B2 Oil &amp; Natural Gas",#REF!)</f>
        <v>#REF!</v>
      </c>
      <c r="S219" t="e">
        <f>IF(#REF!="3A2 Manure Management",#REF!)</f>
        <v>#REF!</v>
      </c>
      <c r="T219" t="e">
        <f>IF(#REF!="3B2 Cropland",#REF!)</f>
        <v>#REF!</v>
      </c>
      <c r="U219" t="e">
        <f>IF(#REF!="3B6 Other Land",#REF!)</f>
        <v>#REF!</v>
      </c>
      <c r="V219" t="e">
        <f>IF(#REF!="4A1 Managed Waste Disposal Sites",#REF!)</f>
        <v>#REF!</v>
      </c>
      <c r="W219" t="e">
        <f>IF(#REF!="4D1 Domestic Wastewater Treatment &amp; Discharge",#REF!)</f>
        <v>#REF!</v>
      </c>
      <c r="X219" t="e">
        <f>IF(#REF!="unknown",#REF!)</f>
        <v>#REF!</v>
      </c>
    </row>
    <row r="220" spans="1:24" x14ac:dyDescent="0.35">
      <c r="A220" s="5" t="s">
        <v>286</v>
      </c>
      <c r="B220" s="4" t="s">
        <v>346</v>
      </c>
      <c r="C220" s="4"/>
      <c r="D220" s="4" t="s">
        <v>376</v>
      </c>
      <c r="E220" s="33" t="s">
        <v>343</v>
      </c>
      <c r="F220" s="49">
        <v>4.4185380204599998</v>
      </c>
      <c r="G220" s="49">
        <v>477.78765157800001</v>
      </c>
      <c r="H220" s="49">
        <f t="shared" si="27"/>
        <v>9.2479117153128492</v>
      </c>
      <c r="I220" s="67">
        <f t="shared" si="28"/>
        <v>66.584964350252505</v>
      </c>
      <c r="J220" s="67">
        <f t="shared" si="25"/>
        <v>58533.066471062019</v>
      </c>
      <c r="K220" s="180">
        <f t="shared" si="24"/>
        <v>0.92847517161332249</v>
      </c>
      <c r="L220" s="96">
        <f t="shared" si="31"/>
        <v>3436.3390905401188</v>
      </c>
      <c r="M220" s="96">
        <f t="shared" si="23"/>
        <v>0.97197367589799533</v>
      </c>
      <c r="N220" s="63">
        <f t="shared" si="29"/>
        <v>3373.8299924917169</v>
      </c>
      <c r="O220" s="66">
        <f t="shared" si="30"/>
        <v>0.83036211833570828</v>
      </c>
      <c r="P220" s="23" t="e">
        <f>N220/#REF!</f>
        <v>#REF!</v>
      </c>
      <c r="Q220" t="e">
        <f>IF(#REF!="1A1 Energy Industries",#REF!)</f>
        <v>#REF!</v>
      </c>
      <c r="R220" t="e">
        <f>IF(#REF!="1B2 Oil &amp; Natural Gas",#REF!)</f>
        <v>#REF!</v>
      </c>
      <c r="S220" t="e">
        <f>IF(#REF!="3A2 Manure Management",#REF!)</f>
        <v>#REF!</v>
      </c>
      <c r="T220" t="e">
        <f>IF(#REF!="3B2 Cropland",#REF!)</f>
        <v>#REF!</v>
      </c>
      <c r="U220" t="e">
        <f>IF(#REF!="3B6 Other Land",#REF!)</f>
        <v>#REF!</v>
      </c>
      <c r="V220" t="e">
        <f>IF(#REF!="4A1 Managed Waste Disposal Sites",#REF!)</f>
        <v>#REF!</v>
      </c>
      <c r="W220" t="e">
        <f>IF(#REF!="4D1 Domestic Wastewater Treatment &amp; Discharge",#REF!)</f>
        <v>#REF!</v>
      </c>
      <c r="X220" t="e">
        <f>IF(#REF!="unknown",#REF!)</f>
        <v>#REF!</v>
      </c>
    </row>
    <row r="221" spans="1:24" x14ac:dyDescent="0.35">
      <c r="A221" s="5" t="s">
        <v>433</v>
      </c>
      <c r="B221" s="4" t="s">
        <v>436</v>
      </c>
      <c r="C221" s="4" t="s">
        <v>432</v>
      </c>
      <c r="D221" s="4" t="s">
        <v>376</v>
      </c>
      <c r="E221" s="33" t="s">
        <v>343</v>
      </c>
      <c r="F221" s="49">
        <v>0.37886941293300003</v>
      </c>
      <c r="G221" s="49">
        <v>41.341504568700003</v>
      </c>
      <c r="H221" s="49">
        <f t="shared" si="27"/>
        <v>9.1643837563629749</v>
      </c>
      <c r="I221" s="67">
        <f t="shared" si="28"/>
        <v>65.983563045813426</v>
      </c>
      <c r="J221" s="67">
        <f t="shared" si="25"/>
        <v>58599.05003410783</v>
      </c>
      <c r="K221" s="180">
        <f t="shared" si="24"/>
        <v>0.92952182957464602</v>
      </c>
      <c r="L221" s="96">
        <f t="shared" si="31"/>
        <v>3436.7179599530518</v>
      </c>
      <c r="M221" s="96">
        <f t="shared" si="23"/>
        <v>0.97208083968080927</v>
      </c>
      <c r="N221" s="63">
        <f t="shared" si="29"/>
        <v>3382.9943762480798</v>
      </c>
      <c r="O221" s="66">
        <f t="shared" si="30"/>
        <v>0.83261764310314179</v>
      </c>
      <c r="P221" s="23" t="e">
        <f>N221/#REF!</f>
        <v>#REF!</v>
      </c>
      <c r="Q221" t="e">
        <f>IF(#REF!="1A1 Energy Industries",#REF!)</f>
        <v>#REF!</v>
      </c>
      <c r="R221" t="e">
        <f>IF(#REF!="1B2 Oil &amp; Natural Gas",#REF!)</f>
        <v>#REF!</v>
      </c>
      <c r="S221" t="e">
        <f>IF(#REF!="3A2 Manure Management",#REF!)</f>
        <v>#REF!</v>
      </c>
      <c r="T221" t="e">
        <f>IF(#REF!="3B2 Cropland",#REF!)</f>
        <v>#REF!</v>
      </c>
      <c r="U221" t="e">
        <f>IF(#REF!="3B6 Other Land",#REF!)</f>
        <v>#REF!</v>
      </c>
      <c r="V221" t="e">
        <f>IF(#REF!="4A1 Managed Waste Disposal Sites",#REF!)</f>
        <v>#REF!</v>
      </c>
      <c r="W221" t="e">
        <f>IF(#REF!="4D1 Domestic Wastewater Treatment &amp; Discharge",#REF!)</f>
        <v>#REF!</v>
      </c>
      <c r="X221" t="e">
        <f>IF(#REF!="unknown",#REF!)</f>
        <v>#REF!</v>
      </c>
    </row>
    <row r="222" spans="1:24" x14ac:dyDescent="0.35">
      <c r="A222" s="5" t="s">
        <v>1207</v>
      </c>
      <c r="B222" s="4" t="s">
        <v>1057</v>
      </c>
      <c r="C222" s="4" t="s">
        <v>1151</v>
      </c>
      <c r="D222" s="4" t="s">
        <v>392</v>
      </c>
      <c r="E222" s="33" t="s">
        <v>514</v>
      </c>
      <c r="F222" s="49">
        <v>0.49432180251500002</v>
      </c>
      <c r="G222" s="49">
        <v>53.982431672349996</v>
      </c>
      <c r="H222" s="49">
        <f t="shared" si="27"/>
        <v>9.1570866150550518</v>
      </c>
      <c r="I222" s="67">
        <f t="shared" si="28"/>
        <v>65.931023628396375</v>
      </c>
      <c r="J222" s="67">
        <f t="shared" si="25"/>
        <v>58664.98105773623</v>
      </c>
      <c r="K222" s="180">
        <f t="shared" si="24"/>
        <v>0.93056765413448328</v>
      </c>
      <c r="L222" s="96">
        <f t="shared" si="31"/>
        <v>3437.2122817555669</v>
      </c>
      <c r="M222" s="96">
        <f t="shared" si="23"/>
        <v>0.9722206593455186</v>
      </c>
      <c r="N222" s="63">
        <f t="shared" si="29"/>
        <v>3392.1514628631348</v>
      </c>
      <c r="O222" s="66">
        <f t="shared" si="30"/>
        <v>0.83487137190879657</v>
      </c>
      <c r="P222" s="23" t="e">
        <f>N222/#REF!</f>
        <v>#REF!</v>
      </c>
      <c r="Q222" t="e">
        <f>IF(#REF!="1A1 Energy Industries",#REF!)</f>
        <v>#REF!</v>
      </c>
      <c r="R222" t="e">
        <f>IF(#REF!="1B2 Oil &amp; Natural Gas",#REF!)</f>
        <v>#REF!</v>
      </c>
      <c r="S222" t="e">
        <f>IF(#REF!="3A2 Manure Management",#REF!)</f>
        <v>#REF!</v>
      </c>
      <c r="T222" t="e">
        <f>IF(#REF!="3B2 Cropland",#REF!)</f>
        <v>#REF!</v>
      </c>
      <c r="U222" t="e">
        <f>IF(#REF!="3B6 Other Land",#REF!)</f>
        <v>#REF!</v>
      </c>
      <c r="V222" t="e">
        <f>IF(#REF!="4A1 Managed Waste Disposal Sites",#REF!)</f>
        <v>#REF!</v>
      </c>
      <c r="W222" t="e">
        <f>IF(#REF!="4D1 Domestic Wastewater Treatment &amp; Discharge",#REF!)</f>
        <v>#REF!</v>
      </c>
      <c r="X222" t="e">
        <f>IF(#REF!="unknown",#REF!)</f>
        <v>#REF!</v>
      </c>
    </row>
    <row r="223" spans="1:24" x14ac:dyDescent="0.35">
      <c r="A223" s="5" t="s">
        <v>1197</v>
      </c>
      <c r="B223" s="4" t="s">
        <v>1057</v>
      </c>
      <c r="C223" s="4" t="s">
        <v>1098</v>
      </c>
      <c r="D223" s="4" t="s">
        <v>392</v>
      </c>
      <c r="E223" s="33" t="s">
        <v>343</v>
      </c>
      <c r="F223" s="49">
        <v>0.122547836974</v>
      </c>
      <c r="G223" s="49">
        <v>13.416407865</v>
      </c>
      <c r="H223" s="49">
        <f t="shared" si="27"/>
        <v>9.1341764656466786</v>
      </c>
      <c r="I223" s="67">
        <f t="shared" si="28"/>
        <v>65.766070552656089</v>
      </c>
      <c r="J223" s="67">
        <f t="shared" si="25"/>
        <v>58730.747128288887</v>
      </c>
      <c r="K223" s="180">
        <f t="shared" si="24"/>
        <v>0.93161086214192468</v>
      </c>
      <c r="L223" s="96">
        <f t="shared" si="31"/>
        <v>3437.3348295925407</v>
      </c>
      <c r="M223" s="96">
        <f t="shared" si="23"/>
        <v>0.97225532218537192</v>
      </c>
      <c r="N223" s="63">
        <f t="shared" si="29"/>
        <v>3401.2856393287816</v>
      </c>
      <c r="O223" s="66">
        <f t="shared" si="30"/>
        <v>0.83711946210188448</v>
      </c>
      <c r="P223" s="23" t="e">
        <f>N223/#REF!</f>
        <v>#REF!</v>
      </c>
      <c r="Q223" t="e">
        <f>IF(#REF!="1A1 Energy Industries",#REF!)</f>
        <v>#REF!</v>
      </c>
      <c r="R223" t="e">
        <f>IF(#REF!="1B2 Oil &amp; Natural Gas",#REF!)</f>
        <v>#REF!</v>
      </c>
      <c r="S223" t="e">
        <f>IF(#REF!="3A2 Manure Management",#REF!)</f>
        <v>#REF!</v>
      </c>
      <c r="T223" t="e">
        <f>IF(#REF!="3B2 Cropland",#REF!)</f>
        <v>#REF!</v>
      </c>
      <c r="U223" t="e">
        <f>IF(#REF!="3B6 Other Land",#REF!)</f>
        <v>#REF!</v>
      </c>
      <c r="V223" t="e">
        <f>IF(#REF!="4A1 Managed Waste Disposal Sites",#REF!)</f>
        <v>#REF!</v>
      </c>
      <c r="W223" t="e">
        <f>IF(#REF!="4D1 Domestic Wastewater Treatment &amp; Discharge",#REF!)</f>
        <v>#REF!</v>
      </c>
      <c r="X223" t="e">
        <f>IF(#REF!="unknown",#REF!)</f>
        <v>#REF!</v>
      </c>
    </row>
    <row r="224" spans="1:24" x14ac:dyDescent="0.35">
      <c r="A224" s="5" t="s">
        <v>1193</v>
      </c>
      <c r="B224" s="4" t="s">
        <v>1057</v>
      </c>
      <c r="C224" s="4" t="s">
        <v>1054</v>
      </c>
      <c r="D224" s="4" t="s">
        <v>392</v>
      </c>
      <c r="E224" s="33" t="s">
        <v>343</v>
      </c>
      <c r="F224" s="49">
        <v>0.14810170419499999</v>
      </c>
      <c r="G224" s="49">
        <v>16.909760495099999</v>
      </c>
      <c r="H224" s="49">
        <f t="shared" si="27"/>
        <v>8.7583561126082152</v>
      </c>
      <c r="I224" s="67">
        <f t="shared" si="28"/>
        <v>63.060164010779147</v>
      </c>
      <c r="J224" s="67">
        <f t="shared" si="25"/>
        <v>58793.807292299665</v>
      </c>
      <c r="K224" s="180">
        <f t="shared" si="24"/>
        <v>0.93261114796550815</v>
      </c>
      <c r="L224" s="96">
        <f t="shared" si="31"/>
        <v>3437.4829312967358</v>
      </c>
      <c r="M224" s="96">
        <f t="shared" ref="M224:M287" si="32">L224/L$335</f>
        <v>0.97229721297497107</v>
      </c>
      <c r="N224" s="63">
        <f t="shared" si="29"/>
        <v>3410.0439954413896</v>
      </c>
      <c r="O224" s="66">
        <f t="shared" si="30"/>
        <v>0.83927505593767004</v>
      </c>
      <c r="P224" s="23" t="e">
        <f>N224/#REF!</f>
        <v>#REF!</v>
      </c>
      <c r="Q224" t="e">
        <f>IF(#REF!="1A1 Energy Industries",#REF!)</f>
        <v>#REF!</v>
      </c>
      <c r="R224" t="e">
        <f>IF(#REF!="1B2 Oil &amp; Natural Gas",#REF!)</f>
        <v>#REF!</v>
      </c>
      <c r="S224" t="e">
        <f>IF(#REF!="3A2 Manure Management",#REF!)</f>
        <v>#REF!</v>
      </c>
      <c r="T224" t="e">
        <f>IF(#REF!="3B2 Cropland",#REF!)</f>
        <v>#REF!</v>
      </c>
      <c r="U224" t="e">
        <f>IF(#REF!="3B6 Other Land",#REF!)</f>
        <v>#REF!</v>
      </c>
      <c r="V224" t="e">
        <f>IF(#REF!="4A1 Managed Waste Disposal Sites",#REF!)</f>
        <v>#REF!</v>
      </c>
      <c r="W224" t="e">
        <f>IF(#REF!="4D1 Domestic Wastewater Treatment &amp; Discharge",#REF!)</f>
        <v>#REF!</v>
      </c>
      <c r="X224" t="e">
        <f>IF(#REF!="unknown",#REF!)</f>
        <v>#REF!</v>
      </c>
    </row>
    <row r="225" spans="1:24" x14ac:dyDescent="0.35">
      <c r="A225" s="5" t="s">
        <v>433</v>
      </c>
      <c r="B225" s="4" t="s">
        <v>435</v>
      </c>
      <c r="C225" s="4" t="s">
        <v>432</v>
      </c>
      <c r="D225" s="4" t="s">
        <v>376</v>
      </c>
      <c r="E225" s="33" t="s">
        <v>343</v>
      </c>
      <c r="F225" s="49">
        <v>0.64999749744299995</v>
      </c>
      <c r="G225" s="49">
        <v>74.873292968900003</v>
      </c>
      <c r="H225" s="49">
        <f t="shared" si="27"/>
        <v>8.6812997220916728</v>
      </c>
      <c r="I225" s="67">
        <f t="shared" si="28"/>
        <v>62.505357999060045</v>
      </c>
      <c r="J225" s="67">
        <f t="shared" si="25"/>
        <v>58856.312650298729</v>
      </c>
      <c r="K225" s="180">
        <f t="shared" si="24"/>
        <v>0.93360263323176562</v>
      </c>
      <c r="L225" s="96">
        <f t="shared" si="31"/>
        <v>3438.132928794179</v>
      </c>
      <c r="M225" s="96">
        <f t="shared" si="32"/>
        <v>0.97248106574394066</v>
      </c>
      <c r="N225" s="63">
        <f t="shared" si="29"/>
        <v>3418.7252951634814</v>
      </c>
      <c r="O225" s="66">
        <f t="shared" si="30"/>
        <v>0.84141168476697858</v>
      </c>
      <c r="P225" s="23" t="e">
        <f>N225/#REF!</f>
        <v>#REF!</v>
      </c>
      <c r="Q225" t="e">
        <f>IF(#REF!="1A1 Energy Industries",#REF!)</f>
        <v>#REF!</v>
      </c>
      <c r="R225" t="e">
        <f>IF(#REF!="1B2 Oil &amp; Natural Gas",#REF!)</f>
        <v>#REF!</v>
      </c>
      <c r="S225" t="e">
        <f>IF(#REF!="3A2 Manure Management",#REF!)</f>
        <v>#REF!</v>
      </c>
      <c r="T225" t="e">
        <f>IF(#REF!="3B2 Cropland",#REF!)</f>
        <v>#REF!</v>
      </c>
      <c r="U225" t="e">
        <f>IF(#REF!="3B6 Other Land",#REF!)</f>
        <v>#REF!</v>
      </c>
      <c r="V225" t="e">
        <f>IF(#REF!="4A1 Managed Waste Disposal Sites",#REF!)</f>
        <v>#REF!</v>
      </c>
      <c r="W225" t="e">
        <f>IF(#REF!="4D1 Domestic Wastewater Treatment &amp; Discharge",#REF!)</f>
        <v>#REF!</v>
      </c>
      <c r="X225" t="e">
        <f>IF(#REF!="unknown",#REF!)</f>
        <v>#REF!</v>
      </c>
    </row>
    <row r="226" spans="1:24" x14ac:dyDescent="0.35">
      <c r="A226" s="5" t="s">
        <v>1193</v>
      </c>
      <c r="B226" s="4" t="s">
        <v>1057</v>
      </c>
      <c r="C226" s="4" t="s">
        <v>443</v>
      </c>
      <c r="D226" s="4" t="s">
        <v>392</v>
      </c>
      <c r="E226" s="33" t="s">
        <v>343</v>
      </c>
      <c r="F226" s="49">
        <v>0.16079984791599999</v>
      </c>
      <c r="G226" s="49">
        <v>18.569060288599999</v>
      </c>
      <c r="H226" s="49">
        <f t="shared" si="27"/>
        <v>8.6595576414127411</v>
      </c>
      <c r="I226" s="67">
        <f t="shared" si="28"/>
        <v>62.348815018171734</v>
      </c>
      <c r="J226" s="67">
        <f t="shared" si="25"/>
        <v>58918.661465316902</v>
      </c>
      <c r="K226" s="180">
        <f t="shared" si="24"/>
        <v>0.93459163534995304</v>
      </c>
      <c r="L226" s="96">
        <f t="shared" si="31"/>
        <v>3438.2937286420952</v>
      </c>
      <c r="M226" s="96">
        <f t="shared" si="32"/>
        <v>0.97252654822257412</v>
      </c>
      <c r="N226" s="63">
        <f t="shared" si="29"/>
        <v>3427.3848528048943</v>
      </c>
      <c r="O226" s="66">
        <f t="shared" si="30"/>
        <v>0.84354296246709271</v>
      </c>
      <c r="P226" s="23" t="e">
        <f>N226/#REF!</f>
        <v>#REF!</v>
      </c>
      <c r="Q226" t="e">
        <f>IF(#REF!="1A1 Energy Industries",#REF!)</f>
        <v>#REF!</v>
      </c>
      <c r="R226" t="e">
        <f>IF(#REF!="1B2 Oil &amp; Natural Gas",#REF!)</f>
        <v>#REF!</v>
      </c>
      <c r="S226" t="e">
        <f>IF(#REF!="3A2 Manure Management",#REF!)</f>
        <v>#REF!</v>
      </c>
      <c r="T226" t="e">
        <f>IF(#REF!="3B2 Cropland",#REF!)</f>
        <v>#REF!</v>
      </c>
      <c r="U226" t="e">
        <f>IF(#REF!="3B6 Other Land",#REF!)</f>
        <v>#REF!</v>
      </c>
      <c r="V226" t="e">
        <f>IF(#REF!="4A1 Managed Waste Disposal Sites",#REF!)</f>
        <v>#REF!</v>
      </c>
      <c r="W226" t="e">
        <f>IF(#REF!="4D1 Domestic Wastewater Treatment &amp; Discharge",#REF!)</f>
        <v>#REF!</v>
      </c>
      <c r="X226" t="e">
        <f>IF(#REF!="unknown",#REF!)</f>
        <v>#REF!</v>
      </c>
    </row>
    <row r="227" spans="1:24" x14ac:dyDescent="0.35">
      <c r="A227" s="5" t="s">
        <v>1197</v>
      </c>
      <c r="B227" s="4" t="s">
        <v>1057</v>
      </c>
      <c r="C227" s="4" t="s">
        <v>1160</v>
      </c>
      <c r="D227" s="4" t="s">
        <v>392</v>
      </c>
      <c r="E227" s="33" t="s">
        <v>343</v>
      </c>
      <c r="F227" s="49">
        <v>3.8446014901900001</v>
      </c>
      <c r="G227" s="49">
        <v>444.61457466000002</v>
      </c>
      <c r="H227" s="49">
        <f t="shared" si="27"/>
        <v>8.6470433254015457</v>
      </c>
      <c r="I227" s="67">
        <f t="shared" si="28"/>
        <v>62.258711942891118</v>
      </c>
      <c r="J227" s="67">
        <f t="shared" si="25"/>
        <v>58980.920177259795</v>
      </c>
      <c r="K227" s="180">
        <f t="shared" si="24"/>
        <v>0.93557920821672202</v>
      </c>
      <c r="L227" s="96">
        <f t="shared" si="31"/>
        <v>3442.1383301322853</v>
      </c>
      <c r="M227" s="96">
        <f t="shared" si="32"/>
        <v>0.97361399953175087</v>
      </c>
      <c r="N227" s="63">
        <f t="shared" si="29"/>
        <v>3436.031896130296</v>
      </c>
      <c r="O227" s="66">
        <f t="shared" si="30"/>
        <v>0.84567116016199739</v>
      </c>
      <c r="P227" s="23" t="e">
        <f>N227/#REF!</f>
        <v>#REF!</v>
      </c>
      <c r="Q227" t="e">
        <f>IF(#REF!="1A1 Energy Industries",#REF!)</f>
        <v>#REF!</v>
      </c>
      <c r="R227" t="e">
        <f>IF(#REF!="1B2 Oil &amp; Natural Gas",#REF!)</f>
        <v>#REF!</v>
      </c>
      <c r="S227" t="e">
        <f>IF(#REF!="3A2 Manure Management",#REF!)</f>
        <v>#REF!</v>
      </c>
      <c r="T227" t="e">
        <f>IF(#REF!="3B2 Cropland",#REF!)</f>
        <v>#REF!</v>
      </c>
      <c r="U227" t="e">
        <f>IF(#REF!="3B6 Other Land",#REF!)</f>
        <v>#REF!</v>
      </c>
      <c r="V227" t="e">
        <f>IF(#REF!="4A1 Managed Waste Disposal Sites",#REF!)</f>
        <v>#REF!</v>
      </c>
      <c r="W227" t="e">
        <f>IF(#REF!="4D1 Domestic Wastewater Treatment &amp; Discharge",#REF!)</f>
        <v>#REF!</v>
      </c>
      <c r="X227" t="e">
        <f>IF(#REF!="unknown",#REF!)</f>
        <v>#REF!</v>
      </c>
    </row>
    <row r="228" spans="1:24" x14ac:dyDescent="0.35">
      <c r="A228" s="5" t="s">
        <v>1194</v>
      </c>
      <c r="B228" s="4" t="s">
        <v>1057</v>
      </c>
      <c r="C228" s="4" t="s">
        <v>1112</v>
      </c>
      <c r="D228" s="4" t="s">
        <v>392</v>
      </c>
      <c r="E228" s="33" t="s">
        <v>343</v>
      </c>
      <c r="F228" s="49">
        <v>1.1791735268200001</v>
      </c>
      <c r="G228" s="49">
        <v>138.71553625999999</v>
      </c>
      <c r="H228" s="49">
        <f t="shared" si="27"/>
        <v>8.5006593970110789</v>
      </c>
      <c r="I228" s="67">
        <f t="shared" si="28"/>
        <v>61.204747658479768</v>
      </c>
      <c r="J228" s="67">
        <f t="shared" si="25"/>
        <v>59042.124924918273</v>
      </c>
      <c r="K228" s="180">
        <f t="shared" si="24"/>
        <v>0.93655006267577978</v>
      </c>
      <c r="L228" s="96">
        <f t="shared" si="31"/>
        <v>3443.3175036591051</v>
      </c>
      <c r="M228" s="96">
        <f t="shared" si="32"/>
        <v>0.97394753053587668</v>
      </c>
      <c r="N228" s="63">
        <f t="shared" si="29"/>
        <v>3444.5325555273071</v>
      </c>
      <c r="O228" s="66">
        <f t="shared" si="30"/>
        <v>0.84776333005789051</v>
      </c>
      <c r="P228" s="23" t="e">
        <f>N228/#REF!</f>
        <v>#REF!</v>
      </c>
      <c r="Q228" t="e">
        <f>IF(#REF!="1A1 Energy Industries",#REF!)</f>
        <v>#REF!</v>
      </c>
      <c r="R228" t="e">
        <f>IF(#REF!="1B2 Oil &amp; Natural Gas",#REF!)</f>
        <v>#REF!</v>
      </c>
      <c r="S228" t="e">
        <f>IF(#REF!="3A2 Manure Management",#REF!)</f>
        <v>#REF!</v>
      </c>
      <c r="T228" t="e">
        <f>IF(#REF!="3B2 Cropland",#REF!)</f>
        <v>#REF!</v>
      </c>
      <c r="U228" t="e">
        <f>IF(#REF!="3B6 Other Land",#REF!)</f>
        <v>#REF!</v>
      </c>
      <c r="V228" t="e">
        <f>IF(#REF!="4A1 Managed Waste Disposal Sites",#REF!)</f>
        <v>#REF!</v>
      </c>
      <c r="W228" t="e">
        <f>IF(#REF!="4D1 Domestic Wastewater Treatment &amp; Discharge",#REF!)</f>
        <v>#REF!</v>
      </c>
      <c r="X228" t="e">
        <f>IF(#REF!="unknown",#REF!)</f>
        <v>#REF!</v>
      </c>
    </row>
    <row r="229" spans="1:24" x14ac:dyDescent="0.35">
      <c r="A229" s="5" t="s">
        <v>1194</v>
      </c>
      <c r="B229" s="4" t="s">
        <v>1057</v>
      </c>
      <c r="C229" s="4" t="s">
        <v>1122</v>
      </c>
      <c r="D229" s="4" t="s">
        <v>392</v>
      </c>
      <c r="E229" s="33" t="s">
        <v>343</v>
      </c>
      <c r="F229" s="49">
        <v>3.4725179853800001</v>
      </c>
      <c r="G229" s="49">
        <v>412.06067514400002</v>
      </c>
      <c r="H229" s="49">
        <f t="shared" si="27"/>
        <v>8.427200640212714</v>
      </c>
      <c r="I229" s="67">
        <f t="shared" si="28"/>
        <v>60.675844609531538</v>
      </c>
      <c r="J229" s="67">
        <f t="shared" si="25"/>
        <v>59102.800769527807</v>
      </c>
      <c r="K229" s="180">
        <f t="shared" si="24"/>
        <v>0.93751252746078251</v>
      </c>
      <c r="L229" s="96">
        <f t="shared" si="31"/>
        <v>3446.790021644485</v>
      </c>
      <c r="M229" s="96">
        <f t="shared" si="32"/>
        <v>0.97492973746654987</v>
      </c>
      <c r="N229" s="63">
        <f t="shared" si="29"/>
        <v>3452.9597561675196</v>
      </c>
      <c r="O229" s="66">
        <f t="shared" si="30"/>
        <v>0.84983742039167132</v>
      </c>
      <c r="P229" s="23" t="e">
        <f>N229/#REF!</f>
        <v>#REF!</v>
      </c>
      <c r="Q229" t="e">
        <f>IF(#REF!="1A1 Energy Industries",#REF!)</f>
        <v>#REF!</v>
      </c>
      <c r="R229" t="e">
        <f>IF(#REF!="1B2 Oil &amp; Natural Gas",#REF!)</f>
        <v>#REF!</v>
      </c>
      <c r="S229" t="e">
        <f>IF(#REF!="3A2 Manure Management",#REF!)</f>
        <v>#REF!</v>
      </c>
      <c r="T229" t="e">
        <f>IF(#REF!="3B2 Cropland",#REF!)</f>
        <v>#REF!</v>
      </c>
      <c r="U229" t="e">
        <f>IF(#REF!="3B6 Other Land",#REF!)</f>
        <v>#REF!</v>
      </c>
      <c r="V229" t="e">
        <f>IF(#REF!="4A1 Managed Waste Disposal Sites",#REF!)</f>
        <v>#REF!</v>
      </c>
      <c r="W229" t="e">
        <f>IF(#REF!="4D1 Domestic Wastewater Treatment &amp; Discharge",#REF!)</f>
        <v>#REF!</v>
      </c>
      <c r="X229" t="e">
        <f>IF(#REF!="unknown",#REF!)</f>
        <v>#REF!</v>
      </c>
    </row>
    <row r="230" spans="1:24" x14ac:dyDescent="0.35">
      <c r="A230" s="5" t="s">
        <v>1194</v>
      </c>
      <c r="B230" s="4" t="s">
        <v>1057</v>
      </c>
      <c r="C230" s="4" t="s">
        <v>1108</v>
      </c>
      <c r="D230" s="4" t="s">
        <v>392</v>
      </c>
      <c r="E230" s="33" t="s">
        <v>343</v>
      </c>
      <c r="F230" s="49">
        <v>8.9162169024300006E-2</v>
      </c>
      <c r="G230" s="49">
        <v>10.8166538264</v>
      </c>
      <c r="H230" s="49">
        <f t="shared" si="27"/>
        <v>8.2430454422682544</v>
      </c>
      <c r="I230" s="67">
        <f t="shared" si="28"/>
        <v>59.349927184331442</v>
      </c>
      <c r="J230" s="67">
        <f t="shared" si="25"/>
        <v>59162.150696712139</v>
      </c>
      <c r="K230" s="180">
        <f t="shared" ref="K230:K293" si="33">J230/J$336</f>
        <v>0.9384539600073748</v>
      </c>
      <c r="L230" s="96">
        <f t="shared" si="31"/>
        <v>3446.8791838135094</v>
      </c>
      <c r="M230" s="96">
        <f t="shared" si="32"/>
        <v>0.97495495712005154</v>
      </c>
      <c r="N230" s="63">
        <f t="shared" si="29"/>
        <v>3461.2028016097879</v>
      </c>
      <c r="O230" s="66">
        <f t="shared" si="30"/>
        <v>0.85186618671665271</v>
      </c>
      <c r="P230" s="23" t="e">
        <f>N230/#REF!</f>
        <v>#REF!</v>
      </c>
      <c r="Q230" t="e">
        <f>IF(#REF!="1A1 Energy Industries",#REF!)</f>
        <v>#REF!</v>
      </c>
      <c r="R230" t="e">
        <f>IF(#REF!="1B2 Oil &amp; Natural Gas",#REF!)</f>
        <v>#REF!</v>
      </c>
      <c r="S230" t="e">
        <f>IF(#REF!="3A2 Manure Management",#REF!)</f>
        <v>#REF!</v>
      </c>
      <c r="T230" t="e">
        <f>IF(#REF!="3B2 Cropland",#REF!)</f>
        <v>#REF!</v>
      </c>
      <c r="U230" t="e">
        <f>IF(#REF!="3B6 Other Land",#REF!)</f>
        <v>#REF!</v>
      </c>
      <c r="V230" t="e">
        <f>IF(#REF!="4A1 Managed Waste Disposal Sites",#REF!)</f>
        <v>#REF!</v>
      </c>
      <c r="W230" t="e">
        <f>IF(#REF!="4D1 Domestic Wastewater Treatment &amp; Discharge",#REF!)</f>
        <v>#REF!</v>
      </c>
      <c r="X230" t="e">
        <f>IF(#REF!="unknown",#REF!)</f>
        <v>#REF!</v>
      </c>
    </row>
    <row r="231" spans="1:24" x14ac:dyDescent="0.35">
      <c r="A231" s="5" t="s">
        <v>185</v>
      </c>
      <c r="B231" s="4" t="s">
        <v>346</v>
      </c>
      <c r="C231" s="4" t="s">
        <v>1058</v>
      </c>
      <c r="D231" s="4" t="s">
        <v>370</v>
      </c>
      <c r="E231" s="33" t="s">
        <v>343</v>
      </c>
      <c r="F231" s="49">
        <v>0.233736125519</v>
      </c>
      <c r="G231" s="49">
        <v>28.8561951754</v>
      </c>
      <c r="H231" s="49">
        <f t="shared" si="27"/>
        <v>8.1000327346780914</v>
      </c>
      <c r="I231" s="67">
        <f t="shared" si="28"/>
        <v>58.320235689682256</v>
      </c>
      <c r="J231" s="67">
        <f t="shared" ref="J231:J294" si="34">J230+I231</f>
        <v>59220.470932401819</v>
      </c>
      <c r="K231" s="180">
        <f t="shared" si="33"/>
        <v>0.93937905917106335</v>
      </c>
      <c r="L231" s="96">
        <f t="shared" si="31"/>
        <v>3447.1129199390284</v>
      </c>
      <c r="M231" s="96">
        <f t="shared" si="32"/>
        <v>0.97502106973441383</v>
      </c>
      <c r="N231" s="63">
        <f t="shared" si="29"/>
        <v>3469.3028343444662</v>
      </c>
      <c r="O231" s="66">
        <f t="shared" si="30"/>
        <v>0.85385975496257038</v>
      </c>
      <c r="P231" s="23" t="e">
        <f>N231/#REF!</f>
        <v>#REF!</v>
      </c>
      <c r="Q231" t="e">
        <f>IF(#REF!="1A1 Energy Industries",#REF!)</f>
        <v>#REF!</v>
      </c>
      <c r="R231" t="e">
        <f>IF(#REF!="1B2 Oil &amp; Natural Gas",#REF!)</f>
        <v>#REF!</v>
      </c>
      <c r="S231" t="e">
        <f>IF(#REF!="3A2 Manure Management",#REF!)</f>
        <v>#REF!</v>
      </c>
      <c r="T231" t="e">
        <f>IF(#REF!="3B2 Cropland",#REF!)</f>
        <v>#REF!</v>
      </c>
      <c r="U231" t="e">
        <f>IF(#REF!="3B6 Other Land",#REF!)</f>
        <v>#REF!</v>
      </c>
      <c r="V231" t="e">
        <f>IF(#REF!="4A1 Managed Waste Disposal Sites",#REF!)</f>
        <v>#REF!</v>
      </c>
      <c r="W231" t="e">
        <f>IF(#REF!="4D1 Domestic Wastewater Treatment &amp; Discharge",#REF!)</f>
        <v>#REF!</v>
      </c>
      <c r="X231" t="e">
        <f>IF(#REF!="unknown",#REF!)</f>
        <v>#REF!</v>
      </c>
    </row>
    <row r="232" spans="1:24" x14ac:dyDescent="0.35">
      <c r="A232" s="5" t="s">
        <v>1194</v>
      </c>
      <c r="B232" s="4" t="s">
        <v>1211</v>
      </c>
      <c r="C232" s="4" t="s">
        <v>1212</v>
      </c>
      <c r="D232" s="4" t="s">
        <v>395</v>
      </c>
      <c r="E232" s="33" t="s">
        <v>343</v>
      </c>
      <c r="F232" s="49">
        <v>0.13077877555</v>
      </c>
      <c r="G232" s="49">
        <v>16.1554944214</v>
      </c>
      <c r="H232" s="49">
        <f t="shared" si="27"/>
        <v>8.0950029840477633</v>
      </c>
      <c r="I232" s="67">
        <f t="shared" si="28"/>
        <v>58.284021485143903</v>
      </c>
      <c r="J232" s="67">
        <f t="shared" si="34"/>
        <v>59278.754953886964</v>
      </c>
      <c r="K232" s="180">
        <f t="shared" si="33"/>
        <v>0.94030358389039426</v>
      </c>
      <c r="L232" s="96">
        <f t="shared" si="31"/>
        <v>3447.2436987145784</v>
      </c>
      <c r="M232" s="96">
        <f t="shared" si="32"/>
        <v>0.97505806070761281</v>
      </c>
      <c r="N232" s="63">
        <f t="shared" si="29"/>
        <v>3477.397837328514</v>
      </c>
      <c r="O232" s="66">
        <f t="shared" si="30"/>
        <v>0.85585208529359669</v>
      </c>
      <c r="P232" s="23" t="e">
        <f>N232/#REF!</f>
        <v>#REF!</v>
      </c>
      <c r="Q232" t="e">
        <f>IF(#REF!="1A1 Energy Industries",#REF!)</f>
        <v>#REF!</v>
      </c>
      <c r="R232" t="e">
        <f>IF(#REF!="1B2 Oil &amp; Natural Gas",#REF!)</f>
        <v>#REF!</v>
      </c>
      <c r="S232" t="e">
        <f>IF(#REF!="3A2 Manure Management",#REF!)</f>
        <v>#REF!</v>
      </c>
      <c r="T232" t="e">
        <f>IF(#REF!="3B2 Cropland",#REF!)</f>
        <v>#REF!</v>
      </c>
      <c r="U232" t="e">
        <f>IF(#REF!="3B6 Other Land",#REF!)</f>
        <v>#REF!</v>
      </c>
      <c r="V232" t="e">
        <f>IF(#REF!="4A1 Managed Waste Disposal Sites",#REF!)</f>
        <v>#REF!</v>
      </c>
      <c r="W232" t="e">
        <f>IF(#REF!="4D1 Domestic Wastewater Treatment &amp; Discharge",#REF!)</f>
        <v>#REF!</v>
      </c>
      <c r="X232" t="e">
        <f>IF(#REF!="unknown",#REF!)</f>
        <v>#REF!</v>
      </c>
    </row>
    <row r="233" spans="1:24" x14ac:dyDescent="0.35">
      <c r="A233" s="5" t="s">
        <v>1193</v>
      </c>
      <c r="B233" s="4" t="s">
        <v>1057</v>
      </c>
      <c r="C233" s="4" t="s">
        <v>1087</v>
      </c>
      <c r="D233" s="4" t="s">
        <v>392</v>
      </c>
      <c r="E233" s="33" t="s">
        <v>343</v>
      </c>
      <c r="F233" s="49">
        <v>8.38409587741E-2</v>
      </c>
      <c r="G233" s="49">
        <v>10.4560986988</v>
      </c>
      <c r="H233" s="49">
        <f t="shared" si="27"/>
        <v>8.0183786696391888</v>
      </c>
      <c r="I233" s="67">
        <f t="shared" si="28"/>
        <v>57.732326421402163</v>
      </c>
      <c r="J233" s="67">
        <f t="shared" si="34"/>
        <v>59336.487280308364</v>
      </c>
      <c r="K233" s="180">
        <f t="shared" si="33"/>
        <v>0.94121935739951401</v>
      </c>
      <c r="L233" s="96">
        <f t="shared" si="31"/>
        <v>3447.3275396733525</v>
      </c>
      <c r="M233" s="96">
        <f t="shared" si="32"/>
        <v>0.97508177524879847</v>
      </c>
      <c r="N233" s="63">
        <f t="shared" si="29"/>
        <v>3485.4162159981533</v>
      </c>
      <c r="O233" s="66">
        <f t="shared" si="30"/>
        <v>0.85782555696008767</v>
      </c>
      <c r="P233" s="23" t="e">
        <f>N233/#REF!</f>
        <v>#REF!</v>
      </c>
      <c r="Q233" t="e">
        <f>IF(#REF!="1A1 Energy Industries",#REF!)</f>
        <v>#REF!</v>
      </c>
      <c r="R233" t="e">
        <f>IF(#REF!="1B2 Oil &amp; Natural Gas",#REF!)</f>
        <v>#REF!</v>
      </c>
      <c r="S233" t="e">
        <f>IF(#REF!="3A2 Manure Management",#REF!)</f>
        <v>#REF!</v>
      </c>
      <c r="T233" t="e">
        <f>IF(#REF!="3B2 Cropland",#REF!)</f>
        <v>#REF!</v>
      </c>
      <c r="U233" t="e">
        <f>IF(#REF!="3B6 Other Land",#REF!)</f>
        <v>#REF!</v>
      </c>
      <c r="V233" t="e">
        <f>IF(#REF!="4A1 Managed Waste Disposal Sites",#REF!)</f>
        <v>#REF!</v>
      </c>
      <c r="W233" t="e">
        <f>IF(#REF!="4D1 Domestic Wastewater Treatment &amp; Discharge",#REF!)</f>
        <v>#REF!</v>
      </c>
      <c r="X233" t="e">
        <f>IF(#REF!="unknown",#REF!)</f>
        <v>#REF!</v>
      </c>
    </row>
    <row r="234" spans="1:24" x14ac:dyDescent="0.35">
      <c r="A234" s="5" t="s">
        <v>1198</v>
      </c>
      <c r="B234" s="4" t="s">
        <v>1057</v>
      </c>
      <c r="C234" s="4"/>
      <c r="D234" s="4" t="s">
        <v>392</v>
      </c>
      <c r="E234" s="33" t="s">
        <v>343</v>
      </c>
      <c r="F234" s="49">
        <v>0.15389078296700001</v>
      </c>
      <c r="G234" s="49">
        <v>19.209372712299999</v>
      </c>
      <c r="H234" s="49">
        <f t="shared" si="27"/>
        <v>8.0112341653125316</v>
      </c>
      <c r="I234" s="67">
        <f t="shared" si="28"/>
        <v>57.680885990250232</v>
      </c>
      <c r="J234" s="67">
        <f t="shared" si="34"/>
        <v>59394.168166298616</v>
      </c>
      <c r="K234" s="180">
        <f t="shared" si="33"/>
        <v>0.942134314939712</v>
      </c>
      <c r="L234" s="96">
        <f t="shared" si="31"/>
        <v>3447.4814304563197</v>
      </c>
      <c r="M234" s="96">
        <f t="shared" si="32"/>
        <v>0.97512530348802817</v>
      </c>
      <c r="N234" s="63">
        <f t="shared" si="29"/>
        <v>3493.4274501634659</v>
      </c>
      <c r="O234" s="66">
        <f t="shared" si="30"/>
        <v>0.85979727023159103</v>
      </c>
      <c r="P234" s="23" t="e">
        <f>N234/#REF!</f>
        <v>#REF!</v>
      </c>
      <c r="Q234" t="e">
        <f>IF(#REF!="1A1 Energy Industries",#REF!)</f>
        <v>#REF!</v>
      </c>
      <c r="R234" t="e">
        <f>IF(#REF!="1B2 Oil &amp; Natural Gas",#REF!)</f>
        <v>#REF!</v>
      </c>
      <c r="S234" t="e">
        <f>IF(#REF!="3A2 Manure Management",#REF!)</f>
        <v>#REF!</v>
      </c>
      <c r="T234" t="e">
        <f>IF(#REF!="3B2 Cropland",#REF!)</f>
        <v>#REF!</v>
      </c>
      <c r="U234" t="e">
        <f>IF(#REF!="3B6 Other Land",#REF!)</f>
        <v>#REF!</v>
      </c>
      <c r="V234" t="e">
        <f>IF(#REF!="4A1 Managed Waste Disposal Sites",#REF!)</f>
        <v>#REF!</v>
      </c>
      <c r="W234" t="e">
        <f>IF(#REF!="4D1 Domestic Wastewater Treatment &amp; Discharge",#REF!)</f>
        <v>#REF!</v>
      </c>
      <c r="X234" t="e">
        <f>IF(#REF!="unknown",#REF!)</f>
        <v>#REF!</v>
      </c>
    </row>
    <row r="235" spans="1:24" x14ac:dyDescent="0.35">
      <c r="A235" s="5" t="s">
        <v>1200</v>
      </c>
      <c r="B235" s="4" t="s">
        <v>1057</v>
      </c>
      <c r="C235" s="4" t="s">
        <v>1184</v>
      </c>
      <c r="D235" s="4" t="s">
        <v>392</v>
      </c>
      <c r="E235" s="33" t="s">
        <v>343</v>
      </c>
      <c r="F235" s="49">
        <v>3.8968373439300001</v>
      </c>
      <c r="G235" s="49">
        <v>490.64880515499999</v>
      </c>
      <c r="H235" s="49">
        <f t="shared" si="27"/>
        <v>7.9422130513473022</v>
      </c>
      <c r="I235" s="67">
        <f t="shared" si="28"/>
        <v>57.183933969700568</v>
      </c>
      <c r="J235" s="67">
        <f t="shared" si="34"/>
        <v>59451.352100268319</v>
      </c>
      <c r="K235" s="180">
        <f t="shared" si="33"/>
        <v>0.9430413896259886</v>
      </c>
      <c r="L235" s="96">
        <f t="shared" ref="L235:L266" si="35">L234+F235</f>
        <v>3451.3782678002499</v>
      </c>
      <c r="M235" s="96">
        <f t="shared" si="32"/>
        <v>0.97622752978693539</v>
      </c>
      <c r="N235" s="63">
        <f t="shared" si="29"/>
        <v>3501.369663214813</v>
      </c>
      <c r="O235" s="66">
        <f t="shared" si="30"/>
        <v>0.8617519961271658</v>
      </c>
      <c r="P235" s="23" t="e">
        <f>N235/#REF!</f>
        <v>#REF!</v>
      </c>
      <c r="Q235" t="e">
        <f>IF(#REF!="1A1 Energy Industries",#REF!)</f>
        <v>#REF!</v>
      </c>
      <c r="R235" t="e">
        <f>IF(#REF!="1B2 Oil &amp; Natural Gas",#REF!)</f>
        <v>#REF!</v>
      </c>
      <c r="S235" t="e">
        <f>IF(#REF!="3A2 Manure Management",#REF!)</f>
        <v>#REF!</v>
      </c>
      <c r="T235" t="e">
        <f>IF(#REF!="3B2 Cropland",#REF!)</f>
        <v>#REF!</v>
      </c>
      <c r="U235" t="e">
        <f>IF(#REF!="3B6 Other Land",#REF!)</f>
        <v>#REF!</v>
      </c>
      <c r="V235" t="e">
        <f>IF(#REF!="4A1 Managed Waste Disposal Sites",#REF!)</f>
        <v>#REF!</v>
      </c>
      <c r="W235" t="e">
        <f>IF(#REF!="4D1 Domestic Wastewater Treatment &amp; Discharge",#REF!)</f>
        <v>#REF!</v>
      </c>
      <c r="X235" t="e">
        <f>IF(#REF!="unknown",#REF!)</f>
        <v>#REF!</v>
      </c>
    </row>
    <row r="236" spans="1:24" x14ac:dyDescent="0.35">
      <c r="A236" s="5" t="s">
        <v>1193</v>
      </c>
      <c r="B236" s="4" t="s">
        <v>1057</v>
      </c>
      <c r="C236" s="4" t="s">
        <v>1086</v>
      </c>
      <c r="D236" s="4" t="s">
        <v>392</v>
      </c>
      <c r="E236" s="33" t="s">
        <v>343</v>
      </c>
      <c r="F236" s="49">
        <v>3.8402746599199999</v>
      </c>
      <c r="G236" s="49">
        <v>485.41876766399997</v>
      </c>
      <c r="H236" s="49">
        <f t="shared" si="27"/>
        <v>7.9112611949486551</v>
      </c>
      <c r="I236" s="67">
        <f t="shared" si="28"/>
        <v>56.961080603630322</v>
      </c>
      <c r="J236" s="67">
        <f t="shared" si="34"/>
        <v>59508.313180871948</v>
      </c>
      <c r="K236" s="180">
        <f t="shared" si="33"/>
        <v>0.94394492932204876</v>
      </c>
      <c r="L236" s="96">
        <f t="shared" si="35"/>
        <v>3455.2185424601698</v>
      </c>
      <c r="M236" s="96">
        <f t="shared" si="32"/>
        <v>0.97731375724566782</v>
      </c>
      <c r="N236" s="63">
        <f t="shared" si="29"/>
        <v>3509.2809244097616</v>
      </c>
      <c r="O236" s="66">
        <f t="shared" si="30"/>
        <v>0.86369910419697482</v>
      </c>
      <c r="P236" s="23" t="e">
        <f>N236/#REF!</f>
        <v>#REF!</v>
      </c>
      <c r="Q236" t="e">
        <f>IF(#REF!="1A1 Energy Industries",#REF!)</f>
        <v>#REF!</v>
      </c>
      <c r="R236" t="e">
        <f>IF(#REF!="1B2 Oil &amp; Natural Gas",#REF!)</f>
        <v>#REF!</v>
      </c>
      <c r="S236" t="e">
        <f>IF(#REF!="3A2 Manure Management",#REF!)</f>
        <v>#REF!</v>
      </c>
      <c r="T236" t="e">
        <f>IF(#REF!="3B2 Cropland",#REF!)</f>
        <v>#REF!</v>
      </c>
      <c r="U236" t="e">
        <f>IF(#REF!="3B6 Other Land",#REF!)</f>
        <v>#REF!</v>
      </c>
      <c r="V236" t="e">
        <f>IF(#REF!="4A1 Managed Waste Disposal Sites",#REF!)</f>
        <v>#REF!</v>
      </c>
      <c r="W236" t="e">
        <f>IF(#REF!="4D1 Domestic Wastewater Treatment &amp; Discharge",#REF!)</f>
        <v>#REF!</v>
      </c>
      <c r="X236" t="e">
        <f>IF(#REF!="unknown",#REF!)</f>
        <v>#REF!</v>
      </c>
    </row>
    <row r="237" spans="1:24" x14ac:dyDescent="0.35">
      <c r="A237" s="4" t="s">
        <v>434</v>
      </c>
      <c r="B237" s="4" t="s">
        <v>436</v>
      </c>
      <c r="C237" s="4" t="s">
        <v>431</v>
      </c>
      <c r="D237" s="4" t="s">
        <v>376</v>
      </c>
      <c r="E237" s="45" t="s">
        <v>514</v>
      </c>
      <c r="F237" s="50">
        <v>0.72176740629053349</v>
      </c>
      <c r="G237" s="50">
        <v>92.87929810850666</v>
      </c>
      <c r="H237" s="49">
        <f t="shared" si="27"/>
        <v>7.7710256320770794</v>
      </c>
      <c r="I237" s="67">
        <f t="shared" si="28"/>
        <v>55.951384550954977</v>
      </c>
      <c r="J237" s="67">
        <f t="shared" si="34"/>
        <v>59564.264565422905</v>
      </c>
      <c r="K237" s="180">
        <f t="shared" si="33"/>
        <v>0.94483245281099215</v>
      </c>
      <c r="L237" s="96">
        <f t="shared" si="35"/>
        <v>3455.9403098664602</v>
      </c>
      <c r="M237" s="96">
        <f t="shared" si="32"/>
        <v>0.97751791024121093</v>
      </c>
      <c r="N237" s="63">
        <f t="shared" si="29"/>
        <v>3517.0519500418386</v>
      </c>
      <c r="O237" s="66">
        <f t="shared" si="30"/>
        <v>0.86561169769452895</v>
      </c>
      <c r="P237" s="23" t="e">
        <f>N237/#REF!</f>
        <v>#REF!</v>
      </c>
      <c r="Q237" t="e">
        <f>IF(#REF!="1A1 Energy Industries",#REF!)</f>
        <v>#REF!</v>
      </c>
      <c r="R237" t="e">
        <f>IF(#REF!="1B2 Oil &amp; Natural Gas",#REF!)</f>
        <v>#REF!</v>
      </c>
      <c r="S237" t="e">
        <f>IF(#REF!="3A2 Manure Management",#REF!)</f>
        <v>#REF!</v>
      </c>
      <c r="T237" t="e">
        <f>IF(#REF!="3B2 Cropland",#REF!)</f>
        <v>#REF!</v>
      </c>
      <c r="U237" t="e">
        <f>IF(#REF!="3B6 Other Land",#REF!)</f>
        <v>#REF!</v>
      </c>
      <c r="V237" t="e">
        <f>IF(#REF!="4A1 Managed Waste Disposal Sites",#REF!)</f>
        <v>#REF!</v>
      </c>
      <c r="W237" t="e">
        <f>IF(#REF!="4D1 Domestic Wastewater Treatment &amp; Discharge",#REF!)</f>
        <v>#REF!</v>
      </c>
      <c r="X237" t="e">
        <f>IF(#REF!="unknown",#REF!)</f>
        <v>#REF!</v>
      </c>
    </row>
    <row r="238" spans="1:24" x14ac:dyDescent="0.35">
      <c r="A238" s="5" t="s">
        <v>1194</v>
      </c>
      <c r="B238" s="4" t="s">
        <v>1057</v>
      </c>
      <c r="C238" s="4"/>
      <c r="D238" s="4" t="s">
        <v>392</v>
      </c>
      <c r="E238" s="33" t="s">
        <v>343</v>
      </c>
      <c r="F238" s="49">
        <v>0.118705603294</v>
      </c>
      <c r="G238" s="49">
        <v>15.2970585408</v>
      </c>
      <c r="H238" s="49">
        <f t="shared" si="27"/>
        <v>7.7600280457442752</v>
      </c>
      <c r="I238" s="67">
        <f t="shared" si="28"/>
        <v>55.872201929358781</v>
      </c>
      <c r="J238" s="67">
        <f t="shared" si="34"/>
        <v>59620.136767352262</v>
      </c>
      <c r="K238" s="180">
        <f t="shared" si="33"/>
        <v>0.94571872027316972</v>
      </c>
      <c r="L238" s="96">
        <f t="shared" si="35"/>
        <v>3456.0590154697543</v>
      </c>
      <c r="M238" s="96">
        <f t="shared" si="32"/>
        <v>0.97755148629949373</v>
      </c>
      <c r="N238" s="63">
        <f t="shared" si="29"/>
        <v>3524.8119780875827</v>
      </c>
      <c r="O238" s="66">
        <f t="shared" si="30"/>
        <v>0.86752158448217043</v>
      </c>
      <c r="P238" s="23" t="e">
        <f>N238/#REF!</f>
        <v>#REF!</v>
      </c>
      <c r="Q238" t="e">
        <f>IF(#REF!="1A1 Energy Industries",#REF!)</f>
        <v>#REF!</v>
      </c>
      <c r="R238" t="e">
        <f>IF(#REF!="1B2 Oil &amp; Natural Gas",#REF!)</f>
        <v>#REF!</v>
      </c>
      <c r="S238" t="e">
        <f>IF(#REF!="3A2 Manure Management",#REF!)</f>
        <v>#REF!</v>
      </c>
      <c r="T238" t="e">
        <f>IF(#REF!="3B2 Cropland",#REF!)</f>
        <v>#REF!</v>
      </c>
      <c r="U238" t="e">
        <f>IF(#REF!="3B6 Other Land",#REF!)</f>
        <v>#REF!</v>
      </c>
      <c r="V238" t="e">
        <f>IF(#REF!="4A1 Managed Waste Disposal Sites",#REF!)</f>
        <v>#REF!</v>
      </c>
      <c r="W238" t="e">
        <f>IF(#REF!="4D1 Domestic Wastewater Treatment &amp; Discharge",#REF!)</f>
        <v>#REF!</v>
      </c>
      <c r="X238" t="e">
        <f>IF(#REF!="unknown",#REF!)</f>
        <v>#REF!</v>
      </c>
    </row>
    <row r="239" spans="1:24" x14ac:dyDescent="0.35">
      <c r="A239" s="5" t="s">
        <v>1203</v>
      </c>
      <c r="B239" s="4" t="s">
        <v>440</v>
      </c>
      <c r="C239" s="4" t="s">
        <v>439</v>
      </c>
      <c r="D239" s="4" t="s">
        <v>392</v>
      </c>
      <c r="E239" s="33" t="s">
        <v>343</v>
      </c>
      <c r="F239" s="49">
        <v>0.33885865472299997</v>
      </c>
      <c r="G239" s="49">
        <v>43.737398185099998</v>
      </c>
      <c r="H239" s="49">
        <f t="shared" si="27"/>
        <v>7.7475723016015801</v>
      </c>
      <c r="I239" s="67">
        <f t="shared" si="28"/>
        <v>55.782520571531379</v>
      </c>
      <c r="J239" s="67">
        <f t="shared" si="34"/>
        <v>59675.919287923796</v>
      </c>
      <c r="K239" s="180">
        <f t="shared" si="33"/>
        <v>0.94660356517338151</v>
      </c>
      <c r="L239" s="96">
        <f t="shared" si="35"/>
        <v>3456.3978741244773</v>
      </c>
      <c r="M239" s="96">
        <f t="shared" si="32"/>
        <v>0.97764733297921969</v>
      </c>
      <c r="N239" s="63">
        <f t="shared" si="29"/>
        <v>3532.5595503891841</v>
      </c>
      <c r="O239" s="66">
        <f t="shared" si="30"/>
        <v>0.86942840568022539</v>
      </c>
      <c r="P239" s="23" t="e">
        <f>N239/#REF!</f>
        <v>#REF!</v>
      </c>
      <c r="Q239" t="e">
        <f>IF(#REF!="1A1 Energy Industries",#REF!)</f>
        <v>#REF!</v>
      </c>
      <c r="R239" t="e">
        <f>IF(#REF!="1B2 Oil &amp; Natural Gas",#REF!)</f>
        <v>#REF!</v>
      </c>
      <c r="S239" t="e">
        <f>IF(#REF!="3A2 Manure Management",#REF!)</f>
        <v>#REF!</v>
      </c>
      <c r="T239" t="e">
        <f>IF(#REF!="3B2 Cropland",#REF!)</f>
        <v>#REF!</v>
      </c>
      <c r="U239" t="e">
        <f>IF(#REF!="3B6 Other Land",#REF!)</f>
        <v>#REF!</v>
      </c>
      <c r="V239" t="e">
        <f>IF(#REF!="4A1 Managed Waste Disposal Sites",#REF!)</f>
        <v>#REF!</v>
      </c>
      <c r="W239" t="e">
        <f>IF(#REF!="4D1 Domestic Wastewater Treatment &amp; Discharge",#REF!)</f>
        <v>#REF!</v>
      </c>
      <c r="X239" t="e">
        <f>IF(#REF!="unknown",#REF!)</f>
        <v>#REF!</v>
      </c>
    </row>
    <row r="240" spans="1:24" x14ac:dyDescent="0.35">
      <c r="A240" s="5" t="s">
        <v>1251</v>
      </c>
      <c r="B240" s="4" t="s">
        <v>345</v>
      </c>
      <c r="C240" s="4"/>
      <c r="D240" s="4" t="s">
        <v>345</v>
      </c>
      <c r="E240" s="46" t="s">
        <v>343</v>
      </c>
      <c r="F240" s="50">
        <v>0.13511061668400001</v>
      </c>
      <c r="G240" s="50">
        <v>17.4928556845</v>
      </c>
      <c r="H240" s="49">
        <f t="shared" si="27"/>
        <v>7.7237598663618021</v>
      </c>
      <c r="I240" s="67">
        <f t="shared" si="28"/>
        <v>55.611071037804976</v>
      </c>
      <c r="J240" s="67">
        <f t="shared" si="34"/>
        <v>59731.530358961601</v>
      </c>
      <c r="K240" s="180">
        <f t="shared" si="33"/>
        <v>0.94748569047175368</v>
      </c>
      <c r="L240" s="96">
        <f t="shared" si="35"/>
        <v>3456.5329847411613</v>
      </c>
      <c r="M240" s="96">
        <f t="shared" si="32"/>
        <v>0.97768554922019335</v>
      </c>
      <c r="N240" s="63">
        <f t="shared" si="29"/>
        <v>3540.283310255546</v>
      </c>
      <c r="O240" s="66">
        <f t="shared" si="30"/>
        <v>0.8713293661964403</v>
      </c>
      <c r="P240" s="23" t="e">
        <f>N240/#REF!</f>
        <v>#REF!</v>
      </c>
      <c r="Q240" t="e">
        <f>IF(#REF!="1A1 Energy Industries",#REF!)</f>
        <v>#REF!</v>
      </c>
      <c r="R240" t="e">
        <f>IF(#REF!="1B2 Oil &amp; Natural Gas",#REF!)</f>
        <v>#REF!</v>
      </c>
      <c r="S240" t="e">
        <f>IF(#REF!="3A2 Manure Management",#REF!)</f>
        <v>#REF!</v>
      </c>
      <c r="T240" t="e">
        <f>IF(#REF!="3B2 Cropland",#REF!)</f>
        <v>#REF!</v>
      </c>
      <c r="U240" t="e">
        <f>IF(#REF!="3B6 Other Land",#REF!)</f>
        <v>#REF!</v>
      </c>
      <c r="V240" t="e">
        <f>IF(#REF!="4A1 Managed Waste Disposal Sites",#REF!)</f>
        <v>#REF!</v>
      </c>
      <c r="W240" t="e">
        <f>IF(#REF!="4D1 Domestic Wastewater Treatment &amp; Discharge",#REF!)</f>
        <v>#REF!</v>
      </c>
      <c r="X240" t="e">
        <f>IF(#REF!="unknown",#REF!)</f>
        <v>#REF!</v>
      </c>
    </row>
    <row r="241" spans="1:24" x14ac:dyDescent="0.35">
      <c r="A241" s="5" t="s">
        <v>1251</v>
      </c>
      <c r="B241" s="4" t="s">
        <v>436</v>
      </c>
      <c r="C241" s="4"/>
      <c r="D241" s="4" t="s">
        <v>376</v>
      </c>
      <c r="E241" s="46" t="s">
        <v>514</v>
      </c>
      <c r="F241" s="50">
        <v>0.16611515823799999</v>
      </c>
      <c r="G241" s="50">
        <v>21.633307652799999</v>
      </c>
      <c r="H241" s="49">
        <f t="shared" si="27"/>
        <v>7.6786759058779301</v>
      </c>
      <c r="I241" s="67">
        <f t="shared" si="28"/>
        <v>55.286466522321099</v>
      </c>
      <c r="J241" s="67">
        <f t="shared" si="34"/>
        <v>59786.816825483926</v>
      </c>
      <c r="K241" s="180">
        <f t="shared" si="33"/>
        <v>0.94836266676202863</v>
      </c>
      <c r="L241" s="96">
        <f t="shared" si="35"/>
        <v>3456.6990998993992</v>
      </c>
      <c r="M241" s="96">
        <f t="shared" si="32"/>
        <v>0.97773253514233915</v>
      </c>
      <c r="N241" s="63">
        <f t="shared" si="29"/>
        <v>3547.9619861614237</v>
      </c>
      <c r="O241" s="66">
        <f t="shared" si="30"/>
        <v>0.8732192307140384</v>
      </c>
      <c r="P241" s="23" t="e">
        <f>N241/#REF!</f>
        <v>#REF!</v>
      </c>
      <c r="Q241" t="e">
        <f>IF(#REF!="1A1 Energy Industries",#REF!)</f>
        <v>#REF!</v>
      </c>
      <c r="R241" t="e">
        <f>IF(#REF!="1B2 Oil &amp; Natural Gas",#REF!)</f>
        <v>#REF!</v>
      </c>
      <c r="S241" t="e">
        <f>IF(#REF!="3A2 Manure Management",#REF!)</f>
        <v>#REF!</v>
      </c>
      <c r="T241" t="e">
        <f>IF(#REF!="3B2 Cropland",#REF!)</f>
        <v>#REF!</v>
      </c>
      <c r="U241" t="e">
        <f>IF(#REF!="3B6 Other Land",#REF!)</f>
        <v>#REF!</v>
      </c>
      <c r="V241" t="e">
        <f>IF(#REF!="4A1 Managed Waste Disposal Sites",#REF!)</f>
        <v>#REF!</v>
      </c>
      <c r="W241" t="e">
        <f>IF(#REF!="4D1 Domestic Wastewater Treatment &amp; Discharge",#REF!)</f>
        <v>#REF!</v>
      </c>
      <c r="X241" t="e">
        <f>IF(#REF!="unknown",#REF!)</f>
        <v>#REF!</v>
      </c>
    </row>
    <row r="242" spans="1:24" x14ac:dyDescent="0.35">
      <c r="A242" s="5" t="s">
        <v>283</v>
      </c>
      <c r="B242" s="4" t="s">
        <v>435</v>
      </c>
      <c r="C242" s="4" t="s">
        <v>285</v>
      </c>
      <c r="D242" s="4" t="s">
        <v>376</v>
      </c>
      <c r="E242" s="33" t="s">
        <v>343</v>
      </c>
      <c r="F242" s="49">
        <v>0.137878422625</v>
      </c>
      <c r="G242" s="49">
        <v>18.341210429</v>
      </c>
      <c r="H242" s="49">
        <f t="shared" si="27"/>
        <v>7.5174113049264761</v>
      </c>
      <c r="I242" s="67">
        <f t="shared" si="28"/>
        <v>54.125361395470634</v>
      </c>
      <c r="J242" s="67">
        <f t="shared" si="34"/>
        <v>59840.942186879394</v>
      </c>
      <c r="K242" s="180">
        <f t="shared" si="33"/>
        <v>0.94922122513322105</v>
      </c>
      <c r="L242" s="96">
        <f t="shared" si="35"/>
        <v>3456.8369783220242</v>
      </c>
      <c r="M242" s="96">
        <f t="shared" si="32"/>
        <v>0.97777153426138264</v>
      </c>
      <c r="N242" s="63">
        <f t="shared" si="29"/>
        <v>3555.4793974663503</v>
      </c>
      <c r="O242" s="66">
        <f t="shared" si="30"/>
        <v>0.87506940502319186</v>
      </c>
      <c r="P242" s="23" t="e">
        <f>N242/#REF!</f>
        <v>#REF!</v>
      </c>
      <c r="Q242" t="e">
        <f>IF(#REF!="1A1 Energy Industries",#REF!)</f>
        <v>#REF!</v>
      </c>
      <c r="R242" t="e">
        <f>IF(#REF!="1B2 Oil &amp; Natural Gas",#REF!)</f>
        <v>#REF!</v>
      </c>
      <c r="S242" t="e">
        <f>IF(#REF!="3A2 Manure Management",#REF!)</f>
        <v>#REF!</v>
      </c>
      <c r="T242" t="e">
        <f>IF(#REF!="3B2 Cropland",#REF!)</f>
        <v>#REF!</v>
      </c>
      <c r="U242" t="e">
        <f>IF(#REF!="3B6 Other Land",#REF!)</f>
        <v>#REF!</v>
      </c>
      <c r="V242" t="e">
        <f>IF(#REF!="4A1 Managed Waste Disposal Sites",#REF!)</f>
        <v>#REF!</v>
      </c>
      <c r="W242" t="e">
        <f>IF(#REF!="4D1 Domestic Wastewater Treatment &amp; Discharge",#REF!)</f>
        <v>#REF!</v>
      </c>
      <c r="X242" t="e">
        <f>IF(#REF!="unknown",#REF!)</f>
        <v>#REF!</v>
      </c>
    </row>
    <row r="243" spans="1:24" x14ac:dyDescent="0.35">
      <c r="A243" s="5" t="s">
        <v>1194</v>
      </c>
      <c r="B243" s="4" t="s">
        <v>1057</v>
      </c>
      <c r="C243" s="4" t="s">
        <v>1134</v>
      </c>
      <c r="D243" s="4" t="s">
        <v>392</v>
      </c>
      <c r="E243" s="33" t="s">
        <v>343</v>
      </c>
      <c r="F243" s="49">
        <v>0.111745657399</v>
      </c>
      <c r="G243" s="49">
        <v>15.2970585408</v>
      </c>
      <c r="H243" s="49">
        <f t="shared" si="27"/>
        <v>7.3050421491788287</v>
      </c>
      <c r="I243" s="67">
        <f t="shared" si="28"/>
        <v>52.59630347408757</v>
      </c>
      <c r="J243" s="67">
        <f t="shared" si="34"/>
        <v>59893.53849035348</v>
      </c>
      <c r="K243" s="180">
        <f t="shared" si="33"/>
        <v>0.95005552896930101</v>
      </c>
      <c r="L243" s="96">
        <f t="shared" si="35"/>
        <v>3456.948723979423</v>
      </c>
      <c r="M243" s="96">
        <f t="shared" si="32"/>
        <v>0.97780314168850957</v>
      </c>
      <c r="N243" s="63">
        <f t="shared" si="29"/>
        <v>3562.7844396155292</v>
      </c>
      <c r="O243" s="66">
        <f t="shared" si="30"/>
        <v>0.87686731134539031</v>
      </c>
      <c r="P243" s="23" t="e">
        <f>N243/#REF!</f>
        <v>#REF!</v>
      </c>
      <c r="Q243" t="e">
        <f>IF(#REF!="1A1 Energy Industries",#REF!)</f>
        <v>#REF!</v>
      </c>
      <c r="R243" t="e">
        <f>IF(#REF!="1B2 Oil &amp; Natural Gas",#REF!)</f>
        <v>#REF!</v>
      </c>
      <c r="S243" t="e">
        <f>IF(#REF!="3A2 Manure Management",#REF!)</f>
        <v>#REF!</v>
      </c>
      <c r="T243" t="e">
        <f>IF(#REF!="3B2 Cropland",#REF!)</f>
        <v>#REF!</v>
      </c>
      <c r="U243" t="e">
        <f>IF(#REF!="3B6 Other Land",#REF!)</f>
        <v>#REF!</v>
      </c>
      <c r="V243" t="e">
        <f>IF(#REF!="4A1 Managed Waste Disposal Sites",#REF!)</f>
        <v>#REF!</v>
      </c>
      <c r="W243" t="e">
        <f>IF(#REF!="4D1 Domestic Wastewater Treatment &amp; Discharge",#REF!)</f>
        <v>#REF!</v>
      </c>
      <c r="X243" t="e">
        <f>IF(#REF!="unknown",#REF!)</f>
        <v>#REF!</v>
      </c>
    </row>
    <row r="244" spans="1:24" x14ac:dyDescent="0.35">
      <c r="A244" s="5" t="s">
        <v>433</v>
      </c>
      <c r="B244" s="4" t="s">
        <v>435</v>
      </c>
      <c r="C244" s="4" t="s">
        <v>432</v>
      </c>
      <c r="D244" s="4" t="s">
        <v>376</v>
      </c>
      <c r="E244" s="33" t="s">
        <v>343</v>
      </c>
      <c r="F244" s="49">
        <v>0.27181980432899999</v>
      </c>
      <c r="G244" s="49">
        <v>38.374210089599998</v>
      </c>
      <c r="H244" s="49">
        <f t="shared" si="27"/>
        <v>7.0833980346260548</v>
      </c>
      <c r="I244" s="67">
        <f t="shared" si="28"/>
        <v>51.000465849307602</v>
      </c>
      <c r="J244" s="67">
        <f t="shared" si="34"/>
        <v>59944.538956202785</v>
      </c>
      <c r="K244" s="180">
        <f t="shared" si="33"/>
        <v>0.95086451898360691</v>
      </c>
      <c r="L244" s="96">
        <f t="shared" si="35"/>
        <v>3457.220543783752</v>
      </c>
      <c r="M244" s="96">
        <f t="shared" si="32"/>
        <v>0.97788002632865545</v>
      </c>
      <c r="N244" s="63">
        <f t="shared" si="29"/>
        <v>3569.8678376501553</v>
      </c>
      <c r="O244" s="66">
        <f t="shared" si="30"/>
        <v>0.87861066694129664</v>
      </c>
      <c r="P244" s="23" t="e">
        <f>N244/#REF!</f>
        <v>#REF!</v>
      </c>
      <c r="Q244" t="e">
        <f>IF(#REF!="1A1 Energy Industries",#REF!)</f>
        <v>#REF!</v>
      </c>
      <c r="R244" t="e">
        <f>IF(#REF!="1B2 Oil &amp; Natural Gas",#REF!)</f>
        <v>#REF!</v>
      </c>
      <c r="S244" t="e">
        <f>IF(#REF!="3A2 Manure Management",#REF!)</f>
        <v>#REF!</v>
      </c>
      <c r="T244" t="e">
        <f>IF(#REF!="3B2 Cropland",#REF!)</f>
        <v>#REF!</v>
      </c>
      <c r="U244" t="e">
        <f>IF(#REF!="3B6 Other Land",#REF!)</f>
        <v>#REF!</v>
      </c>
      <c r="V244" t="e">
        <f>IF(#REF!="4A1 Managed Waste Disposal Sites",#REF!)</f>
        <v>#REF!</v>
      </c>
      <c r="W244" t="e">
        <f>IF(#REF!="4D1 Domestic Wastewater Treatment &amp; Discharge",#REF!)</f>
        <v>#REF!</v>
      </c>
      <c r="X244" t="e">
        <f>IF(#REF!="unknown",#REF!)</f>
        <v>#REF!</v>
      </c>
    </row>
    <row r="245" spans="1:24" x14ac:dyDescent="0.35">
      <c r="A245" s="5" t="s">
        <v>433</v>
      </c>
      <c r="B245" s="4" t="s">
        <v>424</v>
      </c>
      <c r="C245" s="4" t="s">
        <v>432</v>
      </c>
      <c r="D245" s="4" t="s">
        <v>376</v>
      </c>
      <c r="E245" s="33" t="s">
        <v>343</v>
      </c>
      <c r="F245" s="49">
        <v>0.220481115393</v>
      </c>
      <c r="G245" s="49">
        <v>31.304951684999999</v>
      </c>
      <c r="H245" s="49">
        <f t="shared" si="27"/>
        <v>7.0430108824810986</v>
      </c>
      <c r="I245" s="67">
        <f t="shared" si="28"/>
        <v>50.709678353863907</v>
      </c>
      <c r="J245" s="67">
        <f t="shared" si="34"/>
        <v>59995.24863455665</v>
      </c>
      <c r="K245" s="180">
        <f t="shared" si="33"/>
        <v>0.95166889640906327</v>
      </c>
      <c r="L245" s="96">
        <f t="shared" si="35"/>
        <v>3457.4410248991448</v>
      </c>
      <c r="M245" s="96">
        <f t="shared" si="32"/>
        <v>0.97794238974348391</v>
      </c>
      <c r="N245" s="63">
        <f t="shared" si="29"/>
        <v>3576.9108485326365</v>
      </c>
      <c r="O245" s="66">
        <f t="shared" si="30"/>
        <v>0.88034408251020602</v>
      </c>
      <c r="P245" s="23" t="e">
        <f>N245/#REF!</f>
        <v>#REF!</v>
      </c>
      <c r="Q245" t="e">
        <f>IF(#REF!="1A1 Energy Industries",#REF!)</f>
        <v>#REF!</v>
      </c>
      <c r="R245" t="e">
        <f>IF(#REF!="1B2 Oil &amp; Natural Gas",#REF!)</f>
        <v>#REF!</v>
      </c>
      <c r="S245" t="e">
        <f>IF(#REF!="3A2 Manure Management",#REF!)</f>
        <v>#REF!</v>
      </c>
      <c r="T245" t="e">
        <f>IF(#REF!="3B2 Cropland",#REF!)</f>
        <v>#REF!</v>
      </c>
      <c r="U245" t="e">
        <f>IF(#REF!="3B6 Other Land",#REF!)</f>
        <v>#REF!</v>
      </c>
      <c r="V245" t="e">
        <f>IF(#REF!="4A1 Managed Waste Disposal Sites",#REF!)</f>
        <v>#REF!</v>
      </c>
      <c r="W245" t="e">
        <f>IF(#REF!="4D1 Domestic Wastewater Treatment &amp; Discharge",#REF!)</f>
        <v>#REF!</v>
      </c>
      <c r="X245" t="e">
        <f>IF(#REF!="unknown",#REF!)</f>
        <v>#REF!</v>
      </c>
    </row>
    <row r="246" spans="1:24" x14ac:dyDescent="0.35">
      <c r="A246" s="5" t="s">
        <v>944</v>
      </c>
      <c r="B246" s="4" t="s">
        <v>345</v>
      </c>
      <c r="C246" s="4" t="s">
        <v>1013</v>
      </c>
      <c r="D246" s="4" t="s">
        <v>345</v>
      </c>
      <c r="E246" s="45" t="s">
        <v>343</v>
      </c>
      <c r="F246" s="50">
        <v>1.3279516408200001</v>
      </c>
      <c r="G246" s="50">
        <v>189.42410089500001</v>
      </c>
      <c r="H246" s="49">
        <f t="shared" si="27"/>
        <v>7.010468227356661</v>
      </c>
      <c r="I246" s="67">
        <f t="shared" si="28"/>
        <v>50.475371236967959</v>
      </c>
      <c r="J246" s="67">
        <f t="shared" si="34"/>
        <v>60045.724005793621</v>
      </c>
      <c r="K246" s="180">
        <f t="shared" si="33"/>
        <v>0.95246955716027581</v>
      </c>
      <c r="L246" s="96">
        <f t="shared" si="35"/>
        <v>3458.768976539965</v>
      </c>
      <c r="M246" s="96">
        <f t="shared" si="32"/>
        <v>0.97831800286073889</v>
      </c>
      <c r="N246" s="63">
        <f t="shared" si="29"/>
        <v>3583.9213167599933</v>
      </c>
      <c r="O246" s="66">
        <f t="shared" si="30"/>
        <v>0.88206948872828694</v>
      </c>
      <c r="P246" s="23" t="e">
        <f>N246/#REF!</f>
        <v>#REF!</v>
      </c>
      <c r="Q246" t="e">
        <f>IF(#REF!="1A1 Energy Industries",#REF!)</f>
        <v>#REF!</v>
      </c>
      <c r="R246" t="e">
        <f>IF(#REF!="1B2 Oil &amp; Natural Gas",#REF!)</f>
        <v>#REF!</v>
      </c>
      <c r="S246" t="e">
        <f>IF(#REF!="3A2 Manure Management",#REF!)</f>
        <v>#REF!</v>
      </c>
      <c r="T246" t="e">
        <f>IF(#REF!="3B2 Cropland",#REF!)</f>
        <v>#REF!</v>
      </c>
      <c r="U246" t="e">
        <f>IF(#REF!="3B6 Other Land",#REF!)</f>
        <v>#REF!</v>
      </c>
      <c r="V246" t="e">
        <f>IF(#REF!="4A1 Managed Waste Disposal Sites",#REF!)</f>
        <v>#REF!</v>
      </c>
      <c r="W246" t="e">
        <f>IF(#REF!="4D1 Domestic Wastewater Treatment &amp; Discharge",#REF!)</f>
        <v>#REF!</v>
      </c>
      <c r="X246" t="e">
        <f>IF(#REF!="unknown",#REF!)</f>
        <v>#REF!</v>
      </c>
    </row>
    <row r="247" spans="1:24" x14ac:dyDescent="0.35">
      <c r="A247" s="5" t="s">
        <v>1193</v>
      </c>
      <c r="B247" s="4" t="s">
        <v>1057</v>
      </c>
      <c r="C247" s="4" t="s">
        <v>1053</v>
      </c>
      <c r="D247" s="4" t="s">
        <v>392</v>
      </c>
      <c r="E247" s="33" t="s">
        <v>343</v>
      </c>
      <c r="F247" s="49">
        <v>0.23174693901099999</v>
      </c>
      <c r="G247" s="49">
        <v>33.065087327900002</v>
      </c>
      <c r="H247" s="49">
        <f t="shared" si="27"/>
        <v>7.008810734803478</v>
      </c>
      <c r="I247" s="67">
        <f t="shared" si="28"/>
        <v>50.463437290585041</v>
      </c>
      <c r="J247" s="67">
        <f t="shared" si="34"/>
        <v>60096.187443084207</v>
      </c>
      <c r="K247" s="180">
        <f t="shared" si="33"/>
        <v>0.95327002861040455</v>
      </c>
      <c r="L247" s="96">
        <f t="shared" si="35"/>
        <v>3459.0007234789759</v>
      </c>
      <c r="M247" s="96">
        <f t="shared" si="32"/>
        <v>0.97838355283070799</v>
      </c>
      <c r="N247" s="63">
        <f t="shared" si="29"/>
        <v>3590.9301274947966</v>
      </c>
      <c r="O247" s="66">
        <f t="shared" si="30"/>
        <v>0.88379448700671748</v>
      </c>
      <c r="P247" s="23" t="e">
        <f>N247/#REF!</f>
        <v>#REF!</v>
      </c>
      <c r="Q247" t="e">
        <f>IF(#REF!="1A1 Energy Industries",#REF!)</f>
        <v>#REF!</v>
      </c>
      <c r="R247" t="e">
        <f>IF(#REF!="1B2 Oil &amp; Natural Gas",#REF!)</f>
        <v>#REF!</v>
      </c>
      <c r="S247" t="e">
        <f>IF(#REF!="3A2 Manure Management",#REF!)</f>
        <v>#REF!</v>
      </c>
      <c r="T247" t="e">
        <f>IF(#REF!="3B2 Cropland",#REF!)</f>
        <v>#REF!</v>
      </c>
      <c r="U247" t="e">
        <f>IF(#REF!="3B6 Other Land",#REF!)</f>
        <v>#REF!</v>
      </c>
      <c r="V247" t="e">
        <f>IF(#REF!="4A1 Managed Waste Disposal Sites",#REF!)</f>
        <v>#REF!</v>
      </c>
      <c r="W247" t="e">
        <f>IF(#REF!="4D1 Domestic Wastewater Treatment &amp; Discharge",#REF!)</f>
        <v>#REF!</v>
      </c>
      <c r="X247" t="e">
        <f>IF(#REF!="unknown",#REF!)</f>
        <v>#REF!</v>
      </c>
    </row>
    <row r="248" spans="1:24" x14ac:dyDescent="0.35">
      <c r="A248" s="5" t="s">
        <v>1251</v>
      </c>
      <c r="B248" s="4" t="s">
        <v>436</v>
      </c>
      <c r="C248" s="4"/>
      <c r="D248" s="4" t="s">
        <v>376</v>
      </c>
      <c r="E248" s="46" t="s">
        <v>343</v>
      </c>
      <c r="F248" s="50">
        <v>0.104919828475</v>
      </c>
      <c r="G248" s="50">
        <v>15</v>
      </c>
      <c r="H248" s="49">
        <f t="shared" si="27"/>
        <v>6.994655231666667</v>
      </c>
      <c r="I248" s="67">
        <f t="shared" si="28"/>
        <v>50.361517667999998</v>
      </c>
      <c r="J248" s="67">
        <f t="shared" si="34"/>
        <v>60146.54896075221</v>
      </c>
      <c r="K248" s="180">
        <f t="shared" si="33"/>
        <v>0.95406888337026285</v>
      </c>
      <c r="L248" s="96">
        <f t="shared" si="35"/>
        <v>3459.1056433074509</v>
      </c>
      <c r="M248" s="96">
        <f t="shared" si="32"/>
        <v>0.97841322956186594</v>
      </c>
      <c r="N248" s="63">
        <f t="shared" si="29"/>
        <v>3597.924782726463</v>
      </c>
      <c r="O248" s="66">
        <f t="shared" si="30"/>
        <v>0.88551600135335617</v>
      </c>
      <c r="P248" s="23" t="e">
        <f>N248/#REF!</f>
        <v>#REF!</v>
      </c>
      <c r="Q248" t="e">
        <f>IF(#REF!="1A1 Energy Industries",#REF!)</f>
        <v>#REF!</v>
      </c>
      <c r="R248" t="e">
        <f>IF(#REF!="1B2 Oil &amp; Natural Gas",#REF!)</f>
        <v>#REF!</v>
      </c>
      <c r="S248" t="e">
        <f>IF(#REF!="3A2 Manure Management",#REF!)</f>
        <v>#REF!</v>
      </c>
      <c r="T248" t="e">
        <f>IF(#REF!="3B2 Cropland",#REF!)</f>
        <v>#REF!</v>
      </c>
      <c r="U248" t="e">
        <f>IF(#REF!="3B6 Other Land",#REF!)</f>
        <v>#REF!</v>
      </c>
      <c r="V248" t="e">
        <f>IF(#REF!="4A1 Managed Waste Disposal Sites",#REF!)</f>
        <v>#REF!</v>
      </c>
      <c r="W248" t="e">
        <f>IF(#REF!="4D1 Domestic Wastewater Treatment &amp; Discharge",#REF!)</f>
        <v>#REF!</v>
      </c>
      <c r="X248" t="e">
        <f>IF(#REF!="unknown",#REF!)</f>
        <v>#REF!</v>
      </c>
    </row>
    <row r="249" spans="1:24" x14ac:dyDescent="0.35">
      <c r="A249" s="5" t="s">
        <v>1194</v>
      </c>
      <c r="B249" s="4" t="s">
        <v>1057</v>
      </c>
      <c r="C249" s="4" t="s">
        <v>1136</v>
      </c>
      <c r="D249" s="4" t="s">
        <v>392</v>
      </c>
      <c r="E249" s="33" t="s">
        <v>343</v>
      </c>
      <c r="F249" s="49">
        <v>1.45651991852</v>
      </c>
      <c r="G249" s="49">
        <v>209.61393083499999</v>
      </c>
      <c r="H249" s="49">
        <f t="shared" si="27"/>
        <v>6.9485835827701559</v>
      </c>
      <c r="I249" s="67">
        <f t="shared" si="28"/>
        <v>50.029801795945126</v>
      </c>
      <c r="J249" s="67">
        <f t="shared" si="34"/>
        <v>60196.578762548153</v>
      </c>
      <c r="K249" s="180">
        <f t="shared" si="33"/>
        <v>0.95486247631880983</v>
      </c>
      <c r="L249" s="96">
        <f t="shared" si="35"/>
        <v>3460.5621632259708</v>
      </c>
      <c r="M249" s="96">
        <f t="shared" si="32"/>
        <v>0.9788252084096809</v>
      </c>
      <c r="N249" s="63">
        <f t="shared" si="29"/>
        <v>3604.873366309233</v>
      </c>
      <c r="O249" s="66">
        <f t="shared" si="30"/>
        <v>0.88722617661294612</v>
      </c>
      <c r="P249" s="23" t="e">
        <f>N249/#REF!</f>
        <v>#REF!</v>
      </c>
      <c r="Q249" t="e">
        <f>IF(#REF!="1A1 Energy Industries",#REF!)</f>
        <v>#REF!</v>
      </c>
      <c r="R249" t="e">
        <f>IF(#REF!="1B2 Oil &amp; Natural Gas",#REF!)</f>
        <v>#REF!</v>
      </c>
      <c r="S249" t="e">
        <f>IF(#REF!="3A2 Manure Management",#REF!)</f>
        <v>#REF!</v>
      </c>
      <c r="T249" t="e">
        <f>IF(#REF!="3B2 Cropland",#REF!)</f>
        <v>#REF!</v>
      </c>
      <c r="U249" t="e">
        <f>IF(#REF!="3B6 Other Land",#REF!)</f>
        <v>#REF!</v>
      </c>
      <c r="V249" t="e">
        <f>IF(#REF!="4A1 Managed Waste Disposal Sites",#REF!)</f>
        <v>#REF!</v>
      </c>
      <c r="W249" t="e">
        <f>IF(#REF!="4D1 Domestic Wastewater Treatment &amp; Discharge",#REF!)</f>
        <v>#REF!</v>
      </c>
      <c r="X249" t="e">
        <f>IF(#REF!="unknown",#REF!)</f>
        <v>#REF!</v>
      </c>
    </row>
    <row r="250" spans="1:24" x14ac:dyDescent="0.35">
      <c r="A250" s="4" t="s">
        <v>434</v>
      </c>
      <c r="B250" s="4" t="s">
        <v>435</v>
      </c>
      <c r="C250" s="4" t="s">
        <v>431</v>
      </c>
      <c r="D250" s="4" t="s">
        <v>376</v>
      </c>
      <c r="E250" s="33" t="s">
        <v>514</v>
      </c>
      <c r="F250" s="49">
        <v>1.3623942460684999</v>
      </c>
      <c r="G250" s="49">
        <v>201.84400978242502</v>
      </c>
      <c r="H250" s="49">
        <f t="shared" si="27"/>
        <v>6.7497383129530277</v>
      </c>
      <c r="I250" s="67">
        <f t="shared" si="28"/>
        <v>48.598115853261802</v>
      </c>
      <c r="J250" s="67">
        <f t="shared" si="34"/>
        <v>60245.176878401413</v>
      </c>
      <c r="K250" s="180">
        <f t="shared" si="33"/>
        <v>0.9556333592859485</v>
      </c>
      <c r="L250" s="96">
        <f t="shared" si="35"/>
        <v>3461.9245574720394</v>
      </c>
      <c r="M250" s="96">
        <f t="shared" si="32"/>
        <v>0.97921056366959081</v>
      </c>
      <c r="N250" s="63">
        <f t="shared" si="29"/>
        <v>3611.623104622186</v>
      </c>
      <c r="O250" s="66">
        <f t="shared" si="30"/>
        <v>0.88888741236466695</v>
      </c>
      <c r="P250" s="23" t="e">
        <f>N250/#REF!</f>
        <v>#REF!</v>
      </c>
      <c r="Q250" t="e">
        <f>IF(#REF!="1A1 Energy Industries",#REF!)</f>
        <v>#REF!</v>
      </c>
      <c r="R250" t="e">
        <f>IF(#REF!="1B2 Oil &amp; Natural Gas",#REF!)</f>
        <v>#REF!</v>
      </c>
      <c r="S250" t="e">
        <f>IF(#REF!="3A2 Manure Management",#REF!)</f>
        <v>#REF!</v>
      </c>
      <c r="T250" t="e">
        <f>IF(#REF!="3B2 Cropland",#REF!)</f>
        <v>#REF!</v>
      </c>
      <c r="U250" t="e">
        <f>IF(#REF!="3B6 Other Land",#REF!)</f>
        <v>#REF!</v>
      </c>
      <c r="V250" t="e">
        <f>IF(#REF!="4A1 Managed Waste Disposal Sites",#REF!)</f>
        <v>#REF!</v>
      </c>
      <c r="W250" t="e">
        <f>IF(#REF!="4D1 Domestic Wastewater Treatment &amp; Discharge",#REF!)</f>
        <v>#REF!</v>
      </c>
      <c r="X250" t="e">
        <f>IF(#REF!="unknown",#REF!)</f>
        <v>#REF!</v>
      </c>
    </row>
    <row r="251" spans="1:24" x14ac:dyDescent="0.35">
      <c r="A251" s="5" t="s">
        <v>1200</v>
      </c>
      <c r="B251" s="4" t="s">
        <v>1057</v>
      </c>
      <c r="C251" s="4" t="s">
        <v>1115</v>
      </c>
      <c r="D251" s="4" t="s">
        <v>392</v>
      </c>
      <c r="E251" s="33" t="s">
        <v>343</v>
      </c>
      <c r="F251" s="49">
        <v>0.78290923265699996</v>
      </c>
      <c r="G251" s="49">
        <v>118.37651794200001</v>
      </c>
      <c r="H251" s="49">
        <f t="shared" si="27"/>
        <v>6.6137207468849164</v>
      </c>
      <c r="I251" s="67">
        <f t="shared" si="28"/>
        <v>47.618789377571396</v>
      </c>
      <c r="J251" s="67">
        <f t="shared" si="34"/>
        <v>60292.795667778984</v>
      </c>
      <c r="K251" s="180">
        <f t="shared" si="33"/>
        <v>0.95638870778048224</v>
      </c>
      <c r="L251" s="96">
        <f t="shared" si="35"/>
        <v>3462.7074667046963</v>
      </c>
      <c r="M251" s="96">
        <f t="shared" si="32"/>
        <v>0.97943201072260566</v>
      </c>
      <c r="N251" s="63">
        <f t="shared" si="29"/>
        <v>3618.2368253690711</v>
      </c>
      <c r="O251" s="66">
        <f t="shared" si="30"/>
        <v>0.89051517167135574</v>
      </c>
      <c r="P251" s="23" t="e">
        <f>N251/#REF!</f>
        <v>#REF!</v>
      </c>
      <c r="Q251" t="e">
        <f>IF(#REF!="1A1 Energy Industries",#REF!)</f>
        <v>#REF!</v>
      </c>
      <c r="R251" t="e">
        <f>IF(#REF!="1B2 Oil &amp; Natural Gas",#REF!)</f>
        <v>#REF!</v>
      </c>
      <c r="S251" t="e">
        <f>IF(#REF!="3A2 Manure Management",#REF!)</f>
        <v>#REF!</v>
      </c>
      <c r="T251" t="e">
        <f>IF(#REF!="3B2 Cropland",#REF!)</f>
        <v>#REF!</v>
      </c>
      <c r="U251" t="e">
        <f>IF(#REF!="3B6 Other Land",#REF!)</f>
        <v>#REF!</v>
      </c>
      <c r="V251" t="e">
        <f>IF(#REF!="4A1 Managed Waste Disposal Sites",#REF!)</f>
        <v>#REF!</v>
      </c>
      <c r="W251" t="e">
        <f>IF(#REF!="4D1 Domestic Wastewater Treatment &amp; Discharge",#REF!)</f>
        <v>#REF!</v>
      </c>
      <c r="X251" t="e">
        <f>IF(#REF!="unknown",#REF!)</f>
        <v>#REF!</v>
      </c>
    </row>
    <row r="252" spans="1:24" x14ac:dyDescent="0.35">
      <c r="A252" s="5" t="s">
        <v>1193</v>
      </c>
      <c r="B252" s="4" t="s">
        <v>1057</v>
      </c>
      <c r="C252" s="4" t="s">
        <v>1053</v>
      </c>
      <c r="D252" s="4" t="s">
        <v>392</v>
      </c>
      <c r="E252" s="33" t="s">
        <v>343</v>
      </c>
      <c r="F252" s="49">
        <v>0.34561209706599999</v>
      </c>
      <c r="G252" s="49">
        <v>52.280493494200002</v>
      </c>
      <c r="H252" s="49">
        <f t="shared" si="27"/>
        <v>6.6107275193250077</v>
      </c>
      <c r="I252" s="67">
        <f t="shared" si="28"/>
        <v>47.597238139140053</v>
      </c>
      <c r="J252" s="67">
        <f t="shared" si="34"/>
        <v>60340.392905918125</v>
      </c>
      <c r="K252" s="180">
        <f t="shared" si="33"/>
        <v>0.95714371442055646</v>
      </c>
      <c r="L252" s="96">
        <f t="shared" si="35"/>
        <v>3463.0530788017622</v>
      </c>
      <c r="M252" s="96">
        <f t="shared" si="32"/>
        <v>0.97952976762364752</v>
      </c>
      <c r="N252" s="63">
        <f t="shared" si="29"/>
        <v>3624.847552888396</v>
      </c>
      <c r="O252" s="66">
        <f t="shared" si="30"/>
        <v>0.89214219428924191</v>
      </c>
      <c r="P252" s="23" t="e">
        <f>N252/#REF!</f>
        <v>#REF!</v>
      </c>
      <c r="Q252" t="e">
        <f>IF(#REF!="1A1 Energy Industries",#REF!)</f>
        <v>#REF!</v>
      </c>
      <c r="R252" t="e">
        <f>IF(#REF!="1B2 Oil &amp; Natural Gas",#REF!)</f>
        <v>#REF!</v>
      </c>
      <c r="S252" t="e">
        <f>IF(#REF!="3A2 Manure Management",#REF!)</f>
        <v>#REF!</v>
      </c>
      <c r="T252" t="e">
        <f>IF(#REF!="3B2 Cropland",#REF!)</f>
        <v>#REF!</v>
      </c>
      <c r="U252" t="e">
        <f>IF(#REF!="3B6 Other Land",#REF!)</f>
        <v>#REF!</v>
      </c>
      <c r="V252" t="e">
        <f>IF(#REF!="4A1 Managed Waste Disposal Sites",#REF!)</f>
        <v>#REF!</v>
      </c>
      <c r="W252" t="e">
        <f>IF(#REF!="4D1 Domestic Wastewater Treatment &amp; Discharge",#REF!)</f>
        <v>#REF!</v>
      </c>
      <c r="X252" t="e">
        <f>IF(#REF!="unknown",#REF!)</f>
        <v>#REF!</v>
      </c>
    </row>
    <row r="253" spans="1:24" x14ac:dyDescent="0.35">
      <c r="A253" s="5" t="s">
        <v>1074</v>
      </c>
      <c r="B253" s="4" t="s">
        <v>345</v>
      </c>
      <c r="C253" s="5" t="s">
        <v>1075</v>
      </c>
      <c r="D253" s="4" t="s">
        <v>345</v>
      </c>
      <c r="E253" s="33" t="s">
        <v>343</v>
      </c>
      <c r="F253" s="49">
        <v>0.89158110180899997</v>
      </c>
      <c r="G253" s="49">
        <v>137.55907821700001</v>
      </c>
      <c r="H253" s="49">
        <f t="shared" si="27"/>
        <v>6.4814413804265767</v>
      </c>
      <c r="I253" s="67">
        <f t="shared" si="28"/>
        <v>46.666377939071353</v>
      </c>
      <c r="J253" s="67">
        <f t="shared" si="34"/>
        <v>60387.059283857197</v>
      </c>
      <c r="K253" s="180">
        <f t="shared" si="33"/>
        <v>0.95788395537968984</v>
      </c>
      <c r="L253" s="96">
        <f t="shared" si="35"/>
        <v>3463.9446599035714</v>
      </c>
      <c r="M253" s="96">
        <f t="shared" si="32"/>
        <v>0.97978195267816448</v>
      </c>
      <c r="N253" s="63">
        <f t="shared" si="29"/>
        <v>3631.3289942688225</v>
      </c>
      <c r="O253" s="66">
        <f t="shared" si="30"/>
        <v>0.89373739719113587</v>
      </c>
      <c r="P253" s="23" t="e">
        <f>N253/#REF!</f>
        <v>#REF!</v>
      </c>
      <c r="Q253" t="e">
        <f>IF(#REF!="1A1 Energy Industries",#REF!)</f>
        <v>#REF!</v>
      </c>
      <c r="R253" t="e">
        <f>IF(#REF!="1B2 Oil &amp; Natural Gas",#REF!)</f>
        <v>#REF!</v>
      </c>
      <c r="S253" t="e">
        <f>IF(#REF!="3A2 Manure Management",#REF!)</f>
        <v>#REF!</v>
      </c>
      <c r="T253" t="e">
        <f>IF(#REF!="3B2 Cropland",#REF!)</f>
        <v>#REF!</v>
      </c>
      <c r="U253" t="e">
        <f>IF(#REF!="3B6 Other Land",#REF!)</f>
        <v>#REF!</v>
      </c>
      <c r="V253" t="e">
        <f>IF(#REF!="4A1 Managed Waste Disposal Sites",#REF!)</f>
        <v>#REF!</v>
      </c>
      <c r="W253" t="e">
        <f>IF(#REF!="4D1 Domestic Wastewater Treatment &amp; Discharge",#REF!)</f>
        <v>#REF!</v>
      </c>
      <c r="X253" t="e">
        <f>IF(#REF!="unknown",#REF!)</f>
        <v>#REF!</v>
      </c>
    </row>
    <row r="254" spans="1:24" x14ac:dyDescent="0.35">
      <c r="A254" s="5" t="s">
        <v>433</v>
      </c>
      <c r="B254" s="4" t="s">
        <v>435</v>
      </c>
      <c r="C254" s="4" t="s">
        <v>432</v>
      </c>
      <c r="D254" s="4" t="s">
        <v>376</v>
      </c>
      <c r="E254" s="33" t="s">
        <v>343</v>
      </c>
      <c r="F254" s="49">
        <v>7.4559358879900006E-2</v>
      </c>
      <c r="G254" s="49">
        <v>11.544695751700001</v>
      </c>
      <c r="H254" s="49">
        <f t="shared" si="27"/>
        <v>6.4583216815324782</v>
      </c>
      <c r="I254" s="67">
        <f t="shared" si="28"/>
        <v>46.499916107033847</v>
      </c>
      <c r="J254" s="67">
        <f t="shared" si="34"/>
        <v>60433.559199964235</v>
      </c>
      <c r="K254" s="180">
        <f t="shared" si="33"/>
        <v>0.95862155585392483</v>
      </c>
      <c r="L254" s="96">
        <f t="shared" si="35"/>
        <v>3464.0192192624513</v>
      </c>
      <c r="M254" s="96">
        <f t="shared" si="32"/>
        <v>0.97980304190487166</v>
      </c>
      <c r="N254" s="63">
        <f t="shared" si="29"/>
        <v>3637.7873159503552</v>
      </c>
      <c r="O254" s="66">
        <f t="shared" si="30"/>
        <v>0.89532690990644914</v>
      </c>
      <c r="P254" s="23" t="e">
        <f>N254/#REF!</f>
        <v>#REF!</v>
      </c>
      <c r="Q254" t="e">
        <f>IF(#REF!="1A1 Energy Industries",#REF!)</f>
        <v>#REF!</v>
      </c>
      <c r="R254" t="e">
        <f>IF(#REF!="1B2 Oil &amp; Natural Gas",#REF!)</f>
        <v>#REF!</v>
      </c>
      <c r="S254" t="e">
        <f>IF(#REF!="3A2 Manure Management",#REF!)</f>
        <v>#REF!</v>
      </c>
      <c r="T254" t="e">
        <f>IF(#REF!="3B2 Cropland",#REF!)</f>
        <v>#REF!</v>
      </c>
      <c r="U254" t="e">
        <f>IF(#REF!="3B6 Other Land",#REF!)</f>
        <v>#REF!</v>
      </c>
      <c r="V254" t="e">
        <f>IF(#REF!="4A1 Managed Waste Disposal Sites",#REF!)</f>
        <v>#REF!</v>
      </c>
      <c r="W254" t="e">
        <f>IF(#REF!="4D1 Domestic Wastewater Treatment &amp; Discharge",#REF!)</f>
        <v>#REF!</v>
      </c>
      <c r="X254" t="e">
        <f>IF(#REF!="unknown",#REF!)</f>
        <v>#REF!</v>
      </c>
    </row>
    <row r="255" spans="1:24" x14ac:dyDescent="0.35">
      <c r="A255" s="5" t="s">
        <v>1194</v>
      </c>
      <c r="B255" s="4" t="s">
        <v>1057</v>
      </c>
      <c r="C255" s="4" t="s">
        <v>1127</v>
      </c>
      <c r="D255" s="4" t="s">
        <v>392</v>
      </c>
      <c r="E255" s="33" t="s">
        <v>343</v>
      </c>
      <c r="F255" s="49">
        <v>0.96420925622800002</v>
      </c>
      <c r="G255" s="49">
        <v>152.410629551</v>
      </c>
      <c r="H255" s="49">
        <f t="shared" si="27"/>
        <v>6.3263911386531877</v>
      </c>
      <c r="I255" s="67">
        <f t="shared" si="28"/>
        <v>45.550016198302949</v>
      </c>
      <c r="J255" s="67">
        <f t="shared" si="34"/>
        <v>60479.109216162535</v>
      </c>
      <c r="K255" s="180">
        <f t="shared" si="33"/>
        <v>0.95934408863166021</v>
      </c>
      <c r="L255" s="96">
        <f t="shared" si="35"/>
        <v>3464.9834285186794</v>
      </c>
      <c r="M255" s="96">
        <f t="shared" si="32"/>
        <v>0.98007576994201173</v>
      </c>
      <c r="N255" s="63">
        <f t="shared" si="29"/>
        <v>3644.1137070890081</v>
      </c>
      <c r="O255" s="66">
        <f t="shared" si="30"/>
        <v>0.89688395206891824</v>
      </c>
      <c r="P255" s="23" t="e">
        <f>N255/#REF!</f>
        <v>#REF!</v>
      </c>
      <c r="Q255" t="e">
        <f>IF(#REF!="1A1 Energy Industries",#REF!)</f>
        <v>#REF!</v>
      </c>
      <c r="R255" t="e">
        <f>IF(#REF!="1B2 Oil &amp; Natural Gas",#REF!)</f>
        <v>#REF!</v>
      </c>
      <c r="S255" t="e">
        <f>IF(#REF!="3A2 Manure Management",#REF!)</f>
        <v>#REF!</v>
      </c>
      <c r="T255" t="e">
        <f>IF(#REF!="3B2 Cropland",#REF!)</f>
        <v>#REF!</v>
      </c>
      <c r="U255" t="e">
        <f>IF(#REF!="3B6 Other Land",#REF!)</f>
        <v>#REF!</v>
      </c>
      <c r="V255" t="e">
        <f>IF(#REF!="4A1 Managed Waste Disposal Sites",#REF!)</f>
        <v>#REF!</v>
      </c>
      <c r="W255" t="e">
        <f>IF(#REF!="4D1 Domestic Wastewater Treatment &amp; Discharge",#REF!)</f>
        <v>#REF!</v>
      </c>
      <c r="X255" t="e">
        <f>IF(#REF!="unknown",#REF!)</f>
        <v>#REF!</v>
      </c>
    </row>
    <row r="256" spans="1:24" x14ac:dyDescent="0.35">
      <c r="A256" s="5" t="s">
        <v>1194</v>
      </c>
      <c r="B256" s="4" t="s">
        <v>1057</v>
      </c>
      <c r="C256" s="4" t="s">
        <v>1127</v>
      </c>
      <c r="D256" s="4" t="s">
        <v>392</v>
      </c>
      <c r="E256" s="33" t="s">
        <v>343</v>
      </c>
      <c r="F256" s="49">
        <v>0.96420924691499998</v>
      </c>
      <c r="G256" s="49">
        <v>152.410629551</v>
      </c>
      <c r="H256" s="49">
        <f t="shared" si="27"/>
        <v>6.326391077548525</v>
      </c>
      <c r="I256" s="67">
        <f t="shared" si="28"/>
        <v>45.550015758349382</v>
      </c>
      <c r="J256" s="67">
        <f t="shared" si="34"/>
        <v>60524.659231920887</v>
      </c>
      <c r="K256" s="180">
        <f t="shared" si="33"/>
        <v>0.96006662140241694</v>
      </c>
      <c r="L256" s="96">
        <f t="shared" si="35"/>
        <v>3465.9476377655942</v>
      </c>
      <c r="M256" s="96">
        <f t="shared" si="32"/>
        <v>0.98034849797651757</v>
      </c>
      <c r="N256" s="63">
        <f t="shared" si="29"/>
        <v>3650.4400981665567</v>
      </c>
      <c r="O256" s="66">
        <f t="shared" si="30"/>
        <v>0.89844099421634827</v>
      </c>
      <c r="P256" s="23" t="e">
        <f>N256/#REF!</f>
        <v>#REF!</v>
      </c>
      <c r="Q256" t="e">
        <f>IF(#REF!="1A1 Energy Industries",#REF!)</f>
        <v>#REF!</v>
      </c>
      <c r="R256" t="e">
        <f>IF(#REF!="1B2 Oil &amp; Natural Gas",#REF!)</f>
        <v>#REF!</v>
      </c>
      <c r="S256" t="e">
        <f>IF(#REF!="3A2 Manure Management",#REF!)</f>
        <v>#REF!</v>
      </c>
      <c r="T256" t="e">
        <f>IF(#REF!="3B2 Cropland",#REF!)</f>
        <v>#REF!</v>
      </c>
      <c r="U256" t="e">
        <f>IF(#REF!="3B6 Other Land",#REF!)</f>
        <v>#REF!</v>
      </c>
      <c r="V256" t="e">
        <f>IF(#REF!="4A1 Managed Waste Disposal Sites",#REF!)</f>
        <v>#REF!</v>
      </c>
      <c r="W256" t="e">
        <f>IF(#REF!="4D1 Domestic Wastewater Treatment &amp; Discharge",#REF!)</f>
        <v>#REF!</v>
      </c>
      <c r="X256" t="e">
        <f>IF(#REF!="unknown",#REF!)</f>
        <v>#REF!</v>
      </c>
    </row>
    <row r="257" spans="1:24" x14ac:dyDescent="0.35">
      <c r="A257" s="5" t="s">
        <v>1251</v>
      </c>
      <c r="B257" s="4" t="s">
        <v>436</v>
      </c>
      <c r="C257" s="4"/>
      <c r="D257" s="4" t="s">
        <v>376</v>
      </c>
      <c r="E257" s="46" t="s">
        <v>514</v>
      </c>
      <c r="F257" s="50">
        <v>0.14781884849099999</v>
      </c>
      <c r="G257" s="50">
        <v>23.380547470100002</v>
      </c>
      <c r="H257" s="49">
        <f t="shared" si="27"/>
        <v>6.3223005654609565</v>
      </c>
      <c r="I257" s="67">
        <f t="shared" si="28"/>
        <v>45.520564071318887</v>
      </c>
      <c r="J257" s="67">
        <f t="shared" si="34"/>
        <v>60570.179795992204</v>
      </c>
      <c r="K257" s="180">
        <f t="shared" si="33"/>
        <v>0.96078868699860354</v>
      </c>
      <c r="L257" s="96">
        <f t="shared" si="35"/>
        <v>3466.0954566140854</v>
      </c>
      <c r="M257" s="96">
        <f t="shared" si="32"/>
        <v>0.98039030875995581</v>
      </c>
      <c r="N257" s="63">
        <f t="shared" si="29"/>
        <v>3656.7623987320176</v>
      </c>
      <c r="O257" s="66">
        <f t="shared" si="30"/>
        <v>0.89999702961290773</v>
      </c>
      <c r="P257" s="23" t="e">
        <f>N257/#REF!</f>
        <v>#REF!</v>
      </c>
      <c r="Q257" t="e">
        <f>IF(#REF!="1A1 Energy Industries",#REF!)</f>
        <v>#REF!</v>
      </c>
      <c r="R257" t="e">
        <f>IF(#REF!="1B2 Oil &amp; Natural Gas",#REF!)</f>
        <v>#REF!</v>
      </c>
      <c r="S257" t="e">
        <f>IF(#REF!="3A2 Manure Management",#REF!)</f>
        <v>#REF!</v>
      </c>
      <c r="T257" t="e">
        <f>IF(#REF!="3B2 Cropland",#REF!)</f>
        <v>#REF!</v>
      </c>
      <c r="U257" t="e">
        <f>IF(#REF!="3B6 Other Land",#REF!)</f>
        <v>#REF!</v>
      </c>
      <c r="V257" t="e">
        <f>IF(#REF!="4A1 Managed Waste Disposal Sites",#REF!)</f>
        <v>#REF!</v>
      </c>
      <c r="W257" t="e">
        <f>IF(#REF!="4D1 Domestic Wastewater Treatment &amp; Discharge",#REF!)</f>
        <v>#REF!</v>
      </c>
      <c r="X257" t="e">
        <f>IF(#REF!="unknown",#REF!)</f>
        <v>#REF!</v>
      </c>
    </row>
    <row r="258" spans="1:24" x14ac:dyDescent="0.35">
      <c r="A258" s="5" t="s">
        <v>1251</v>
      </c>
      <c r="B258" s="4" t="s">
        <v>436</v>
      </c>
      <c r="C258" s="4"/>
      <c r="D258" s="4" t="s">
        <v>376</v>
      </c>
      <c r="E258" s="46" t="s">
        <v>343</v>
      </c>
      <c r="F258" s="50">
        <v>0.14781884476500001</v>
      </c>
      <c r="G258" s="50">
        <v>23.380547470100002</v>
      </c>
      <c r="H258" s="49">
        <f t="shared" si="27"/>
        <v>6.3223004060977095</v>
      </c>
      <c r="I258" s="67">
        <f t="shared" si="28"/>
        <v>45.520562923903512</v>
      </c>
      <c r="J258" s="67">
        <f t="shared" si="34"/>
        <v>60615.70035891611</v>
      </c>
      <c r="K258" s="180">
        <f t="shared" si="33"/>
        <v>0.96151075257658936</v>
      </c>
      <c r="L258" s="96">
        <f t="shared" si="35"/>
        <v>3466.2432754588503</v>
      </c>
      <c r="M258" s="96">
        <f t="shared" si="32"/>
        <v>0.98043211954234011</v>
      </c>
      <c r="N258" s="63">
        <f t="shared" si="29"/>
        <v>3663.0846991381154</v>
      </c>
      <c r="O258" s="66">
        <f t="shared" si="30"/>
        <v>0.90155306497024501</v>
      </c>
      <c r="P258" s="23" t="e">
        <f>N258/#REF!</f>
        <v>#REF!</v>
      </c>
      <c r="Q258" t="e">
        <f>IF(#REF!="1A1 Energy Industries",#REF!)</f>
        <v>#REF!</v>
      </c>
      <c r="R258" t="e">
        <f>IF(#REF!="1B2 Oil &amp; Natural Gas",#REF!)</f>
        <v>#REF!</v>
      </c>
      <c r="S258" t="e">
        <f>IF(#REF!="3A2 Manure Management",#REF!)</f>
        <v>#REF!</v>
      </c>
      <c r="T258" t="e">
        <f>IF(#REF!="3B2 Cropland",#REF!)</f>
        <v>#REF!</v>
      </c>
      <c r="U258" t="e">
        <f>IF(#REF!="3B6 Other Land",#REF!)</f>
        <v>#REF!</v>
      </c>
      <c r="V258" t="e">
        <f>IF(#REF!="4A1 Managed Waste Disposal Sites",#REF!)</f>
        <v>#REF!</v>
      </c>
      <c r="W258" t="e">
        <f>IF(#REF!="4D1 Domestic Wastewater Treatment &amp; Discharge",#REF!)</f>
        <v>#REF!</v>
      </c>
      <c r="X258" t="e">
        <f>IF(#REF!="unknown",#REF!)</f>
        <v>#REF!</v>
      </c>
    </row>
    <row r="259" spans="1:24" x14ac:dyDescent="0.35">
      <c r="A259" s="5" t="s">
        <v>1205</v>
      </c>
      <c r="B259" s="4" t="s">
        <v>1057</v>
      </c>
      <c r="C259" s="4" t="s">
        <v>1188</v>
      </c>
      <c r="D259" s="4" t="s">
        <v>392</v>
      </c>
      <c r="E259" s="33" t="s">
        <v>343</v>
      </c>
      <c r="F259" s="49">
        <v>0.36595534673000002</v>
      </c>
      <c r="G259" s="49">
        <v>58.720524520799998</v>
      </c>
      <c r="H259" s="49">
        <f t="shared" si="27"/>
        <v>6.2321539140947424</v>
      </c>
      <c r="I259" s="67">
        <f t="shared" si="28"/>
        <v>44.871508181482149</v>
      </c>
      <c r="J259" s="67">
        <f t="shared" si="34"/>
        <v>60660.571867097591</v>
      </c>
      <c r="K259" s="180">
        <f t="shared" si="33"/>
        <v>0.96222252258576768</v>
      </c>
      <c r="L259" s="96">
        <f t="shared" si="35"/>
        <v>3466.6092308055804</v>
      </c>
      <c r="M259" s="96">
        <f t="shared" si="32"/>
        <v>0.98053563056212134</v>
      </c>
      <c r="N259" s="63">
        <f t="shared" si="29"/>
        <v>3669.3168530522103</v>
      </c>
      <c r="O259" s="66">
        <f t="shared" si="30"/>
        <v>0.90308691360441407</v>
      </c>
      <c r="P259" s="23" t="e">
        <f>N259/#REF!</f>
        <v>#REF!</v>
      </c>
      <c r="Q259" t="e">
        <f>IF(#REF!="1A1 Energy Industries",#REF!)</f>
        <v>#REF!</v>
      </c>
      <c r="R259" t="e">
        <f>IF(#REF!="1B2 Oil &amp; Natural Gas",#REF!)</f>
        <v>#REF!</v>
      </c>
      <c r="S259" t="e">
        <f>IF(#REF!="3A2 Manure Management",#REF!)</f>
        <v>#REF!</v>
      </c>
      <c r="T259" t="e">
        <f>IF(#REF!="3B2 Cropland",#REF!)</f>
        <v>#REF!</v>
      </c>
      <c r="U259" t="e">
        <f>IF(#REF!="3B6 Other Land",#REF!)</f>
        <v>#REF!</v>
      </c>
      <c r="V259" t="e">
        <f>IF(#REF!="4A1 Managed Waste Disposal Sites",#REF!)</f>
        <v>#REF!</v>
      </c>
      <c r="W259" t="e">
        <f>IF(#REF!="4D1 Domestic Wastewater Treatment &amp; Discharge",#REF!)</f>
        <v>#REF!</v>
      </c>
      <c r="X259" t="e">
        <f>IF(#REF!="unknown",#REF!)</f>
        <v>#REF!</v>
      </c>
    </row>
    <row r="260" spans="1:24" x14ac:dyDescent="0.35">
      <c r="A260" s="5" t="s">
        <v>1206</v>
      </c>
      <c r="B260" s="4" t="s">
        <v>1057</v>
      </c>
      <c r="C260" s="4" t="s">
        <v>1133</v>
      </c>
      <c r="D260" s="4" t="s">
        <v>392</v>
      </c>
      <c r="E260" s="33" t="s">
        <v>343</v>
      </c>
      <c r="F260" s="49">
        <v>1.11954863905</v>
      </c>
      <c r="G260" s="49">
        <v>182.59780940600001</v>
      </c>
      <c r="H260" s="49">
        <f t="shared" si="27"/>
        <v>6.1312271088681118</v>
      </c>
      <c r="I260" s="67">
        <f t="shared" si="28"/>
        <v>44.144835183850404</v>
      </c>
      <c r="J260" s="67">
        <f t="shared" si="34"/>
        <v>60704.716702281439</v>
      </c>
      <c r="K260" s="180">
        <f t="shared" si="33"/>
        <v>0.96292276581398517</v>
      </c>
      <c r="L260" s="96">
        <f t="shared" si="35"/>
        <v>3467.7287794446306</v>
      </c>
      <c r="M260" s="96">
        <f t="shared" si="32"/>
        <v>0.98085229657713713</v>
      </c>
      <c r="N260" s="63">
        <f t="shared" si="29"/>
        <v>3675.4480801610785</v>
      </c>
      <c r="O260" s="66">
        <f t="shared" si="30"/>
        <v>0.90459592228044317</v>
      </c>
      <c r="P260" s="23" t="e">
        <f>N260/#REF!</f>
        <v>#REF!</v>
      </c>
      <c r="Q260" t="e">
        <f>IF(#REF!="1A1 Energy Industries",#REF!)</f>
        <v>#REF!</v>
      </c>
      <c r="R260" t="e">
        <f>IF(#REF!="1B2 Oil &amp; Natural Gas",#REF!)</f>
        <v>#REF!</v>
      </c>
      <c r="S260" t="e">
        <f>IF(#REF!="3A2 Manure Management",#REF!)</f>
        <v>#REF!</v>
      </c>
      <c r="T260" t="e">
        <f>IF(#REF!="3B2 Cropland",#REF!)</f>
        <v>#REF!</v>
      </c>
      <c r="U260" t="e">
        <f>IF(#REF!="3B6 Other Land",#REF!)</f>
        <v>#REF!</v>
      </c>
      <c r="V260" t="e">
        <f>IF(#REF!="4A1 Managed Waste Disposal Sites",#REF!)</f>
        <v>#REF!</v>
      </c>
      <c r="W260" t="e">
        <f>IF(#REF!="4D1 Domestic Wastewater Treatment &amp; Discharge",#REF!)</f>
        <v>#REF!</v>
      </c>
      <c r="X260" t="e">
        <f>IF(#REF!="unknown",#REF!)</f>
        <v>#REF!</v>
      </c>
    </row>
    <row r="261" spans="1:24" x14ac:dyDescent="0.35">
      <c r="A261" s="5" t="s">
        <v>1198</v>
      </c>
      <c r="B261" s="4" t="s">
        <v>1057</v>
      </c>
      <c r="C261" s="4" t="s">
        <v>1115</v>
      </c>
      <c r="D261" s="4" t="s">
        <v>392</v>
      </c>
      <c r="E261" s="45" t="s">
        <v>343</v>
      </c>
      <c r="F261" s="50">
        <v>0.75559094129100002</v>
      </c>
      <c r="G261" s="50">
        <v>123.888054307</v>
      </c>
      <c r="H261" s="49">
        <f t="shared" ref="H261:H324" si="36">F261*1000/G261</f>
        <v>6.0989814192949767</v>
      </c>
      <c r="I261" s="67">
        <f t="shared" ref="I261:I324" si="37">F261*$J$2/G261*3600</f>
        <v>43.912666218923832</v>
      </c>
      <c r="J261" s="67">
        <f t="shared" si="34"/>
        <v>60748.629368500362</v>
      </c>
      <c r="K261" s="180">
        <f t="shared" si="33"/>
        <v>0.96361932628419</v>
      </c>
      <c r="L261" s="96">
        <f t="shared" si="35"/>
        <v>3468.4843703859215</v>
      </c>
      <c r="M261" s="96">
        <f t="shared" si="32"/>
        <v>0.98106601661038506</v>
      </c>
      <c r="N261" s="63">
        <f t="shared" ref="N261:N324" si="38">N260+H261</f>
        <v>3681.5470615803733</v>
      </c>
      <c r="O261" s="66">
        <f t="shared" ref="O261:O324" si="39">N261/N$336</f>
        <v>0.90609699469437222</v>
      </c>
      <c r="P261" s="23" t="e">
        <f>N261/#REF!</f>
        <v>#REF!</v>
      </c>
      <c r="Q261" t="e">
        <f>IF(#REF!="1A1 Energy Industries",#REF!)</f>
        <v>#REF!</v>
      </c>
      <c r="R261" t="e">
        <f>IF(#REF!="1B2 Oil &amp; Natural Gas",#REF!)</f>
        <v>#REF!</v>
      </c>
      <c r="S261" t="e">
        <f>IF(#REF!="3A2 Manure Management",#REF!)</f>
        <v>#REF!</v>
      </c>
      <c r="T261" t="e">
        <f>IF(#REF!="3B2 Cropland",#REF!)</f>
        <v>#REF!</v>
      </c>
      <c r="U261" t="e">
        <f>IF(#REF!="3B6 Other Land",#REF!)</f>
        <v>#REF!</v>
      </c>
      <c r="V261" t="e">
        <f>IF(#REF!="4A1 Managed Waste Disposal Sites",#REF!)</f>
        <v>#REF!</v>
      </c>
      <c r="W261" t="e">
        <f>IF(#REF!="4D1 Domestic Wastewater Treatment &amp; Discharge",#REF!)</f>
        <v>#REF!</v>
      </c>
      <c r="X261" t="e">
        <f>IF(#REF!="unknown",#REF!)</f>
        <v>#REF!</v>
      </c>
    </row>
    <row r="262" spans="1:24" x14ac:dyDescent="0.35">
      <c r="A262" s="5" t="s">
        <v>1195</v>
      </c>
      <c r="B262" s="4" t="s">
        <v>1057</v>
      </c>
      <c r="C262" s="4" t="s">
        <v>1150</v>
      </c>
      <c r="D262" s="4" t="s">
        <v>392</v>
      </c>
      <c r="E262" s="33" t="s">
        <v>343</v>
      </c>
      <c r="F262" s="49">
        <v>2.9409265008299998</v>
      </c>
      <c r="G262" s="49">
        <v>489.282249831</v>
      </c>
      <c r="H262" s="49">
        <f t="shared" si="36"/>
        <v>6.010695261979782</v>
      </c>
      <c r="I262" s="67">
        <f t="shared" si="37"/>
        <v>43.277005886254436</v>
      </c>
      <c r="J262" s="67">
        <f t="shared" si="34"/>
        <v>60791.906374386614</v>
      </c>
      <c r="K262" s="180">
        <f t="shared" si="33"/>
        <v>0.96430580365313179</v>
      </c>
      <c r="L262" s="96">
        <f t="shared" si="35"/>
        <v>3471.4252968867513</v>
      </c>
      <c r="M262" s="96">
        <f t="shared" si="32"/>
        <v>0.98189786209077634</v>
      </c>
      <c r="N262" s="63">
        <f t="shared" si="38"/>
        <v>3687.5577568423532</v>
      </c>
      <c r="O262" s="66">
        <f t="shared" si="39"/>
        <v>0.90757633824799389</v>
      </c>
      <c r="P262" s="23" t="e">
        <f>N262/#REF!</f>
        <v>#REF!</v>
      </c>
      <c r="Q262" t="e">
        <f>IF(#REF!="1A1 Energy Industries",#REF!)</f>
        <v>#REF!</v>
      </c>
      <c r="R262" t="e">
        <f>IF(#REF!="1B2 Oil &amp; Natural Gas",#REF!)</f>
        <v>#REF!</v>
      </c>
      <c r="S262" t="e">
        <f>IF(#REF!="3A2 Manure Management",#REF!)</f>
        <v>#REF!</v>
      </c>
      <c r="T262" t="e">
        <f>IF(#REF!="3B2 Cropland",#REF!)</f>
        <v>#REF!</v>
      </c>
      <c r="U262" t="e">
        <f>IF(#REF!="3B6 Other Land",#REF!)</f>
        <v>#REF!</v>
      </c>
      <c r="V262" t="e">
        <f>IF(#REF!="4A1 Managed Waste Disposal Sites",#REF!)</f>
        <v>#REF!</v>
      </c>
      <c r="W262" t="e">
        <f>IF(#REF!="4D1 Domestic Wastewater Treatment &amp; Discharge",#REF!)</f>
        <v>#REF!</v>
      </c>
      <c r="X262" t="e">
        <f>IF(#REF!="unknown",#REF!)</f>
        <v>#REF!</v>
      </c>
    </row>
    <row r="263" spans="1:24" x14ac:dyDescent="0.35">
      <c r="A263" s="5" t="s">
        <v>1197</v>
      </c>
      <c r="B263" s="4" t="s">
        <v>1057</v>
      </c>
      <c r="C263" s="4" t="s">
        <v>1146</v>
      </c>
      <c r="D263" s="4" t="s">
        <v>392</v>
      </c>
      <c r="E263" s="33" t="s">
        <v>343</v>
      </c>
      <c r="F263" s="49">
        <v>1.78692709515</v>
      </c>
      <c r="G263" s="49">
        <v>299.59472625500001</v>
      </c>
      <c r="H263" s="49">
        <f t="shared" si="36"/>
        <v>5.964481142532053</v>
      </c>
      <c r="I263" s="67">
        <f t="shared" si="37"/>
        <v>42.944264226230779</v>
      </c>
      <c r="J263" s="67">
        <f t="shared" si="34"/>
        <v>60834.850638612843</v>
      </c>
      <c r="K263" s="180">
        <f t="shared" si="33"/>
        <v>0.96498700293929884</v>
      </c>
      <c r="L263" s="96">
        <f t="shared" si="35"/>
        <v>3473.2122239819014</v>
      </c>
      <c r="M263" s="96">
        <f t="shared" si="32"/>
        <v>0.98240329710503782</v>
      </c>
      <c r="N263" s="63">
        <f t="shared" si="38"/>
        <v>3693.5222379848851</v>
      </c>
      <c r="O263" s="66">
        <f t="shared" si="39"/>
        <v>0.90904430764992228</v>
      </c>
      <c r="P263" s="23" t="e">
        <f>N263/#REF!</f>
        <v>#REF!</v>
      </c>
      <c r="Q263" t="e">
        <f>IF(#REF!="1A1 Energy Industries",#REF!)</f>
        <v>#REF!</v>
      </c>
      <c r="R263" t="e">
        <f>IF(#REF!="1B2 Oil &amp; Natural Gas",#REF!)</f>
        <v>#REF!</v>
      </c>
      <c r="S263" t="e">
        <f>IF(#REF!="3A2 Manure Management",#REF!)</f>
        <v>#REF!</v>
      </c>
      <c r="T263" t="e">
        <f>IF(#REF!="3B2 Cropland",#REF!)</f>
        <v>#REF!</v>
      </c>
      <c r="U263" t="e">
        <f>IF(#REF!="3B6 Other Land",#REF!)</f>
        <v>#REF!</v>
      </c>
      <c r="V263" t="e">
        <f>IF(#REF!="4A1 Managed Waste Disposal Sites",#REF!)</f>
        <v>#REF!</v>
      </c>
      <c r="W263" t="e">
        <f>IF(#REF!="4D1 Domestic Wastewater Treatment &amp; Discharge",#REF!)</f>
        <v>#REF!</v>
      </c>
      <c r="X263" t="e">
        <f>IF(#REF!="unknown",#REF!)</f>
        <v>#REF!</v>
      </c>
    </row>
    <row r="264" spans="1:24" x14ac:dyDescent="0.35">
      <c r="A264" s="5" t="s">
        <v>1197</v>
      </c>
      <c r="B264" s="4" t="s">
        <v>1057</v>
      </c>
      <c r="C264" s="4" t="s">
        <v>1152</v>
      </c>
      <c r="D264" s="4" t="s">
        <v>392</v>
      </c>
      <c r="E264" s="45" t="s">
        <v>343</v>
      </c>
      <c r="F264" s="50">
        <v>2.7284794882900001</v>
      </c>
      <c r="G264" s="50">
        <v>463.52359163300002</v>
      </c>
      <c r="H264" s="49">
        <f t="shared" si="36"/>
        <v>5.8863875270674555</v>
      </c>
      <c r="I264" s="67">
        <f t="shared" si="37"/>
        <v>42.381990194885681</v>
      </c>
      <c r="J264" s="67">
        <f t="shared" si="34"/>
        <v>60877.232628807731</v>
      </c>
      <c r="K264" s="180">
        <f t="shared" si="33"/>
        <v>0.96565928320739258</v>
      </c>
      <c r="L264" s="96">
        <f t="shared" si="35"/>
        <v>3475.9407034701912</v>
      </c>
      <c r="M264" s="96">
        <f t="shared" si="32"/>
        <v>0.98317505162866625</v>
      </c>
      <c r="N264" s="63">
        <f t="shared" si="38"/>
        <v>3699.4086255119528</v>
      </c>
      <c r="O264" s="66">
        <f t="shared" si="39"/>
        <v>0.91049305676508174</v>
      </c>
      <c r="P264" s="23" t="e">
        <f>N264/#REF!</f>
        <v>#REF!</v>
      </c>
      <c r="Q264" t="e">
        <f>IF(#REF!="1A1 Energy Industries",#REF!)</f>
        <v>#REF!</v>
      </c>
      <c r="R264" t="e">
        <f>IF(#REF!="1B2 Oil &amp; Natural Gas",#REF!)</f>
        <v>#REF!</v>
      </c>
      <c r="S264" t="e">
        <f>IF(#REF!="3A2 Manure Management",#REF!)</f>
        <v>#REF!</v>
      </c>
      <c r="T264" t="e">
        <f>IF(#REF!="3B2 Cropland",#REF!)</f>
        <v>#REF!</v>
      </c>
      <c r="U264" t="e">
        <f>IF(#REF!="3B6 Other Land",#REF!)</f>
        <v>#REF!</v>
      </c>
      <c r="V264" t="e">
        <f>IF(#REF!="4A1 Managed Waste Disposal Sites",#REF!)</f>
        <v>#REF!</v>
      </c>
      <c r="W264" t="e">
        <f>IF(#REF!="4D1 Domestic Wastewater Treatment &amp; Discharge",#REF!)</f>
        <v>#REF!</v>
      </c>
      <c r="X264" t="e">
        <f>IF(#REF!="unknown",#REF!)</f>
        <v>#REF!</v>
      </c>
    </row>
    <row r="265" spans="1:24" x14ac:dyDescent="0.35">
      <c r="A265" s="5" t="s">
        <v>1198</v>
      </c>
      <c r="B265" s="4" t="s">
        <v>1057</v>
      </c>
      <c r="C265" s="4" t="s">
        <v>1114</v>
      </c>
      <c r="D265" s="4" t="s">
        <v>392</v>
      </c>
      <c r="E265" s="33" t="s">
        <v>343</v>
      </c>
      <c r="F265" s="49">
        <v>0.36076874611900001</v>
      </c>
      <c r="G265" s="49">
        <v>62.4679117628</v>
      </c>
      <c r="H265" s="49">
        <f t="shared" si="36"/>
        <v>5.775265027089314</v>
      </c>
      <c r="I265" s="67">
        <f t="shared" si="37"/>
        <v>41.581908195043063</v>
      </c>
      <c r="J265" s="67">
        <f t="shared" si="34"/>
        <v>60918.814537002771</v>
      </c>
      <c r="K265" s="180">
        <f t="shared" si="33"/>
        <v>0.96631887225124502</v>
      </c>
      <c r="L265" s="96">
        <f t="shared" si="35"/>
        <v>3476.3014722163102</v>
      </c>
      <c r="M265" s="96">
        <f t="shared" si="32"/>
        <v>0.98327709561067012</v>
      </c>
      <c r="N265" s="63">
        <f t="shared" si="38"/>
        <v>3705.1838905390423</v>
      </c>
      <c r="O265" s="66">
        <f t="shared" si="39"/>
        <v>0.91191445657257542</v>
      </c>
      <c r="P265" s="23" t="e">
        <f>N265/#REF!</f>
        <v>#REF!</v>
      </c>
      <c r="Q265" t="e">
        <f>IF(#REF!="1A1 Energy Industries",#REF!)</f>
        <v>#REF!</v>
      </c>
      <c r="R265" t="e">
        <f>IF(#REF!="1B2 Oil &amp; Natural Gas",#REF!)</f>
        <v>#REF!</v>
      </c>
      <c r="S265" t="e">
        <f>IF(#REF!="3A2 Manure Management",#REF!)</f>
        <v>#REF!</v>
      </c>
      <c r="T265" t="e">
        <f>IF(#REF!="3B2 Cropland",#REF!)</f>
        <v>#REF!</v>
      </c>
      <c r="U265" t="e">
        <f>IF(#REF!="3B6 Other Land",#REF!)</f>
        <v>#REF!</v>
      </c>
      <c r="V265" t="e">
        <f>IF(#REF!="4A1 Managed Waste Disposal Sites",#REF!)</f>
        <v>#REF!</v>
      </c>
      <c r="W265" t="e">
        <f>IF(#REF!="4D1 Domestic Wastewater Treatment &amp; Discharge",#REF!)</f>
        <v>#REF!</v>
      </c>
      <c r="X265" t="e">
        <f>IF(#REF!="unknown",#REF!)</f>
        <v>#REF!</v>
      </c>
    </row>
    <row r="266" spans="1:24" x14ac:dyDescent="0.35">
      <c r="A266" s="5" t="s">
        <v>1198</v>
      </c>
      <c r="B266" s="4" t="s">
        <v>1057</v>
      </c>
      <c r="C266" s="4" t="s">
        <v>1101</v>
      </c>
      <c r="D266" s="4" t="s">
        <v>392</v>
      </c>
      <c r="E266" s="33" t="s">
        <v>343</v>
      </c>
      <c r="F266" s="49">
        <v>1.27488546632</v>
      </c>
      <c r="G266" s="49">
        <v>221.35040094799999</v>
      </c>
      <c r="H266" s="49">
        <f t="shared" si="36"/>
        <v>5.7595805603238919</v>
      </c>
      <c r="I266" s="67">
        <f t="shared" si="37"/>
        <v>41.468980034332027</v>
      </c>
      <c r="J266" s="67">
        <f t="shared" si="34"/>
        <v>60960.283517037104</v>
      </c>
      <c r="K266" s="180">
        <f t="shared" si="33"/>
        <v>0.96697666998294329</v>
      </c>
      <c r="L266" s="96">
        <f t="shared" si="35"/>
        <v>3477.5763576826303</v>
      </c>
      <c r="M266" s="96">
        <f t="shared" si="32"/>
        <v>0.98363769888071972</v>
      </c>
      <c r="N266" s="63">
        <f t="shared" si="38"/>
        <v>3710.943471099366</v>
      </c>
      <c r="O266" s="66">
        <f t="shared" si="39"/>
        <v>0.91333199614197846</v>
      </c>
      <c r="P266" s="23" t="e">
        <f>N266/#REF!</f>
        <v>#REF!</v>
      </c>
      <c r="Q266" t="e">
        <f>IF(#REF!="1A1 Energy Industries",#REF!)</f>
        <v>#REF!</v>
      </c>
      <c r="R266" t="e">
        <f>IF(#REF!="1B2 Oil &amp; Natural Gas",#REF!)</f>
        <v>#REF!</v>
      </c>
      <c r="S266" t="e">
        <f>IF(#REF!="3A2 Manure Management",#REF!)</f>
        <v>#REF!</v>
      </c>
      <c r="T266" t="e">
        <f>IF(#REF!="3B2 Cropland",#REF!)</f>
        <v>#REF!</v>
      </c>
      <c r="U266" t="e">
        <f>IF(#REF!="3B6 Other Land",#REF!)</f>
        <v>#REF!</v>
      </c>
      <c r="V266" t="e">
        <f>IF(#REF!="4A1 Managed Waste Disposal Sites",#REF!)</f>
        <v>#REF!</v>
      </c>
      <c r="W266" t="e">
        <f>IF(#REF!="4D1 Domestic Wastewater Treatment &amp; Discharge",#REF!)</f>
        <v>#REF!</v>
      </c>
      <c r="X266" t="e">
        <f>IF(#REF!="unknown",#REF!)</f>
        <v>#REF!</v>
      </c>
    </row>
    <row r="267" spans="1:24" x14ac:dyDescent="0.35">
      <c r="A267" s="5" t="s">
        <v>1194</v>
      </c>
      <c r="B267" s="4" t="s">
        <v>1057</v>
      </c>
      <c r="C267" s="4"/>
      <c r="D267" s="4" t="s">
        <v>392</v>
      </c>
      <c r="E267" s="33" t="s">
        <v>343</v>
      </c>
      <c r="F267" s="49">
        <v>0.91203922871499998</v>
      </c>
      <c r="G267" s="49">
        <v>158.40454538899999</v>
      </c>
      <c r="H267" s="49">
        <f t="shared" si="36"/>
        <v>5.7576581939316895</v>
      </c>
      <c r="I267" s="67">
        <f t="shared" si="37"/>
        <v>41.455138996308158</v>
      </c>
      <c r="J267" s="67">
        <f t="shared" si="34"/>
        <v>61001.738656033413</v>
      </c>
      <c r="K267" s="180">
        <f t="shared" si="33"/>
        <v>0.96763424816249888</v>
      </c>
      <c r="L267" s="96">
        <f t="shared" ref="L267:L298" si="40">L266+F267</f>
        <v>3478.4883969113453</v>
      </c>
      <c r="M267" s="96">
        <f t="shared" si="32"/>
        <v>0.98389567054717653</v>
      </c>
      <c r="N267" s="63">
        <f t="shared" si="38"/>
        <v>3716.7011292932975</v>
      </c>
      <c r="O267" s="66">
        <f t="shared" si="39"/>
        <v>0.91474906258136801</v>
      </c>
      <c r="P267" s="23" t="e">
        <f>N267/#REF!</f>
        <v>#REF!</v>
      </c>
      <c r="Q267" t="e">
        <f>IF(#REF!="1A1 Energy Industries",#REF!)</f>
        <v>#REF!</v>
      </c>
      <c r="R267" t="e">
        <f>IF(#REF!="1B2 Oil &amp; Natural Gas",#REF!)</f>
        <v>#REF!</v>
      </c>
      <c r="S267" t="e">
        <f>IF(#REF!="3A2 Manure Management",#REF!)</f>
        <v>#REF!</v>
      </c>
      <c r="T267" t="e">
        <f>IF(#REF!="3B2 Cropland",#REF!)</f>
        <v>#REF!</v>
      </c>
      <c r="U267" t="e">
        <f>IF(#REF!="3B6 Other Land",#REF!)</f>
        <v>#REF!</v>
      </c>
      <c r="V267" t="e">
        <f>IF(#REF!="4A1 Managed Waste Disposal Sites",#REF!)</f>
        <v>#REF!</v>
      </c>
      <c r="W267" t="e">
        <f>IF(#REF!="4D1 Domestic Wastewater Treatment &amp; Discharge",#REF!)</f>
        <v>#REF!</v>
      </c>
      <c r="X267" t="e">
        <f>IF(#REF!="unknown",#REF!)</f>
        <v>#REF!</v>
      </c>
    </row>
    <row r="268" spans="1:24" x14ac:dyDescent="0.35">
      <c r="A268" s="4" t="s">
        <v>434</v>
      </c>
      <c r="B268" s="4" t="s">
        <v>435</v>
      </c>
      <c r="C268" s="4" t="s">
        <v>431</v>
      </c>
      <c r="D268" s="4" t="s">
        <v>376</v>
      </c>
      <c r="E268" s="33" t="s">
        <v>343</v>
      </c>
      <c r="F268" s="49">
        <v>0.54985150229199997</v>
      </c>
      <c r="G268" s="49">
        <v>96.046863561500004</v>
      </c>
      <c r="H268" s="49">
        <f t="shared" si="36"/>
        <v>5.7248251728691084</v>
      </c>
      <c r="I268" s="67">
        <f t="shared" si="37"/>
        <v>41.218741244657586</v>
      </c>
      <c r="J268" s="67">
        <f t="shared" si="34"/>
        <v>61042.957397278071</v>
      </c>
      <c r="K268" s="180">
        <f t="shared" si="33"/>
        <v>0.96828807650531667</v>
      </c>
      <c r="L268" s="96">
        <f t="shared" si="40"/>
        <v>3479.0382484136371</v>
      </c>
      <c r="M268" s="96">
        <f t="shared" si="32"/>
        <v>0.98405119687091802</v>
      </c>
      <c r="N268" s="63">
        <f t="shared" si="38"/>
        <v>3722.4259544661668</v>
      </c>
      <c r="O268" s="66">
        <f t="shared" si="39"/>
        <v>0.91615804820548785</v>
      </c>
      <c r="P268" s="23" t="e">
        <f>N268/#REF!</f>
        <v>#REF!</v>
      </c>
      <c r="Q268" t="e">
        <f>IF(#REF!="1A1 Energy Industries",#REF!)</f>
        <v>#REF!</v>
      </c>
      <c r="R268" t="e">
        <f>IF(#REF!="1B2 Oil &amp; Natural Gas",#REF!)</f>
        <v>#REF!</v>
      </c>
      <c r="S268" t="e">
        <f>IF(#REF!="3A2 Manure Management",#REF!)</f>
        <v>#REF!</v>
      </c>
      <c r="T268" t="e">
        <f>IF(#REF!="3B2 Cropland",#REF!)</f>
        <v>#REF!</v>
      </c>
      <c r="U268" t="e">
        <f>IF(#REF!="3B6 Other Land",#REF!)</f>
        <v>#REF!</v>
      </c>
      <c r="V268" t="e">
        <f>IF(#REF!="4A1 Managed Waste Disposal Sites",#REF!)</f>
        <v>#REF!</v>
      </c>
      <c r="W268" t="e">
        <f>IF(#REF!="4D1 Domestic Wastewater Treatment &amp; Discharge",#REF!)</f>
        <v>#REF!</v>
      </c>
      <c r="X268" t="e">
        <f>IF(#REF!="unknown",#REF!)</f>
        <v>#REF!</v>
      </c>
    </row>
    <row r="269" spans="1:24" x14ac:dyDescent="0.35">
      <c r="A269" s="5" t="s">
        <v>1194</v>
      </c>
      <c r="B269" s="4" t="s">
        <v>1057</v>
      </c>
      <c r="C269" s="4" t="s">
        <v>1088</v>
      </c>
      <c r="D269" s="4" t="s">
        <v>392</v>
      </c>
      <c r="E269" s="33" t="s">
        <v>343</v>
      </c>
      <c r="F269" s="49">
        <v>1.58526332397</v>
      </c>
      <c r="G269" s="49">
        <v>277.77148881800002</v>
      </c>
      <c r="H269" s="49">
        <f t="shared" si="36"/>
        <v>5.7070771759757104</v>
      </c>
      <c r="I269" s="67">
        <f t="shared" si="37"/>
        <v>41.090955667025113</v>
      </c>
      <c r="J269" s="67">
        <f t="shared" si="34"/>
        <v>61084.048352945094</v>
      </c>
      <c r="K269" s="180">
        <f t="shared" si="33"/>
        <v>0.9689398778616245</v>
      </c>
      <c r="L269" s="96">
        <f t="shared" si="40"/>
        <v>3480.6235117376073</v>
      </c>
      <c r="M269" s="96">
        <f t="shared" si="32"/>
        <v>0.98449959098444051</v>
      </c>
      <c r="N269" s="63">
        <f t="shared" si="38"/>
        <v>3728.1330316421427</v>
      </c>
      <c r="O269" s="66">
        <f t="shared" si="39"/>
        <v>0.91756266571849088</v>
      </c>
      <c r="P269" s="23" t="e">
        <f>N269/#REF!</f>
        <v>#REF!</v>
      </c>
      <c r="Q269" t="e">
        <f>IF(#REF!="1A1 Energy Industries",#REF!)</f>
        <v>#REF!</v>
      </c>
      <c r="R269" t="e">
        <f>IF(#REF!="1B2 Oil &amp; Natural Gas",#REF!)</f>
        <v>#REF!</v>
      </c>
      <c r="S269" t="e">
        <f>IF(#REF!="3A2 Manure Management",#REF!)</f>
        <v>#REF!</v>
      </c>
      <c r="T269" t="e">
        <f>IF(#REF!="3B2 Cropland",#REF!)</f>
        <v>#REF!</v>
      </c>
      <c r="U269" t="e">
        <f>IF(#REF!="3B6 Other Land",#REF!)</f>
        <v>#REF!</v>
      </c>
      <c r="V269" t="e">
        <f>IF(#REF!="4A1 Managed Waste Disposal Sites",#REF!)</f>
        <v>#REF!</v>
      </c>
      <c r="W269" t="e">
        <f>IF(#REF!="4D1 Domestic Wastewater Treatment &amp; Discharge",#REF!)</f>
        <v>#REF!</v>
      </c>
      <c r="X269" t="e">
        <f>IF(#REF!="unknown",#REF!)</f>
        <v>#REF!</v>
      </c>
    </row>
    <row r="270" spans="1:24" x14ac:dyDescent="0.35">
      <c r="A270" s="5" t="s">
        <v>1195</v>
      </c>
      <c r="B270" s="4" t="s">
        <v>1057</v>
      </c>
      <c r="C270" s="4" t="s">
        <v>1091</v>
      </c>
      <c r="D270" s="4" t="s">
        <v>392</v>
      </c>
      <c r="E270" s="33" t="s">
        <v>343</v>
      </c>
      <c r="F270" s="49">
        <v>2.8234716262699999</v>
      </c>
      <c r="G270" s="49">
        <v>496.38896039299999</v>
      </c>
      <c r="H270" s="49">
        <f t="shared" si="36"/>
        <v>5.6880226023451588</v>
      </c>
      <c r="I270" s="67">
        <f t="shared" si="37"/>
        <v>40.953762736885146</v>
      </c>
      <c r="J270" s="67">
        <f t="shared" si="34"/>
        <v>61125.002115681978</v>
      </c>
      <c r="K270" s="180">
        <f t="shared" si="33"/>
        <v>0.96958950300819258</v>
      </c>
      <c r="L270" s="96">
        <f t="shared" si="40"/>
        <v>3483.4469833638773</v>
      </c>
      <c r="M270" s="96">
        <f t="shared" si="32"/>
        <v>0.98529821417705099</v>
      </c>
      <c r="N270" s="63">
        <f t="shared" si="38"/>
        <v>3733.8210542444876</v>
      </c>
      <c r="O270" s="66">
        <f t="shared" si="39"/>
        <v>0.91896259354761556</v>
      </c>
      <c r="P270" s="23" t="e">
        <f>N270/#REF!</f>
        <v>#REF!</v>
      </c>
      <c r="Q270" t="e">
        <f>IF(#REF!="1A1 Energy Industries",#REF!)</f>
        <v>#REF!</v>
      </c>
      <c r="R270" t="e">
        <f>IF(#REF!="1B2 Oil &amp; Natural Gas",#REF!)</f>
        <v>#REF!</v>
      </c>
      <c r="S270" t="e">
        <f>IF(#REF!="3A2 Manure Management",#REF!)</f>
        <v>#REF!</v>
      </c>
      <c r="T270" t="e">
        <f>IF(#REF!="3B2 Cropland",#REF!)</f>
        <v>#REF!</v>
      </c>
      <c r="U270" t="e">
        <f>IF(#REF!="3B6 Other Land",#REF!)</f>
        <v>#REF!</v>
      </c>
      <c r="V270" t="e">
        <f>IF(#REF!="4A1 Managed Waste Disposal Sites",#REF!)</f>
        <v>#REF!</v>
      </c>
      <c r="W270" t="e">
        <f>IF(#REF!="4D1 Domestic Wastewater Treatment &amp; Discharge",#REF!)</f>
        <v>#REF!</v>
      </c>
      <c r="X270" t="e">
        <f>IF(#REF!="unknown",#REF!)</f>
        <v>#REF!</v>
      </c>
    </row>
    <row r="271" spans="1:24" ht="36" x14ac:dyDescent="0.35">
      <c r="A271" s="5" t="s">
        <v>1209</v>
      </c>
      <c r="B271" s="4" t="s">
        <v>1057</v>
      </c>
      <c r="C271" s="4" t="s">
        <v>1190</v>
      </c>
      <c r="D271" s="4" t="s">
        <v>392</v>
      </c>
      <c r="E271" s="33" t="s">
        <v>343</v>
      </c>
      <c r="F271" s="49">
        <v>2.1177976420100002</v>
      </c>
      <c r="G271" s="49">
        <v>372.358563753</v>
      </c>
      <c r="H271" s="49">
        <f t="shared" si="36"/>
        <v>5.6875223189839632</v>
      </c>
      <c r="I271" s="67">
        <f t="shared" si="37"/>
        <v>40.950160696684534</v>
      </c>
      <c r="J271" s="67">
        <f t="shared" si="34"/>
        <v>61165.952276378666</v>
      </c>
      <c r="K271" s="180">
        <f t="shared" si="33"/>
        <v>0.97023907101774232</v>
      </c>
      <c r="L271" s="96">
        <f t="shared" si="40"/>
        <v>3485.5647810058872</v>
      </c>
      <c r="M271" s="96">
        <f t="shared" si="32"/>
        <v>0.98589723642272498</v>
      </c>
      <c r="N271" s="63">
        <f t="shared" si="38"/>
        <v>3739.5085765634717</v>
      </c>
      <c r="O271" s="66">
        <f t="shared" si="39"/>
        <v>0.92036239824772892</v>
      </c>
      <c r="P271" s="23" t="e">
        <f>N271/#REF!</f>
        <v>#REF!</v>
      </c>
      <c r="Q271" t="e">
        <f>IF(#REF!="1A1 Energy Industries",#REF!)</f>
        <v>#REF!</v>
      </c>
      <c r="R271" t="e">
        <f>IF(#REF!="1B2 Oil &amp; Natural Gas",#REF!)</f>
        <v>#REF!</v>
      </c>
      <c r="S271" t="e">
        <f>IF(#REF!="3A2 Manure Management",#REF!)</f>
        <v>#REF!</v>
      </c>
      <c r="T271" t="e">
        <f>IF(#REF!="3B2 Cropland",#REF!)</f>
        <v>#REF!</v>
      </c>
      <c r="U271" t="e">
        <f>IF(#REF!="3B6 Other Land",#REF!)</f>
        <v>#REF!</v>
      </c>
      <c r="V271" t="e">
        <f>IF(#REF!="4A1 Managed Waste Disposal Sites",#REF!)</f>
        <v>#REF!</v>
      </c>
      <c r="W271" t="e">
        <f>IF(#REF!="4D1 Domestic Wastewater Treatment &amp; Discharge",#REF!)</f>
        <v>#REF!</v>
      </c>
      <c r="X271" t="e">
        <f>IF(#REF!="unknown",#REF!)</f>
        <v>#REF!</v>
      </c>
    </row>
    <row r="272" spans="1:24" x14ac:dyDescent="0.35">
      <c r="A272" s="5" t="s">
        <v>1251</v>
      </c>
      <c r="B272" s="4" t="s">
        <v>427</v>
      </c>
      <c r="C272" s="4"/>
      <c r="D272" s="4" t="s">
        <v>376</v>
      </c>
      <c r="E272" s="46" t="s">
        <v>343</v>
      </c>
      <c r="F272" s="50">
        <v>9.5587735529999995E-2</v>
      </c>
      <c r="G272" s="50">
        <v>16.970562748500001</v>
      </c>
      <c r="H272" s="49">
        <f t="shared" si="36"/>
        <v>5.6325613326198525</v>
      </c>
      <c r="I272" s="67">
        <f t="shared" si="37"/>
        <v>40.554441594862944</v>
      </c>
      <c r="J272" s="67">
        <f t="shared" si="34"/>
        <v>61206.506717973527</v>
      </c>
      <c r="K272" s="180">
        <f t="shared" si="33"/>
        <v>0.97088236197086686</v>
      </c>
      <c r="L272" s="96">
        <f t="shared" si="40"/>
        <v>3485.6603687414172</v>
      </c>
      <c r="M272" s="96">
        <f t="shared" si="32"/>
        <v>0.98592427355736911</v>
      </c>
      <c r="N272" s="63">
        <f t="shared" si="38"/>
        <v>3745.1411378960915</v>
      </c>
      <c r="O272" s="66">
        <f t="shared" si="39"/>
        <v>0.92174867603001742</v>
      </c>
      <c r="P272" s="23" t="e">
        <f>N272/#REF!</f>
        <v>#REF!</v>
      </c>
      <c r="Q272" t="e">
        <f>IF(#REF!="1A1 Energy Industries",#REF!)</f>
        <v>#REF!</v>
      </c>
      <c r="R272" t="e">
        <f>IF(#REF!="1B2 Oil &amp; Natural Gas",#REF!)</f>
        <v>#REF!</v>
      </c>
      <c r="S272" t="e">
        <f>IF(#REF!="3A2 Manure Management",#REF!)</f>
        <v>#REF!</v>
      </c>
      <c r="T272" t="e">
        <f>IF(#REF!="3B2 Cropland",#REF!)</f>
        <v>#REF!</v>
      </c>
      <c r="U272" t="e">
        <f>IF(#REF!="3B6 Other Land",#REF!)</f>
        <v>#REF!</v>
      </c>
      <c r="V272" t="e">
        <f>IF(#REF!="4A1 Managed Waste Disposal Sites",#REF!)</f>
        <v>#REF!</v>
      </c>
      <c r="W272" t="e">
        <f>IF(#REF!="4D1 Domestic Wastewater Treatment &amp; Discharge",#REF!)</f>
        <v>#REF!</v>
      </c>
      <c r="X272" t="e">
        <f>IF(#REF!="unknown",#REF!)</f>
        <v>#REF!</v>
      </c>
    </row>
    <row r="273" spans="1:24" x14ac:dyDescent="0.35">
      <c r="A273" s="5" t="s">
        <v>1198</v>
      </c>
      <c r="B273" s="4" t="s">
        <v>1057</v>
      </c>
      <c r="C273" s="4" t="s">
        <v>1181</v>
      </c>
      <c r="D273" s="4" t="s">
        <v>392</v>
      </c>
      <c r="E273" s="45" t="s">
        <v>343</v>
      </c>
      <c r="F273" s="50">
        <v>0.13591657485799999</v>
      </c>
      <c r="G273" s="50">
        <v>24.186773244899999</v>
      </c>
      <c r="H273" s="49">
        <f t="shared" si="36"/>
        <v>5.6194587629277599</v>
      </c>
      <c r="I273" s="67">
        <f t="shared" si="37"/>
        <v>40.460103093079873</v>
      </c>
      <c r="J273" s="67">
        <f t="shared" si="34"/>
        <v>61246.966821066606</v>
      </c>
      <c r="K273" s="180">
        <f t="shared" si="33"/>
        <v>0.97152415648852486</v>
      </c>
      <c r="L273" s="96">
        <f t="shared" si="40"/>
        <v>3485.7962853162753</v>
      </c>
      <c r="M273" s="96">
        <f t="shared" si="32"/>
        <v>0.98596271776482347</v>
      </c>
      <c r="N273" s="63">
        <f t="shared" si="38"/>
        <v>3750.7605966590195</v>
      </c>
      <c r="O273" s="66">
        <f t="shared" si="39"/>
        <v>0.92313172902695839</v>
      </c>
      <c r="P273" s="23" t="e">
        <f>N273/#REF!</f>
        <v>#REF!</v>
      </c>
      <c r="Q273" t="e">
        <f>IF(#REF!="1A1 Energy Industries",#REF!)</f>
        <v>#REF!</v>
      </c>
      <c r="R273" t="e">
        <f>IF(#REF!="1B2 Oil &amp; Natural Gas",#REF!)</f>
        <v>#REF!</v>
      </c>
      <c r="S273" t="e">
        <f>IF(#REF!="3A2 Manure Management",#REF!)</f>
        <v>#REF!</v>
      </c>
      <c r="T273" t="e">
        <f>IF(#REF!="3B2 Cropland",#REF!)</f>
        <v>#REF!</v>
      </c>
      <c r="U273" t="e">
        <f>IF(#REF!="3B6 Other Land",#REF!)</f>
        <v>#REF!</v>
      </c>
      <c r="V273" t="e">
        <f>IF(#REF!="4A1 Managed Waste Disposal Sites",#REF!)</f>
        <v>#REF!</v>
      </c>
      <c r="W273" t="e">
        <f>IF(#REF!="4D1 Domestic Wastewater Treatment &amp; Discharge",#REF!)</f>
        <v>#REF!</v>
      </c>
      <c r="X273" t="e">
        <f>IF(#REF!="unknown",#REF!)</f>
        <v>#REF!</v>
      </c>
    </row>
    <row r="274" spans="1:24" x14ac:dyDescent="0.35">
      <c r="A274" s="4" t="s">
        <v>434</v>
      </c>
      <c r="B274" s="4" t="s">
        <v>436</v>
      </c>
      <c r="C274" s="4" t="s">
        <v>431</v>
      </c>
      <c r="D274" s="4" t="s">
        <v>376</v>
      </c>
      <c r="E274" s="33" t="s">
        <v>514</v>
      </c>
      <c r="F274" s="49">
        <v>0.51811232424428577</v>
      </c>
      <c r="G274" s="49">
        <v>92.656968470914279</v>
      </c>
      <c r="H274" s="49">
        <f t="shared" si="36"/>
        <v>5.5917254017103435</v>
      </c>
      <c r="I274" s="67">
        <f t="shared" si="37"/>
        <v>40.260422892314473</v>
      </c>
      <c r="J274" s="67">
        <f t="shared" si="34"/>
        <v>61287.227243958921</v>
      </c>
      <c r="K274" s="180">
        <f t="shared" si="33"/>
        <v>0.97216278359808606</v>
      </c>
      <c r="L274" s="96">
        <f t="shared" si="40"/>
        <v>3486.3143976405195</v>
      </c>
      <c r="M274" s="96">
        <f t="shared" si="32"/>
        <v>0.98610926661435638</v>
      </c>
      <c r="N274" s="63">
        <f t="shared" si="38"/>
        <v>3756.3523220607299</v>
      </c>
      <c r="O274" s="66">
        <f t="shared" si="39"/>
        <v>0.9245079563294748</v>
      </c>
      <c r="P274" s="23" t="e">
        <f>N274/#REF!</f>
        <v>#REF!</v>
      </c>
      <c r="Q274" t="e">
        <f>IF(#REF!="1A1 Energy Industries",#REF!)</f>
        <v>#REF!</v>
      </c>
      <c r="R274" t="e">
        <f>IF(#REF!="1B2 Oil &amp; Natural Gas",#REF!)</f>
        <v>#REF!</v>
      </c>
      <c r="S274" t="e">
        <f>IF(#REF!="3A2 Manure Management",#REF!)</f>
        <v>#REF!</v>
      </c>
      <c r="T274" t="e">
        <f>IF(#REF!="3B2 Cropland",#REF!)</f>
        <v>#REF!</v>
      </c>
      <c r="U274" t="e">
        <f>IF(#REF!="3B6 Other Land",#REF!)</f>
        <v>#REF!</v>
      </c>
      <c r="V274" t="e">
        <f>IF(#REF!="4A1 Managed Waste Disposal Sites",#REF!)</f>
        <v>#REF!</v>
      </c>
      <c r="W274" t="e">
        <f>IF(#REF!="4D1 Domestic Wastewater Treatment &amp; Discharge",#REF!)</f>
        <v>#REF!</v>
      </c>
      <c r="X274" t="e">
        <f>IF(#REF!="unknown",#REF!)</f>
        <v>#REF!</v>
      </c>
    </row>
    <row r="275" spans="1:24" x14ac:dyDescent="0.35">
      <c r="A275" s="5" t="s">
        <v>1197</v>
      </c>
      <c r="B275" s="4" t="s">
        <v>1057</v>
      </c>
      <c r="C275" s="4" t="s">
        <v>1116</v>
      </c>
      <c r="D275" s="4" t="s">
        <v>392</v>
      </c>
      <c r="E275" s="33" t="s">
        <v>343</v>
      </c>
      <c r="F275" s="49">
        <v>2.7457981648600001</v>
      </c>
      <c r="G275" s="49">
        <v>493.43972276300002</v>
      </c>
      <c r="H275" s="49">
        <f t="shared" si="36"/>
        <v>5.5646070597741719</v>
      </c>
      <c r="I275" s="67">
        <f t="shared" si="37"/>
        <v>40.065170830374036</v>
      </c>
      <c r="J275" s="67">
        <f t="shared" si="34"/>
        <v>61327.292414789299</v>
      </c>
      <c r="K275" s="180">
        <f t="shared" si="33"/>
        <v>0.9727983135404793</v>
      </c>
      <c r="L275" s="96">
        <f t="shared" si="40"/>
        <v>3489.0601958053794</v>
      </c>
      <c r="M275" s="96">
        <f t="shared" si="32"/>
        <v>0.98688591975167916</v>
      </c>
      <c r="N275" s="63">
        <f t="shared" si="38"/>
        <v>3761.9169291205039</v>
      </c>
      <c r="O275" s="66">
        <f t="shared" si="39"/>
        <v>0.9258775093052154</v>
      </c>
      <c r="P275" s="23" t="e">
        <f>N275/#REF!</f>
        <v>#REF!</v>
      </c>
      <c r="Q275" t="e">
        <f>IF(#REF!="1A1 Energy Industries",#REF!)</f>
        <v>#REF!</v>
      </c>
      <c r="R275" t="e">
        <f>IF(#REF!="1B2 Oil &amp; Natural Gas",#REF!)</f>
        <v>#REF!</v>
      </c>
      <c r="S275" t="e">
        <f>IF(#REF!="3A2 Manure Management",#REF!)</f>
        <v>#REF!</v>
      </c>
      <c r="T275" t="e">
        <f>IF(#REF!="3B2 Cropland",#REF!)</f>
        <v>#REF!</v>
      </c>
      <c r="U275" t="e">
        <f>IF(#REF!="3B6 Other Land",#REF!)</f>
        <v>#REF!</v>
      </c>
      <c r="V275" t="e">
        <f>IF(#REF!="4A1 Managed Waste Disposal Sites",#REF!)</f>
        <v>#REF!</v>
      </c>
      <c r="W275" t="e">
        <f>IF(#REF!="4D1 Domestic Wastewater Treatment &amp; Discharge",#REF!)</f>
        <v>#REF!</v>
      </c>
      <c r="X275" t="e">
        <f>IF(#REF!="unknown",#REF!)</f>
        <v>#REF!</v>
      </c>
    </row>
    <row r="276" spans="1:24" x14ac:dyDescent="0.35">
      <c r="A276" s="5" t="s">
        <v>1198</v>
      </c>
      <c r="B276" s="4" t="s">
        <v>1057</v>
      </c>
      <c r="C276" s="4" t="s">
        <v>1104</v>
      </c>
      <c r="D276" s="4" t="s">
        <v>392</v>
      </c>
      <c r="E276" s="33" t="s">
        <v>343</v>
      </c>
      <c r="F276" s="49">
        <v>1.1558694359799999</v>
      </c>
      <c r="G276" s="49">
        <v>208.06249061299999</v>
      </c>
      <c r="H276" s="49">
        <f t="shared" si="36"/>
        <v>5.5553955572412042</v>
      </c>
      <c r="I276" s="67">
        <f t="shared" si="37"/>
        <v>39.998848012136669</v>
      </c>
      <c r="J276" s="67">
        <f t="shared" si="34"/>
        <v>61367.291262801438</v>
      </c>
      <c r="K276" s="180">
        <f t="shared" si="33"/>
        <v>0.97343279144350814</v>
      </c>
      <c r="L276" s="96">
        <f t="shared" si="40"/>
        <v>3490.2160652413595</v>
      </c>
      <c r="M276" s="96">
        <f t="shared" si="32"/>
        <v>0.9872128591586895</v>
      </c>
      <c r="N276" s="63">
        <f t="shared" si="38"/>
        <v>3767.4723246777453</v>
      </c>
      <c r="O276" s="66">
        <f t="shared" si="39"/>
        <v>0.92724479515938396</v>
      </c>
      <c r="P276" s="23" t="e">
        <f>N276/#REF!</f>
        <v>#REF!</v>
      </c>
      <c r="Q276" t="e">
        <f>IF(#REF!="1A1 Energy Industries",#REF!)</f>
        <v>#REF!</v>
      </c>
      <c r="R276" t="e">
        <f>IF(#REF!="1B2 Oil &amp; Natural Gas",#REF!)</f>
        <v>#REF!</v>
      </c>
      <c r="S276" t="e">
        <f>IF(#REF!="3A2 Manure Management",#REF!)</f>
        <v>#REF!</v>
      </c>
      <c r="T276" t="e">
        <f>IF(#REF!="3B2 Cropland",#REF!)</f>
        <v>#REF!</v>
      </c>
      <c r="U276" t="e">
        <f>IF(#REF!="3B6 Other Land",#REF!)</f>
        <v>#REF!</v>
      </c>
      <c r="V276" t="e">
        <f>IF(#REF!="4A1 Managed Waste Disposal Sites",#REF!)</f>
        <v>#REF!</v>
      </c>
      <c r="W276" t="e">
        <f>IF(#REF!="4D1 Domestic Wastewater Treatment &amp; Discharge",#REF!)</f>
        <v>#REF!</v>
      </c>
      <c r="X276" t="e">
        <f>IF(#REF!="unknown",#REF!)</f>
        <v>#REF!</v>
      </c>
    </row>
    <row r="277" spans="1:24" x14ac:dyDescent="0.35">
      <c r="A277" s="5" t="s">
        <v>1052</v>
      </c>
      <c r="B277" s="4" t="s">
        <v>197</v>
      </c>
      <c r="C277" s="4" t="s">
        <v>419</v>
      </c>
      <c r="D277" s="4" t="s">
        <v>404</v>
      </c>
      <c r="E277" s="33" t="s">
        <v>343</v>
      </c>
      <c r="F277" s="49">
        <v>0.46199782378999998</v>
      </c>
      <c r="G277" s="49">
        <v>83.965707285799994</v>
      </c>
      <c r="H277" s="49">
        <f t="shared" si="36"/>
        <v>5.5022203554775695</v>
      </c>
      <c r="I277" s="67">
        <f t="shared" si="37"/>
        <v>39.615986559438504</v>
      </c>
      <c r="J277" s="67">
        <f t="shared" si="34"/>
        <v>61406.907249360876</v>
      </c>
      <c r="K277" s="180">
        <f t="shared" si="33"/>
        <v>0.97406119624334186</v>
      </c>
      <c r="L277" s="96">
        <f t="shared" si="40"/>
        <v>3490.6780630651497</v>
      </c>
      <c r="M277" s="96">
        <f t="shared" si="32"/>
        <v>0.98734353593743995</v>
      </c>
      <c r="N277" s="63">
        <f t="shared" si="38"/>
        <v>3772.974545033223</v>
      </c>
      <c r="O277" s="66">
        <f t="shared" si="39"/>
        <v>0.92859899361042986</v>
      </c>
      <c r="P277" s="23" t="e">
        <f>N277/#REF!</f>
        <v>#REF!</v>
      </c>
      <c r="Q277" t="e">
        <f>IF(#REF!="1A1 Energy Industries",#REF!)</f>
        <v>#REF!</v>
      </c>
      <c r="R277" t="e">
        <f>IF(#REF!="1B2 Oil &amp; Natural Gas",#REF!)</f>
        <v>#REF!</v>
      </c>
      <c r="S277" t="e">
        <f>IF(#REF!="3A2 Manure Management",#REF!)</f>
        <v>#REF!</v>
      </c>
      <c r="T277" t="e">
        <f>IF(#REF!="3B2 Cropland",#REF!)</f>
        <v>#REF!</v>
      </c>
      <c r="U277" t="e">
        <f>IF(#REF!="3B6 Other Land",#REF!)</f>
        <v>#REF!</v>
      </c>
      <c r="V277" t="e">
        <f>IF(#REF!="4A1 Managed Waste Disposal Sites",#REF!)</f>
        <v>#REF!</v>
      </c>
      <c r="W277" t="e">
        <f>IF(#REF!="4D1 Domestic Wastewater Treatment &amp; Discharge",#REF!)</f>
        <v>#REF!</v>
      </c>
      <c r="X277" t="e">
        <f>IF(#REF!="unknown",#REF!)</f>
        <v>#REF!</v>
      </c>
    </row>
    <row r="278" spans="1:24" x14ac:dyDescent="0.35">
      <c r="A278" s="5" t="s">
        <v>1201</v>
      </c>
      <c r="B278" s="4" t="s">
        <v>1057</v>
      </c>
      <c r="C278" s="4" t="s">
        <v>1117</v>
      </c>
      <c r="D278" s="4" t="s">
        <v>392</v>
      </c>
      <c r="E278" s="33" t="s">
        <v>514</v>
      </c>
      <c r="F278" s="49">
        <v>0.97025283205099999</v>
      </c>
      <c r="G278" s="49">
        <v>178.38295397285</v>
      </c>
      <c r="H278" s="49">
        <f t="shared" si="36"/>
        <v>5.4391566595464784</v>
      </c>
      <c r="I278" s="67">
        <f t="shared" si="37"/>
        <v>39.161927948734643</v>
      </c>
      <c r="J278" s="67">
        <f t="shared" si="34"/>
        <v>61446.069177309611</v>
      </c>
      <c r="K278" s="180">
        <f t="shared" si="33"/>
        <v>0.97468239858186767</v>
      </c>
      <c r="L278" s="96">
        <f t="shared" si="40"/>
        <v>3491.6483158972005</v>
      </c>
      <c r="M278" s="96">
        <f t="shared" si="32"/>
        <v>0.98761797340908386</v>
      </c>
      <c r="N278" s="63">
        <f t="shared" si="38"/>
        <v>3778.4137016927693</v>
      </c>
      <c r="O278" s="66">
        <f t="shared" si="39"/>
        <v>0.92993767091658686</v>
      </c>
      <c r="P278" s="23" t="e">
        <f>N278/#REF!</f>
        <v>#REF!</v>
      </c>
      <c r="Q278" t="e">
        <f>IF(#REF!="1A1 Energy Industries",#REF!)</f>
        <v>#REF!</v>
      </c>
      <c r="R278" t="e">
        <f>IF(#REF!="1B2 Oil &amp; Natural Gas",#REF!)</f>
        <v>#REF!</v>
      </c>
      <c r="S278" t="e">
        <f>IF(#REF!="3A2 Manure Management",#REF!)</f>
        <v>#REF!</v>
      </c>
      <c r="T278" t="e">
        <f>IF(#REF!="3B2 Cropland",#REF!)</f>
        <v>#REF!</v>
      </c>
      <c r="U278" t="e">
        <f>IF(#REF!="3B6 Other Land",#REF!)</f>
        <v>#REF!</v>
      </c>
      <c r="V278" t="e">
        <f>IF(#REF!="4A1 Managed Waste Disposal Sites",#REF!)</f>
        <v>#REF!</v>
      </c>
      <c r="W278" t="e">
        <f>IF(#REF!="4D1 Domestic Wastewater Treatment &amp; Discharge",#REF!)</f>
        <v>#REF!</v>
      </c>
      <c r="X278" t="e">
        <f>IF(#REF!="unknown",#REF!)</f>
        <v>#REF!</v>
      </c>
    </row>
    <row r="279" spans="1:24" x14ac:dyDescent="0.35">
      <c r="A279" s="5" t="s">
        <v>1194</v>
      </c>
      <c r="B279" s="4" t="s">
        <v>1057</v>
      </c>
      <c r="C279" s="4" t="s">
        <v>1129</v>
      </c>
      <c r="D279" s="4" t="s">
        <v>392</v>
      </c>
      <c r="E279" s="45" t="s">
        <v>343</v>
      </c>
      <c r="F279" s="50">
        <v>8.3069050218900001E-2</v>
      </c>
      <c r="G279" s="50">
        <v>15.2970585408</v>
      </c>
      <c r="H279" s="49">
        <f t="shared" si="36"/>
        <v>5.4303936928357786</v>
      </c>
      <c r="I279" s="67">
        <f t="shared" si="37"/>
        <v>39.09883458841761</v>
      </c>
      <c r="J279" s="67">
        <f t="shared" si="34"/>
        <v>61485.168011898029</v>
      </c>
      <c r="K279" s="180">
        <f t="shared" si="33"/>
        <v>0.97530260010799663</v>
      </c>
      <c r="L279" s="96">
        <f t="shared" si="40"/>
        <v>3491.7313849474194</v>
      </c>
      <c r="M279" s="96">
        <f t="shared" si="32"/>
        <v>0.98764146961477473</v>
      </c>
      <c r="N279" s="63">
        <f t="shared" si="38"/>
        <v>3783.8440953856052</v>
      </c>
      <c r="O279" s="66">
        <f t="shared" si="39"/>
        <v>0.93127419149415447</v>
      </c>
      <c r="P279" s="23" t="e">
        <f>N279/#REF!</f>
        <v>#REF!</v>
      </c>
      <c r="Q279" t="e">
        <f>IF(#REF!="1A1 Energy Industries",#REF!)</f>
        <v>#REF!</v>
      </c>
      <c r="R279" t="e">
        <f>IF(#REF!="1B2 Oil &amp; Natural Gas",#REF!)</f>
        <v>#REF!</v>
      </c>
      <c r="S279" t="e">
        <f>IF(#REF!="3A2 Manure Management",#REF!)</f>
        <v>#REF!</v>
      </c>
      <c r="T279" t="e">
        <f>IF(#REF!="3B2 Cropland",#REF!)</f>
        <v>#REF!</v>
      </c>
      <c r="U279" t="e">
        <f>IF(#REF!="3B6 Other Land",#REF!)</f>
        <v>#REF!</v>
      </c>
      <c r="V279" t="e">
        <f>IF(#REF!="4A1 Managed Waste Disposal Sites",#REF!)</f>
        <v>#REF!</v>
      </c>
      <c r="W279" t="e">
        <f>IF(#REF!="4D1 Domestic Wastewater Treatment &amp; Discharge",#REF!)</f>
        <v>#REF!</v>
      </c>
      <c r="X279" t="e">
        <f>IF(#REF!="unknown",#REF!)</f>
        <v>#REF!</v>
      </c>
    </row>
    <row r="280" spans="1:24" x14ac:dyDescent="0.35">
      <c r="A280" s="5" t="s">
        <v>1198</v>
      </c>
      <c r="B280" s="4" t="s">
        <v>1057</v>
      </c>
      <c r="C280" s="4" t="s">
        <v>1103</v>
      </c>
      <c r="D280" s="4" t="s">
        <v>392</v>
      </c>
      <c r="E280" s="33" t="s">
        <v>343</v>
      </c>
      <c r="F280" s="49">
        <v>1.46167598711</v>
      </c>
      <c r="G280" s="49">
        <v>270.74896121699999</v>
      </c>
      <c r="H280" s="49">
        <f t="shared" si="36"/>
        <v>5.3986393171735765</v>
      </c>
      <c r="I280" s="67">
        <f t="shared" si="37"/>
        <v>38.870203083649756</v>
      </c>
      <c r="J280" s="67">
        <f t="shared" si="34"/>
        <v>61524.03821498168</v>
      </c>
      <c r="K280" s="180">
        <f t="shared" si="33"/>
        <v>0.97591917498873659</v>
      </c>
      <c r="L280" s="96">
        <f t="shared" si="40"/>
        <v>3493.1930609345295</v>
      </c>
      <c r="M280" s="96">
        <f t="shared" si="32"/>
        <v>0.98805490686433894</v>
      </c>
      <c r="N280" s="63">
        <f t="shared" si="38"/>
        <v>3789.2427347027788</v>
      </c>
      <c r="O280" s="66">
        <f t="shared" si="39"/>
        <v>0.93260289673108554</v>
      </c>
      <c r="P280" s="23" t="e">
        <f>N280/#REF!</f>
        <v>#REF!</v>
      </c>
      <c r="Q280" t="e">
        <f>IF(#REF!="1A1 Energy Industries",#REF!)</f>
        <v>#REF!</v>
      </c>
      <c r="R280" t="e">
        <f>IF(#REF!="1B2 Oil &amp; Natural Gas",#REF!)</f>
        <v>#REF!</v>
      </c>
      <c r="S280" t="e">
        <f>IF(#REF!="3A2 Manure Management",#REF!)</f>
        <v>#REF!</v>
      </c>
      <c r="T280" t="e">
        <f>IF(#REF!="3B2 Cropland",#REF!)</f>
        <v>#REF!</v>
      </c>
      <c r="U280" t="e">
        <f>IF(#REF!="3B6 Other Land",#REF!)</f>
        <v>#REF!</v>
      </c>
      <c r="V280" t="e">
        <f>IF(#REF!="4A1 Managed Waste Disposal Sites",#REF!)</f>
        <v>#REF!</v>
      </c>
      <c r="W280" t="e">
        <f>IF(#REF!="4D1 Domestic Wastewater Treatment &amp; Discharge",#REF!)</f>
        <v>#REF!</v>
      </c>
      <c r="X280" t="e">
        <f>IF(#REF!="unknown",#REF!)</f>
        <v>#REF!</v>
      </c>
    </row>
    <row r="281" spans="1:24" x14ac:dyDescent="0.35">
      <c r="A281" s="5" t="s">
        <v>1210</v>
      </c>
      <c r="B281" s="4" t="s">
        <v>1057</v>
      </c>
      <c r="C281" s="4" t="s">
        <v>1191</v>
      </c>
      <c r="D281" s="4" t="s">
        <v>392</v>
      </c>
      <c r="E281" s="33" t="s">
        <v>343</v>
      </c>
      <c r="F281" s="50">
        <v>1</v>
      </c>
      <c r="G281" s="50">
        <v>186.386694804</v>
      </c>
      <c r="H281" s="49">
        <f t="shared" si="36"/>
        <v>5.3651898331668857</v>
      </c>
      <c r="I281" s="67">
        <f t="shared" si="37"/>
        <v>38.629366798801577</v>
      </c>
      <c r="J281" s="67">
        <f t="shared" si="34"/>
        <v>61562.667581780479</v>
      </c>
      <c r="K281" s="180">
        <f t="shared" si="33"/>
        <v>0.97653192962693003</v>
      </c>
      <c r="L281" s="96">
        <f t="shared" si="40"/>
        <v>3494.1930609345295</v>
      </c>
      <c r="M281" s="96">
        <f t="shared" si="32"/>
        <v>0.98833775836714144</v>
      </c>
      <c r="N281" s="63">
        <f t="shared" si="38"/>
        <v>3794.6079245359456</v>
      </c>
      <c r="O281" s="66">
        <f t="shared" si="39"/>
        <v>0.93392336942978582</v>
      </c>
      <c r="P281" s="23" t="e">
        <f>N281/#REF!</f>
        <v>#REF!</v>
      </c>
      <c r="Q281" t="e">
        <f>IF(#REF!="1A1 Energy Industries",#REF!)</f>
        <v>#REF!</v>
      </c>
      <c r="R281" t="e">
        <f>IF(#REF!="1B2 Oil &amp; Natural Gas",#REF!)</f>
        <v>#REF!</v>
      </c>
      <c r="S281" t="e">
        <f>IF(#REF!="3A2 Manure Management",#REF!)</f>
        <v>#REF!</v>
      </c>
      <c r="T281" t="e">
        <f>IF(#REF!="3B2 Cropland",#REF!)</f>
        <v>#REF!</v>
      </c>
      <c r="U281" t="e">
        <f>IF(#REF!="3B6 Other Land",#REF!)</f>
        <v>#REF!</v>
      </c>
      <c r="V281" t="e">
        <f>IF(#REF!="4A1 Managed Waste Disposal Sites",#REF!)</f>
        <v>#REF!</v>
      </c>
      <c r="W281" t="e">
        <f>IF(#REF!="4D1 Domestic Wastewater Treatment &amp; Discharge",#REF!)</f>
        <v>#REF!</v>
      </c>
      <c r="X281" t="e">
        <f>IF(#REF!="unknown",#REF!)</f>
        <v>#REF!</v>
      </c>
    </row>
    <row r="282" spans="1:24" x14ac:dyDescent="0.35">
      <c r="A282" s="4" t="s">
        <v>434</v>
      </c>
      <c r="B282" s="4" t="s">
        <v>436</v>
      </c>
      <c r="C282" s="4" t="s">
        <v>431</v>
      </c>
      <c r="D282" s="4" t="s">
        <v>376</v>
      </c>
      <c r="E282" s="33" t="s">
        <v>514</v>
      </c>
      <c r="F282" s="49">
        <v>0.65696321637499999</v>
      </c>
      <c r="G282" s="49">
        <v>123.65226427425</v>
      </c>
      <c r="H282" s="49">
        <f t="shared" si="36"/>
        <v>5.3129897800974559</v>
      </c>
      <c r="I282" s="67">
        <f t="shared" si="37"/>
        <v>38.253526416701682</v>
      </c>
      <c r="J282" s="67">
        <f t="shared" si="34"/>
        <v>61600.921108197181</v>
      </c>
      <c r="K282" s="180">
        <f t="shared" si="33"/>
        <v>0.97713872253298972</v>
      </c>
      <c r="L282" s="96">
        <f t="shared" si="40"/>
        <v>3494.8500241509046</v>
      </c>
      <c r="M282" s="96">
        <f t="shared" si="32"/>
        <v>0.98852358140017904</v>
      </c>
      <c r="N282" s="63">
        <f t="shared" si="38"/>
        <v>3799.9209143160429</v>
      </c>
      <c r="O282" s="66">
        <f t="shared" si="39"/>
        <v>0.93523099472753812</v>
      </c>
      <c r="P282" s="23" t="e">
        <f>N282/#REF!</f>
        <v>#REF!</v>
      </c>
      <c r="Q282" t="e">
        <f>IF(#REF!="1A1 Energy Industries",#REF!)</f>
        <v>#REF!</v>
      </c>
      <c r="R282" t="e">
        <f>IF(#REF!="1B2 Oil &amp; Natural Gas",#REF!)</f>
        <v>#REF!</v>
      </c>
      <c r="S282" t="e">
        <f>IF(#REF!="3A2 Manure Management",#REF!)</f>
        <v>#REF!</v>
      </c>
      <c r="T282" t="e">
        <f>IF(#REF!="3B2 Cropland",#REF!)</f>
        <v>#REF!</v>
      </c>
      <c r="U282" t="e">
        <f>IF(#REF!="3B6 Other Land",#REF!)</f>
        <v>#REF!</v>
      </c>
      <c r="V282" t="e">
        <f>IF(#REF!="4A1 Managed Waste Disposal Sites",#REF!)</f>
        <v>#REF!</v>
      </c>
      <c r="W282" t="e">
        <f>IF(#REF!="4D1 Domestic Wastewater Treatment &amp; Discharge",#REF!)</f>
        <v>#REF!</v>
      </c>
      <c r="X282" t="e">
        <f>IF(#REF!="unknown",#REF!)</f>
        <v>#REF!</v>
      </c>
    </row>
    <row r="283" spans="1:24" x14ac:dyDescent="0.35">
      <c r="A283" s="5" t="s">
        <v>1194</v>
      </c>
      <c r="B283" s="4" t="s">
        <v>1057</v>
      </c>
      <c r="C283" s="4" t="s">
        <v>1174</v>
      </c>
      <c r="D283" s="4" t="s">
        <v>392</v>
      </c>
      <c r="E283" s="45" t="s">
        <v>343</v>
      </c>
      <c r="F283" s="50">
        <v>1.55102082342</v>
      </c>
      <c r="G283" s="50">
        <v>293.21834867600001</v>
      </c>
      <c r="H283" s="49">
        <f t="shared" si="36"/>
        <v>5.289644493339142</v>
      </c>
      <c r="I283" s="67">
        <f t="shared" si="37"/>
        <v>38.085440352041829</v>
      </c>
      <c r="J283" s="67">
        <f t="shared" si="34"/>
        <v>61639.006548549223</v>
      </c>
      <c r="K283" s="180">
        <f t="shared" si="33"/>
        <v>0.9777428491899165</v>
      </c>
      <c r="L283" s="96">
        <f t="shared" si="40"/>
        <v>3496.4010449743246</v>
      </c>
      <c r="M283" s="96">
        <f t="shared" si="32"/>
        <v>0.98896228997096125</v>
      </c>
      <c r="N283" s="63">
        <f t="shared" si="38"/>
        <v>3805.2105588093818</v>
      </c>
      <c r="O283" s="66">
        <f t="shared" si="39"/>
        <v>0.93653287431735344</v>
      </c>
      <c r="P283" s="23" t="e">
        <f>N283/#REF!</f>
        <v>#REF!</v>
      </c>
      <c r="Q283" t="e">
        <f>IF(#REF!="1A1 Energy Industries",#REF!)</f>
        <v>#REF!</v>
      </c>
      <c r="R283" t="e">
        <f>IF(#REF!="1B2 Oil &amp; Natural Gas",#REF!)</f>
        <v>#REF!</v>
      </c>
      <c r="S283" t="e">
        <f>IF(#REF!="3A2 Manure Management",#REF!)</f>
        <v>#REF!</v>
      </c>
      <c r="T283" t="e">
        <f>IF(#REF!="3B2 Cropland",#REF!)</f>
        <v>#REF!</v>
      </c>
      <c r="U283" t="e">
        <f>IF(#REF!="3B6 Other Land",#REF!)</f>
        <v>#REF!</v>
      </c>
      <c r="V283" t="e">
        <f>IF(#REF!="4A1 Managed Waste Disposal Sites",#REF!)</f>
        <v>#REF!</v>
      </c>
      <c r="W283" t="e">
        <f>IF(#REF!="4D1 Domestic Wastewater Treatment &amp; Discharge",#REF!)</f>
        <v>#REF!</v>
      </c>
      <c r="X283" t="e">
        <f>IF(#REF!="unknown",#REF!)</f>
        <v>#REF!</v>
      </c>
    </row>
    <row r="284" spans="1:24" x14ac:dyDescent="0.35">
      <c r="A284" s="5" t="s">
        <v>1207</v>
      </c>
      <c r="B284" s="4" t="s">
        <v>1057</v>
      </c>
      <c r="C284" s="4"/>
      <c r="D284" s="4" t="s">
        <v>392</v>
      </c>
      <c r="E284" s="45" t="s">
        <v>343</v>
      </c>
      <c r="F284" s="50">
        <v>1.5785988632100001</v>
      </c>
      <c r="G284" s="50">
        <v>299.60415551199998</v>
      </c>
      <c r="H284" s="49">
        <f t="shared" si="36"/>
        <v>5.2689484914262907</v>
      </c>
      <c r="I284" s="67">
        <f t="shared" si="37"/>
        <v>37.936429138269297</v>
      </c>
      <c r="J284" s="67">
        <f t="shared" si="34"/>
        <v>61676.942977687489</v>
      </c>
      <c r="K284" s="180">
        <f t="shared" si="33"/>
        <v>0.97834461217070889</v>
      </c>
      <c r="L284" s="96">
        <f t="shared" si="40"/>
        <v>3497.9796438375347</v>
      </c>
      <c r="M284" s="96">
        <f t="shared" si="32"/>
        <v>0.98940879903174239</v>
      </c>
      <c r="N284" s="63">
        <f t="shared" si="38"/>
        <v>3810.4795073008081</v>
      </c>
      <c r="O284" s="66">
        <f t="shared" si="39"/>
        <v>0.93782966023735503</v>
      </c>
      <c r="P284" s="23" t="e">
        <f>N284/#REF!</f>
        <v>#REF!</v>
      </c>
      <c r="Q284" t="e">
        <f>IF(#REF!="1A1 Energy Industries",#REF!)</f>
        <v>#REF!</v>
      </c>
      <c r="R284" t="e">
        <f>IF(#REF!="1B2 Oil &amp; Natural Gas",#REF!)</f>
        <v>#REF!</v>
      </c>
      <c r="S284" t="e">
        <f>IF(#REF!="3A2 Manure Management",#REF!)</f>
        <v>#REF!</v>
      </c>
      <c r="T284" t="e">
        <f>IF(#REF!="3B2 Cropland",#REF!)</f>
        <v>#REF!</v>
      </c>
      <c r="U284" t="e">
        <f>IF(#REF!="3B6 Other Land",#REF!)</f>
        <v>#REF!</v>
      </c>
      <c r="V284" t="e">
        <f>IF(#REF!="4A1 Managed Waste Disposal Sites",#REF!)</f>
        <v>#REF!</v>
      </c>
      <c r="W284" t="e">
        <f>IF(#REF!="4D1 Domestic Wastewater Treatment &amp; Discharge",#REF!)</f>
        <v>#REF!</v>
      </c>
      <c r="X284" t="e">
        <f>IF(#REF!="unknown",#REF!)</f>
        <v>#REF!</v>
      </c>
    </row>
    <row r="285" spans="1:24" x14ac:dyDescent="0.35">
      <c r="A285" s="5" t="s">
        <v>1197</v>
      </c>
      <c r="B285" s="4" t="s">
        <v>1057</v>
      </c>
      <c r="C285" s="4" t="s">
        <v>1116</v>
      </c>
      <c r="D285" s="4" t="s">
        <v>392</v>
      </c>
      <c r="E285" s="33" t="s">
        <v>343</v>
      </c>
      <c r="F285" s="49">
        <v>2.56095364876</v>
      </c>
      <c r="G285" s="49">
        <v>493.43972276300002</v>
      </c>
      <c r="H285" s="49">
        <f t="shared" si="36"/>
        <v>5.1900030147958525</v>
      </c>
      <c r="I285" s="67">
        <f t="shared" si="37"/>
        <v>37.368021706530143</v>
      </c>
      <c r="J285" s="67">
        <f t="shared" si="34"/>
        <v>61714.310999394016</v>
      </c>
      <c r="K285" s="180">
        <f t="shared" si="33"/>
        <v>0.97893735884295052</v>
      </c>
      <c r="L285" s="96">
        <f t="shared" si="40"/>
        <v>3500.5405974862947</v>
      </c>
      <c r="M285" s="96">
        <f t="shared" si="32"/>
        <v>0.99013316861990153</v>
      </c>
      <c r="N285" s="63">
        <f t="shared" si="38"/>
        <v>3815.6695103156039</v>
      </c>
      <c r="O285" s="66">
        <f t="shared" si="39"/>
        <v>0.93910701621175963</v>
      </c>
      <c r="P285" s="23" t="e">
        <f>N285/#REF!</f>
        <v>#REF!</v>
      </c>
      <c r="Q285" t="e">
        <f>IF(#REF!="1A1 Energy Industries",#REF!)</f>
        <v>#REF!</v>
      </c>
      <c r="R285" t="e">
        <f>IF(#REF!="1B2 Oil &amp; Natural Gas",#REF!)</f>
        <v>#REF!</v>
      </c>
      <c r="S285" t="e">
        <f>IF(#REF!="3A2 Manure Management",#REF!)</f>
        <v>#REF!</v>
      </c>
      <c r="T285" t="e">
        <f>IF(#REF!="3B2 Cropland",#REF!)</f>
        <v>#REF!</v>
      </c>
      <c r="U285" t="e">
        <f>IF(#REF!="3B6 Other Land",#REF!)</f>
        <v>#REF!</v>
      </c>
      <c r="V285" t="e">
        <f>IF(#REF!="4A1 Managed Waste Disposal Sites",#REF!)</f>
        <v>#REF!</v>
      </c>
      <c r="W285" t="e">
        <f>IF(#REF!="4D1 Domestic Wastewater Treatment &amp; Discharge",#REF!)</f>
        <v>#REF!</v>
      </c>
      <c r="X285" t="e">
        <f>IF(#REF!="unknown",#REF!)</f>
        <v>#REF!</v>
      </c>
    </row>
    <row r="286" spans="1:24" x14ac:dyDescent="0.35">
      <c r="A286" s="5" t="s">
        <v>1194</v>
      </c>
      <c r="B286" s="4" t="s">
        <v>1057</v>
      </c>
      <c r="C286" s="4" t="s">
        <v>1167</v>
      </c>
      <c r="D286" s="4" t="s">
        <v>392</v>
      </c>
      <c r="E286" s="45" t="s">
        <v>343</v>
      </c>
      <c r="F286" s="50">
        <v>0.52410423103699999</v>
      </c>
      <c r="G286" s="50">
        <v>103.51009612599999</v>
      </c>
      <c r="H286" s="49">
        <f t="shared" si="36"/>
        <v>5.0633150837675034</v>
      </c>
      <c r="I286" s="67">
        <f t="shared" si="37"/>
        <v>36.455868603126028</v>
      </c>
      <c r="J286" s="67">
        <f t="shared" si="34"/>
        <v>61750.766867997139</v>
      </c>
      <c r="K286" s="180">
        <f t="shared" si="33"/>
        <v>0.97951563657378371</v>
      </c>
      <c r="L286" s="96">
        <f t="shared" si="40"/>
        <v>3501.0647017173319</v>
      </c>
      <c r="M286" s="96">
        <f t="shared" si="32"/>
        <v>0.99028141228927546</v>
      </c>
      <c r="N286" s="63">
        <f t="shared" si="38"/>
        <v>3820.7328253993714</v>
      </c>
      <c r="O286" s="66">
        <f t="shared" si="39"/>
        <v>0.94035319193730449</v>
      </c>
      <c r="P286" s="23" t="e">
        <f>N286/#REF!</f>
        <v>#REF!</v>
      </c>
      <c r="Q286" t="e">
        <f>IF(#REF!="1A1 Energy Industries",#REF!)</f>
        <v>#REF!</v>
      </c>
      <c r="R286" t="e">
        <f>IF(#REF!="1B2 Oil &amp; Natural Gas",#REF!)</f>
        <v>#REF!</v>
      </c>
      <c r="S286" t="e">
        <f>IF(#REF!="3A2 Manure Management",#REF!)</f>
        <v>#REF!</v>
      </c>
      <c r="T286" t="e">
        <f>IF(#REF!="3B2 Cropland",#REF!)</f>
        <v>#REF!</v>
      </c>
      <c r="U286" t="e">
        <f>IF(#REF!="3B6 Other Land",#REF!)</f>
        <v>#REF!</v>
      </c>
      <c r="V286" t="e">
        <f>IF(#REF!="4A1 Managed Waste Disposal Sites",#REF!)</f>
        <v>#REF!</v>
      </c>
      <c r="W286" t="e">
        <f>IF(#REF!="4D1 Domestic Wastewater Treatment &amp; Discharge",#REF!)</f>
        <v>#REF!</v>
      </c>
      <c r="X286" t="e">
        <f>IF(#REF!="unknown",#REF!)</f>
        <v>#REF!</v>
      </c>
    </row>
    <row r="287" spans="1:24" x14ac:dyDescent="0.35">
      <c r="A287" s="4" t="s">
        <v>434</v>
      </c>
      <c r="B287" s="4" t="s">
        <v>435</v>
      </c>
      <c r="C287" s="4" t="s">
        <v>431</v>
      </c>
      <c r="D287" s="4" t="s">
        <v>376</v>
      </c>
      <c r="E287" s="45" t="s">
        <v>343</v>
      </c>
      <c r="F287" s="50">
        <v>6.7341992631599998E-2</v>
      </c>
      <c r="G287" s="50">
        <v>13.4350288425</v>
      </c>
      <c r="H287" s="49">
        <f t="shared" si="36"/>
        <v>5.0124189103764474</v>
      </c>
      <c r="I287" s="67">
        <f t="shared" si="37"/>
        <v>36.089416154710428</v>
      </c>
      <c r="J287" s="67">
        <f t="shared" si="34"/>
        <v>61786.856284151851</v>
      </c>
      <c r="K287" s="180">
        <f t="shared" si="33"/>
        <v>0.98008810148768388</v>
      </c>
      <c r="L287" s="96">
        <f t="shared" si="40"/>
        <v>3501.1320437099635</v>
      </c>
      <c r="M287" s="96">
        <f t="shared" si="32"/>
        <v>0.99030046007309303</v>
      </c>
      <c r="N287" s="63">
        <f t="shared" si="38"/>
        <v>3825.7452443097477</v>
      </c>
      <c r="O287" s="66">
        <f t="shared" si="39"/>
        <v>0.94158684117086655</v>
      </c>
      <c r="P287" s="23" t="e">
        <f>N287/#REF!</f>
        <v>#REF!</v>
      </c>
      <c r="Q287" t="e">
        <f>IF(#REF!="1A1 Energy Industries",#REF!)</f>
        <v>#REF!</v>
      </c>
      <c r="R287" t="e">
        <f>IF(#REF!="1B2 Oil &amp; Natural Gas",#REF!)</f>
        <v>#REF!</v>
      </c>
      <c r="S287" t="e">
        <f>IF(#REF!="3A2 Manure Management",#REF!)</f>
        <v>#REF!</v>
      </c>
      <c r="T287" t="e">
        <f>IF(#REF!="3B2 Cropland",#REF!)</f>
        <v>#REF!</v>
      </c>
      <c r="U287" t="e">
        <f>IF(#REF!="3B6 Other Land",#REF!)</f>
        <v>#REF!</v>
      </c>
      <c r="V287" t="e">
        <f>IF(#REF!="4A1 Managed Waste Disposal Sites",#REF!)</f>
        <v>#REF!</v>
      </c>
      <c r="W287" t="e">
        <f>IF(#REF!="4D1 Domestic Wastewater Treatment &amp; Discharge",#REF!)</f>
        <v>#REF!</v>
      </c>
      <c r="X287" t="e">
        <f>IF(#REF!="unknown",#REF!)</f>
        <v>#REF!</v>
      </c>
    </row>
    <row r="288" spans="1:24" x14ac:dyDescent="0.35">
      <c r="A288" s="4" t="s">
        <v>431</v>
      </c>
      <c r="B288" s="4" t="s">
        <v>436</v>
      </c>
      <c r="C288" s="4"/>
      <c r="D288" s="4" t="s">
        <v>376</v>
      </c>
      <c r="E288" s="46" t="s">
        <v>343</v>
      </c>
      <c r="F288" s="50">
        <v>2.9802502365799999E-2</v>
      </c>
      <c r="G288" s="50">
        <v>6.0083275543200001</v>
      </c>
      <c r="H288" s="49">
        <f t="shared" si="36"/>
        <v>4.9601993393938617</v>
      </c>
      <c r="I288" s="67">
        <f t="shared" si="37"/>
        <v>35.7134352436358</v>
      </c>
      <c r="J288" s="67">
        <f t="shared" si="34"/>
        <v>61822.569719395484</v>
      </c>
      <c r="K288" s="180">
        <f t="shared" si="33"/>
        <v>0.98065460244032288</v>
      </c>
      <c r="L288" s="96">
        <f t="shared" si="40"/>
        <v>3501.1618462123292</v>
      </c>
      <c r="M288" s="96">
        <f t="shared" ref="M288:M336" si="41">L288/L$335</f>
        <v>0.99030888975567444</v>
      </c>
      <c r="N288" s="63">
        <f t="shared" si="38"/>
        <v>3830.7054436491417</v>
      </c>
      <c r="O288" s="66">
        <f t="shared" si="39"/>
        <v>0.94280763819976032</v>
      </c>
      <c r="P288" s="23" t="e">
        <f>N288/#REF!</f>
        <v>#REF!</v>
      </c>
      <c r="Q288" t="e">
        <f>IF(#REF!="1A1 Energy Industries",#REF!)</f>
        <v>#REF!</v>
      </c>
      <c r="R288" t="e">
        <f>IF(#REF!="1B2 Oil &amp; Natural Gas",#REF!)</f>
        <v>#REF!</v>
      </c>
      <c r="S288" t="e">
        <f>IF(#REF!="3A2 Manure Management",#REF!)</f>
        <v>#REF!</v>
      </c>
      <c r="T288" t="e">
        <f>IF(#REF!="3B2 Cropland",#REF!)</f>
        <v>#REF!</v>
      </c>
      <c r="U288" t="e">
        <f>IF(#REF!="3B6 Other Land",#REF!)</f>
        <v>#REF!</v>
      </c>
      <c r="V288" t="e">
        <f>IF(#REF!="4A1 Managed Waste Disposal Sites",#REF!)</f>
        <v>#REF!</v>
      </c>
      <c r="W288" t="e">
        <f>IF(#REF!="4D1 Domestic Wastewater Treatment &amp; Discharge",#REF!)</f>
        <v>#REF!</v>
      </c>
      <c r="X288" t="e">
        <f>IF(#REF!="unknown",#REF!)</f>
        <v>#REF!</v>
      </c>
    </row>
    <row r="289" spans="1:24" x14ac:dyDescent="0.35">
      <c r="A289" s="5" t="s">
        <v>1198</v>
      </c>
      <c r="B289" s="4" t="s">
        <v>1057</v>
      </c>
      <c r="C289" s="4" t="s">
        <v>1099</v>
      </c>
      <c r="D289" s="4" t="s">
        <v>392</v>
      </c>
      <c r="E289" s="33" t="s">
        <v>343</v>
      </c>
      <c r="F289" s="49">
        <v>0.90654722973699997</v>
      </c>
      <c r="G289" s="49">
        <v>184.567060983</v>
      </c>
      <c r="H289" s="49">
        <f t="shared" si="36"/>
        <v>4.9117498263706958</v>
      </c>
      <c r="I289" s="67">
        <f t="shared" si="37"/>
        <v>35.36459874986901</v>
      </c>
      <c r="J289" s="67">
        <f t="shared" si="34"/>
        <v>61857.934318145351</v>
      </c>
      <c r="K289" s="180">
        <f t="shared" si="33"/>
        <v>0.98121557000742532</v>
      </c>
      <c r="L289" s="96">
        <f t="shared" si="40"/>
        <v>3502.0683934420663</v>
      </c>
      <c r="M289" s="96">
        <f t="shared" si="41"/>
        <v>0.99056530800196696</v>
      </c>
      <c r="N289" s="63">
        <f t="shared" si="38"/>
        <v>3835.6171934755125</v>
      </c>
      <c r="O289" s="66">
        <f t="shared" si="39"/>
        <v>0.94401651090515348</v>
      </c>
      <c r="P289" s="23" t="e">
        <f>N289/#REF!</f>
        <v>#REF!</v>
      </c>
      <c r="Q289" t="e">
        <f>IF(#REF!="1A1 Energy Industries",#REF!)</f>
        <v>#REF!</v>
      </c>
      <c r="R289" t="e">
        <f>IF(#REF!="1B2 Oil &amp; Natural Gas",#REF!)</f>
        <v>#REF!</v>
      </c>
      <c r="S289" t="e">
        <f>IF(#REF!="3A2 Manure Management",#REF!)</f>
        <v>#REF!</v>
      </c>
      <c r="T289" t="e">
        <f>IF(#REF!="3B2 Cropland",#REF!)</f>
        <v>#REF!</v>
      </c>
      <c r="U289" t="e">
        <f>IF(#REF!="3B6 Other Land",#REF!)</f>
        <v>#REF!</v>
      </c>
      <c r="V289" t="e">
        <f>IF(#REF!="4A1 Managed Waste Disposal Sites",#REF!)</f>
        <v>#REF!</v>
      </c>
      <c r="W289" t="e">
        <f>IF(#REF!="4D1 Domestic Wastewater Treatment &amp; Discharge",#REF!)</f>
        <v>#REF!</v>
      </c>
      <c r="X289" t="e">
        <f>IF(#REF!="unknown",#REF!)</f>
        <v>#REF!</v>
      </c>
    </row>
    <row r="290" spans="1:24" x14ac:dyDescent="0.35">
      <c r="A290" s="5" t="s">
        <v>1194</v>
      </c>
      <c r="B290" s="4" t="s">
        <v>1057</v>
      </c>
      <c r="C290" s="4" t="s">
        <v>1131</v>
      </c>
      <c r="D290" s="4" t="s">
        <v>392</v>
      </c>
      <c r="E290" s="33" t="s">
        <v>343</v>
      </c>
      <c r="F290" s="49">
        <v>0.73235865775499998</v>
      </c>
      <c r="G290" s="49">
        <v>150.65855435399999</v>
      </c>
      <c r="H290" s="49">
        <f t="shared" si="36"/>
        <v>4.8610492838938875</v>
      </c>
      <c r="I290" s="67">
        <f t="shared" si="37"/>
        <v>34.999554844035991</v>
      </c>
      <c r="J290" s="67">
        <f t="shared" si="34"/>
        <v>61892.933872989386</v>
      </c>
      <c r="K290" s="180">
        <f t="shared" si="33"/>
        <v>0.98177074710046675</v>
      </c>
      <c r="L290" s="96">
        <f t="shared" si="40"/>
        <v>3502.8007520998212</v>
      </c>
      <c r="M290" s="96">
        <f t="shared" si="41"/>
        <v>0.99077245674890335</v>
      </c>
      <c r="N290" s="63">
        <f t="shared" si="38"/>
        <v>3840.4782427594064</v>
      </c>
      <c r="O290" s="66">
        <f t="shared" si="39"/>
        <v>0.94521290526695934</v>
      </c>
      <c r="P290" s="23" t="e">
        <f>N290/#REF!</f>
        <v>#REF!</v>
      </c>
      <c r="Q290" t="e">
        <f>IF(#REF!="1A1 Energy Industries",#REF!)</f>
        <v>#REF!</v>
      </c>
      <c r="R290" t="e">
        <f>IF(#REF!="1B2 Oil &amp; Natural Gas",#REF!)</f>
        <v>#REF!</v>
      </c>
      <c r="S290" t="e">
        <f>IF(#REF!="3A2 Manure Management",#REF!)</f>
        <v>#REF!</v>
      </c>
      <c r="T290" t="e">
        <f>IF(#REF!="3B2 Cropland",#REF!)</f>
        <v>#REF!</v>
      </c>
      <c r="U290" t="e">
        <f>IF(#REF!="3B6 Other Land",#REF!)</f>
        <v>#REF!</v>
      </c>
      <c r="V290" t="e">
        <f>IF(#REF!="4A1 Managed Waste Disposal Sites",#REF!)</f>
        <v>#REF!</v>
      </c>
      <c r="W290" t="e">
        <f>IF(#REF!="4D1 Domestic Wastewater Treatment &amp; Discharge",#REF!)</f>
        <v>#REF!</v>
      </c>
      <c r="X290" t="e">
        <f>IF(#REF!="unknown",#REF!)</f>
        <v>#REF!</v>
      </c>
    </row>
    <row r="291" spans="1:24" x14ac:dyDescent="0.35">
      <c r="A291" s="5" t="s">
        <v>1197</v>
      </c>
      <c r="B291" s="4" t="s">
        <v>1057</v>
      </c>
      <c r="C291" s="4" t="s">
        <v>1158</v>
      </c>
      <c r="D291" s="4" t="s">
        <v>392</v>
      </c>
      <c r="E291" s="33" t="s">
        <v>343</v>
      </c>
      <c r="F291" s="49">
        <v>2.1929444822000002</v>
      </c>
      <c r="G291" s="49">
        <v>453.73018414000001</v>
      </c>
      <c r="H291" s="49">
        <f t="shared" si="36"/>
        <v>4.8331465678363585</v>
      </c>
      <c r="I291" s="67">
        <f t="shared" si="37"/>
        <v>34.798655288421784</v>
      </c>
      <c r="J291" s="67">
        <f t="shared" si="34"/>
        <v>61927.732528277811</v>
      </c>
      <c r="K291" s="180">
        <f t="shared" si="33"/>
        <v>0.98232273744351173</v>
      </c>
      <c r="L291" s="96">
        <f t="shared" si="40"/>
        <v>3504.9936965820211</v>
      </c>
      <c r="M291" s="96">
        <f t="shared" si="41"/>
        <v>0.99139273439125586</v>
      </c>
      <c r="N291" s="63">
        <f t="shared" si="38"/>
        <v>3845.3113893272425</v>
      </c>
      <c r="O291" s="66">
        <f t="shared" si="39"/>
        <v>0.94640243225297427</v>
      </c>
      <c r="P291" s="23" t="e">
        <f>N291/#REF!</f>
        <v>#REF!</v>
      </c>
      <c r="Q291" t="e">
        <f>IF(#REF!="1A1 Energy Industries",#REF!)</f>
        <v>#REF!</v>
      </c>
      <c r="R291" t="e">
        <f>IF(#REF!="1B2 Oil &amp; Natural Gas",#REF!)</f>
        <v>#REF!</v>
      </c>
      <c r="S291" t="e">
        <f>IF(#REF!="3A2 Manure Management",#REF!)</f>
        <v>#REF!</v>
      </c>
      <c r="T291" t="e">
        <f>IF(#REF!="3B2 Cropland",#REF!)</f>
        <v>#REF!</v>
      </c>
      <c r="U291" t="e">
        <f>IF(#REF!="3B6 Other Land",#REF!)</f>
        <v>#REF!</v>
      </c>
      <c r="V291" t="e">
        <f>IF(#REF!="4A1 Managed Waste Disposal Sites",#REF!)</f>
        <v>#REF!</v>
      </c>
      <c r="W291" t="e">
        <f>IF(#REF!="4D1 Domestic Wastewater Treatment &amp; Discharge",#REF!)</f>
        <v>#REF!</v>
      </c>
      <c r="X291" t="e">
        <f>IF(#REF!="unknown",#REF!)</f>
        <v>#REF!</v>
      </c>
    </row>
    <row r="292" spans="1:24" x14ac:dyDescent="0.35">
      <c r="A292" s="5" t="s">
        <v>1197</v>
      </c>
      <c r="B292" s="4" t="s">
        <v>1057</v>
      </c>
      <c r="C292" s="4" t="s">
        <v>1156</v>
      </c>
      <c r="D292" s="4" t="s">
        <v>392</v>
      </c>
      <c r="E292" s="33" t="s">
        <v>514</v>
      </c>
      <c r="F292" s="49">
        <v>2.0271423289100001</v>
      </c>
      <c r="G292" s="49">
        <v>420.17072720499999</v>
      </c>
      <c r="H292" s="49">
        <f t="shared" si="36"/>
        <v>4.8245681996808019</v>
      </c>
      <c r="I292" s="67">
        <f t="shared" si="37"/>
        <v>34.736891037701774</v>
      </c>
      <c r="J292" s="67">
        <f t="shared" si="34"/>
        <v>61962.469419315516</v>
      </c>
      <c r="K292" s="180">
        <f t="shared" si="33"/>
        <v>0.98287374805703376</v>
      </c>
      <c r="L292" s="96">
        <f t="shared" si="40"/>
        <v>3507.0208389109312</v>
      </c>
      <c r="M292" s="96">
        <f t="shared" si="41"/>
        <v>0.99196611464538254</v>
      </c>
      <c r="N292" s="63">
        <f t="shared" si="38"/>
        <v>3850.1359575269234</v>
      </c>
      <c r="O292" s="66">
        <f t="shared" si="39"/>
        <v>0.94758984794352696</v>
      </c>
      <c r="P292" s="23" t="e">
        <f>N292/#REF!</f>
        <v>#REF!</v>
      </c>
      <c r="Q292" t="e">
        <f>IF(#REF!="1A1 Energy Industries",#REF!)</f>
        <v>#REF!</v>
      </c>
      <c r="R292" t="e">
        <f>IF(#REF!="1B2 Oil &amp; Natural Gas",#REF!)</f>
        <v>#REF!</v>
      </c>
      <c r="S292" t="e">
        <f>IF(#REF!="3A2 Manure Management",#REF!)</f>
        <v>#REF!</v>
      </c>
      <c r="T292" t="e">
        <f>IF(#REF!="3B2 Cropland",#REF!)</f>
        <v>#REF!</v>
      </c>
      <c r="U292" t="e">
        <f>IF(#REF!="3B6 Other Land",#REF!)</f>
        <v>#REF!</v>
      </c>
      <c r="V292" t="e">
        <f>IF(#REF!="4A1 Managed Waste Disposal Sites",#REF!)</f>
        <v>#REF!</v>
      </c>
      <c r="W292" t="e">
        <f>IF(#REF!="4D1 Domestic Wastewater Treatment &amp; Discharge",#REF!)</f>
        <v>#REF!</v>
      </c>
      <c r="X292" t="e">
        <f>IF(#REF!="unknown",#REF!)</f>
        <v>#REF!</v>
      </c>
    </row>
    <row r="293" spans="1:24" x14ac:dyDescent="0.35">
      <c r="A293" s="5" t="s">
        <v>1194</v>
      </c>
      <c r="B293" s="4" t="s">
        <v>1057</v>
      </c>
      <c r="C293" s="4" t="s">
        <v>1105</v>
      </c>
      <c r="D293" s="4" t="s">
        <v>392</v>
      </c>
      <c r="E293" s="33" t="s">
        <v>343</v>
      </c>
      <c r="F293" s="49">
        <v>0.84283477161099996</v>
      </c>
      <c r="G293" s="49">
        <v>180.42449944500001</v>
      </c>
      <c r="H293" s="49">
        <f t="shared" si="36"/>
        <v>4.671398696981985</v>
      </c>
      <c r="I293" s="67">
        <f t="shared" si="37"/>
        <v>33.634070618270293</v>
      </c>
      <c r="J293" s="67">
        <f t="shared" si="34"/>
        <v>61996.103489933783</v>
      </c>
      <c r="K293" s="180">
        <f t="shared" si="33"/>
        <v>0.98340726528707312</v>
      </c>
      <c r="L293" s="96">
        <f t="shared" si="40"/>
        <v>3507.863673682542</v>
      </c>
      <c r="M293" s="96">
        <f t="shared" si="41"/>
        <v>0.99220451172714674</v>
      </c>
      <c r="N293" s="63">
        <f t="shared" si="38"/>
        <v>3854.8073562239056</v>
      </c>
      <c r="O293" s="66">
        <f t="shared" si="39"/>
        <v>0.94873956577941354</v>
      </c>
      <c r="P293" s="23" t="e">
        <f>N293/#REF!</f>
        <v>#REF!</v>
      </c>
      <c r="Q293" t="e">
        <f>IF(#REF!="1A1 Energy Industries",#REF!)</f>
        <v>#REF!</v>
      </c>
      <c r="R293" t="e">
        <f>IF(#REF!="1B2 Oil &amp; Natural Gas",#REF!)</f>
        <v>#REF!</v>
      </c>
      <c r="S293" t="e">
        <f>IF(#REF!="3A2 Manure Management",#REF!)</f>
        <v>#REF!</v>
      </c>
      <c r="T293" t="e">
        <f>IF(#REF!="3B2 Cropland",#REF!)</f>
        <v>#REF!</v>
      </c>
      <c r="U293" t="e">
        <f>IF(#REF!="3B6 Other Land",#REF!)</f>
        <v>#REF!</v>
      </c>
      <c r="V293" t="e">
        <f>IF(#REF!="4A1 Managed Waste Disposal Sites",#REF!)</f>
        <v>#REF!</v>
      </c>
      <c r="W293" t="e">
        <f>IF(#REF!="4D1 Domestic Wastewater Treatment &amp; Discharge",#REF!)</f>
        <v>#REF!</v>
      </c>
      <c r="X293" t="e">
        <f>IF(#REF!="unknown",#REF!)</f>
        <v>#REF!</v>
      </c>
    </row>
    <row r="294" spans="1:24" x14ac:dyDescent="0.35">
      <c r="A294" s="5" t="s">
        <v>1197</v>
      </c>
      <c r="B294" s="4" t="s">
        <v>1057</v>
      </c>
      <c r="C294" s="4" t="s">
        <v>1091</v>
      </c>
      <c r="D294" s="4" t="s">
        <v>392</v>
      </c>
      <c r="E294" s="33" t="s">
        <v>343</v>
      </c>
      <c r="F294" s="49">
        <v>2.3013677272200002</v>
      </c>
      <c r="G294" s="49">
        <v>495.24539371899999</v>
      </c>
      <c r="H294" s="49">
        <f t="shared" si="36"/>
        <v>4.6469240429236294</v>
      </c>
      <c r="I294" s="67">
        <f t="shared" si="37"/>
        <v>33.457853109050127</v>
      </c>
      <c r="J294" s="67">
        <f t="shared" si="34"/>
        <v>62029.561343042835</v>
      </c>
      <c r="K294" s="180">
        <f t="shared" ref="K294:K336" si="42">J294/J$336</f>
        <v>0.98393798728371751</v>
      </c>
      <c r="L294" s="96">
        <f t="shared" si="40"/>
        <v>3510.1650414097621</v>
      </c>
      <c r="M294" s="96">
        <f t="shared" si="41"/>
        <v>0.99285545704729194</v>
      </c>
      <c r="N294" s="63">
        <f t="shared" si="38"/>
        <v>3859.4542802668293</v>
      </c>
      <c r="O294" s="66">
        <f t="shared" si="39"/>
        <v>0.94988325994913003</v>
      </c>
      <c r="P294" s="23" t="e">
        <f>N294/#REF!</f>
        <v>#REF!</v>
      </c>
      <c r="Q294" t="e">
        <f>IF(#REF!="1A1 Energy Industries",#REF!)</f>
        <v>#REF!</v>
      </c>
      <c r="R294" t="e">
        <f>IF(#REF!="1B2 Oil &amp; Natural Gas",#REF!)</f>
        <v>#REF!</v>
      </c>
      <c r="S294" t="e">
        <f>IF(#REF!="3A2 Manure Management",#REF!)</f>
        <v>#REF!</v>
      </c>
      <c r="T294" t="e">
        <f>IF(#REF!="3B2 Cropland",#REF!)</f>
        <v>#REF!</v>
      </c>
      <c r="U294" t="e">
        <f>IF(#REF!="3B6 Other Land",#REF!)</f>
        <v>#REF!</v>
      </c>
      <c r="V294" t="e">
        <f>IF(#REF!="4A1 Managed Waste Disposal Sites",#REF!)</f>
        <v>#REF!</v>
      </c>
      <c r="W294" t="e">
        <f>IF(#REF!="4D1 Domestic Wastewater Treatment &amp; Discharge",#REF!)</f>
        <v>#REF!</v>
      </c>
      <c r="X294" t="e">
        <f>IF(#REF!="unknown",#REF!)</f>
        <v>#REF!</v>
      </c>
    </row>
    <row r="295" spans="1:24" x14ac:dyDescent="0.35">
      <c r="A295" s="5" t="s">
        <v>189</v>
      </c>
      <c r="B295" s="4" t="s">
        <v>346</v>
      </c>
      <c r="C295" s="4" t="s">
        <v>454</v>
      </c>
      <c r="D295" s="4" t="s">
        <v>376</v>
      </c>
      <c r="E295" s="33" t="s">
        <v>343</v>
      </c>
      <c r="F295" s="49">
        <v>2.2359199735800002</v>
      </c>
      <c r="G295" s="49">
        <v>481.26022067100001</v>
      </c>
      <c r="H295" s="49">
        <f t="shared" si="36"/>
        <v>4.6459688076079821</v>
      </c>
      <c r="I295" s="67">
        <f t="shared" si="37"/>
        <v>33.450975414777467</v>
      </c>
      <c r="J295" s="67">
        <f t="shared" ref="J295:J336" si="43">J294+I295</f>
        <v>62063.012318457615</v>
      </c>
      <c r="K295" s="180">
        <f t="shared" si="42"/>
        <v>0.98446860018359394</v>
      </c>
      <c r="L295" s="96">
        <f t="shared" si="40"/>
        <v>3512.4009613833423</v>
      </c>
      <c r="M295" s="96">
        <f t="shared" si="41"/>
        <v>0.99348789037196505</v>
      </c>
      <c r="N295" s="63">
        <f t="shared" si="38"/>
        <v>3864.1002490744372</v>
      </c>
      <c r="O295" s="66">
        <f t="shared" si="39"/>
        <v>0.9510267190177234</v>
      </c>
      <c r="P295" s="23" t="e">
        <f>N295/#REF!</f>
        <v>#REF!</v>
      </c>
      <c r="Q295" t="e">
        <f>IF(#REF!="1A1 Energy Industries",#REF!)</f>
        <v>#REF!</v>
      </c>
      <c r="R295" t="e">
        <f>IF(#REF!="1B2 Oil &amp; Natural Gas",#REF!)</f>
        <v>#REF!</v>
      </c>
      <c r="S295" t="e">
        <f>IF(#REF!="3A2 Manure Management",#REF!)</f>
        <v>#REF!</v>
      </c>
      <c r="T295" t="e">
        <f>IF(#REF!="3B2 Cropland",#REF!)</f>
        <v>#REF!</v>
      </c>
      <c r="U295" t="e">
        <f>IF(#REF!="3B6 Other Land",#REF!)</f>
        <v>#REF!</v>
      </c>
      <c r="V295" t="e">
        <f>IF(#REF!="4A1 Managed Waste Disposal Sites",#REF!)</f>
        <v>#REF!</v>
      </c>
      <c r="W295" t="e">
        <f>IF(#REF!="4D1 Domestic Wastewater Treatment &amp; Discharge",#REF!)</f>
        <v>#REF!</v>
      </c>
      <c r="X295" t="e">
        <f>IF(#REF!="unknown",#REF!)</f>
        <v>#REF!</v>
      </c>
    </row>
    <row r="296" spans="1:24" x14ac:dyDescent="0.35">
      <c r="A296" s="5" t="s">
        <v>1193</v>
      </c>
      <c r="B296" s="4" t="s">
        <v>1057</v>
      </c>
      <c r="C296" s="4" t="s">
        <v>443</v>
      </c>
      <c r="D296" s="4" t="s">
        <v>392</v>
      </c>
      <c r="E296" s="33" t="s">
        <v>343</v>
      </c>
      <c r="F296" s="49">
        <v>0.64451675955200005</v>
      </c>
      <c r="G296" s="49">
        <v>140.28328482000001</v>
      </c>
      <c r="H296" s="49">
        <f t="shared" si="36"/>
        <v>4.5943945522732168</v>
      </c>
      <c r="I296" s="67">
        <f t="shared" si="37"/>
        <v>33.079640776367157</v>
      </c>
      <c r="J296" s="67">
        <f t="shared" si="43"/>
        <v>62096.091959233985</v>
      </c>
      <c r="K296" s="180">
        <f t="shared" si="42"/>
        <v>0.98499332282326513</v>
      </c>
      <c r="L296" s="96">
        <f t="shared" si="40"/>
        <v>3513.0454781428944</v>
      </c>
      <c r="M296" s="96">
        <f t="shared" si="41"/>
        <v>0.99367019290598568</v>
      </c>
      <c r="N296" s="63">
        <f t="shared" si="38"/>
        <v>3868.6946436267103</v>
      </c>
      <c r="O296" s="66">
        <f t="shared" si="39"/>
        <v>0.95215748470579464</v>
      </c>
      <c r="P296" s="23" t="e">
        <f>N296/#REF!</f>
        <v>#REF!</v>
      </c>
      <c r="Q296" t="e">
        <f>IF(#REF!="1A1 Energy Industries",#REF!)</f>
        <v>#REF!</v>
      </c>
      <c r="R296" t="e">
        <f>IF(#REF!="1B2 Oil &amp; Natural Gas",#REF!)</f>
        <v>#REF!</v>
      </c>
      <c r="S296" t="e">
        <f>IF(#REF!="3A2 Manure Management",#REF!)</f>
        <v>#REF!</v>
      </c>
      <c r="T296" t="e">
        <f>IF(#REF!="3B2 Cropland",#REF!)</f>
        <v>#REF!</v>
      </c>
      <c r="U296" t="e">
        <f>IF(#REF!="3B6 Other Land",#REF!)</f>
        <v>#REF!</v>
      </c>
      <c r="V296" t="e">
        <f>IF(#REF!="4A1 Managed Waste Disposal Sites",#REF!)</f>
        <v>#REF!</v>
      </c>
      <c r="W296" t="e">
        <f>IF(#REF!="4D1 Domestic Wastewater Treatment &amp; Discharge",#REF!)</f>
        <v>#REF!</v>
      </c>
      <c r="X296" t="e">
        <f>IF(#REF!="unknown",#REF!)</f>
        <v>#REF!</v>
      </c>
    </row>
    <row r="297" spans="1:24" x14ac:dyDescent="0.35">
      <c r="A297" s="5" t="s">
        <v>179</v>
      </c>
      <c r="B297" s="4" t="s">
        <v>346</v>
      </c>
      <c r="C297" s="4" t="s">
        <v>357</v>
      </c>
      <c r="D297" s="4" t="s">
        <v>370</v>
      </c>
      <c r="E297" s="33" t="s">
        <v>343</v>
      </c>
      <c r="F297" s="49">
        <v>2.1901900351500001</v>
      </c>
      <c r="G297" s="49">
        <v>484.78151780000002</v>
      </c>
      <c r="H297" s="49">
        <f t="shared" si="36"/>
        <v>4.5178909565062639</v>
      </c>
      <c r="I297" s="67">
        <f t="shared" si="37"/>
        <v>32.528814886845097</v>
      </c>
      <c r="J297" s="67">
        <f t="shared" si="43"/>
        <v>62128.620774120827</v>
      </c>
      <c r="K297" s="180">
        <f t="shared" si="42"/>
        <v>0.98550930803991821</v>
      </c>
      <c r="L297" s="96">
        <f t="shared" si="40"/>
        <v>3515.2356681780443</v>
      </c>
      <c r="M297" s="96">
        <f t="shared" si="41"/>
        <v>0.99428969144885082</v>
      </c>
      <c r="N297" s="63">
        <f t="shared" si="38"/>
        <v>3873.2125345832164</v>
      </c>
      <c r="O297" s="66">
        <f t="shared" si="39"/>
        <v>0.95326942144042648</v>
      </c>
      <c r="P297" s="23" t="e">
        <f>N297/#REF!</f>
        <v>#REF!</v>
      </c>
      <c r="Q297" t="e">
        <f>IF(#REF!="1A1 Energy Industries",#REF!)</f>
        <v>#REF!</v>
      </c>
      <c r="R297" t="e">
        <f>IF(#REF!="1B2 Oil &amp; Natural Gas",#REF!)</f>
        <v>#REF!</v>
      </c>
      <c r="S297" t="e">
        <f>IF(#REF!="3A2 Manure Management",#REF!)</f>
        <v>#REF!</v>
      </c>
      <c r="T297" t="e">
        <f>IF(#REF!="3B2 Cropland",#REF!)</f>
        <v>#REF!</v>
      </c>
      <c r="U297" t="e">
        <f>IF(#REF!="3B6 Other Land",#REF!)</f>
        <v>#REF!</v>
      </c>
      <c r="V297" t="e">
        <f>IF(#REF!="4A1 Managed Waste Disposal Sites",#REF!)</f>
        <v>#REF!</v>
      </c>
      <c r="W297" t="e">
        <f>IF(#REF!="4D1 Domestic Wastewater Treatment &amp; Discharge",#REF!)</f>
        <v>#REF!</v>
      </c>
      <c r="X297" t="e">
        <f>IF(#REF!="unknown",#REF!)</f>
        <v>#REF!</v>
      </c>
    </row>
    <row r="298" spans="1:24" x14ac:dyDescent="0.35">
      <c r="A298" s="5" t="s">
        <v>179</v>
      </c>
      <c r="B298" s="4" t="s">
        <v>346</v>
      </c>
      <c r="C298" s="4" t="s">
        <v>357</v>
      </c>
      <c r="D298" s="4" t="s">
        <v>370</v>
      </c>
      <c r="E298" s="33" t="s">
        <v>343</v>
      </c>
      <c r="F298" s="49">
        <v>2.1572067535000001</v>
      </c>
      <c r="G298" s="49">
        <v>484.78151780000002</v>
      </c>
      <c r="H298" s="49">
        <f t="shared" si="36"/>
        <v>4.4498535408067488</v>
      </c>
      <c r="I298" s="67">
        <f t="shared" si="37"/>
        <v>32.038945493808598</v>
      </c>
      <c r="J298" s="67">
        <f t="shared" si="43"/>
        <v>62160.659719614639</v>
      </c>
      <c r="K298" s="180">
        <f t="shared" si="42"/>
        <v>0.98601752275015186</v>
      </c>
      <c r="L298" s="96">
        <f t="shared" si="40"/>
        <v>3517.3928749315442</v>
      </c>
      <c r="M298" s="96">
        <f t="shared" si="41"/>
        <v>0.99489986062093372</v>
      </c>
      <c r="N298" s="63">
        <f t="shared" si="38"/>
        <v>3877.662388124023</v>
      </c>
      <c r="O298" s="66">
        <f t="shared" si="39"/>
        <v>0.95436461290551244</v>
      </c>
      <c r="P298" s="23" t="e">
        <f>N298/#REF!</f>
        <v>#REF!</v>
      </c>
      <c r="Q298" t="e">
        <f>IF(#REF!="1A1 Energy Industries",#REF!)</f>
        <v>#REF!</v>
      </c>
      <c r="R298" t="e">
        <f>IF(#REF!="1B2 Oil &amp; Natural Gas",#REF!)</f>
        <v>#REF!</v>
      </c>
      <c r="S298" t="e">
        <f>IF(#REF!="3A2 Manure Management",#REF!)</f>
        <v>#REF!</v>
      </c>
      <c r="T298" t="e">
        <f>IF(#REF!="3B2 Cropland",#REF!)</f>
        <v>#REF!</v>
      </c>
      <c r="U298" t="e">
        <f>IF(#REF!="3B6 Other Land",#REF!)</f>
        <v>#REF!</v>
      </c>
      <c r="V298" t="e">
        <f>IF(#REF!="4A1 Managed Waste Disposal Sites",#REF!)</f>
        <v>#REF!</v>
      </c>
      <c r="W298" t="e">
        <f>IF(#REF!="4D1 Domestic Wastewater Treatment &amp; Discharge",#REF!)</f>
        <v>#REF!</v>
      </c>
      <c r="X298" t="e">
        <f>IF(#REF!="unknown",#REF!)</f>
        <v>#REF!</v>
      </c>
    </row>
    <row r="299" spans="1:24" x14ac:dyDescent="0.35">
      <c r="A299" s="5" t="s">
        <v>179</v>
      </c>
      <c r="B299" s="4" t="s">
        <v>346</v>
      </c>
      <c r="C299" s="4" t="s">
        <v>357</v>
      </c>
      <c r="D299" s="4" t="s">
        <v>370</v>
      </c>
      <c r="E299" s="33" t="s">
        <v>343</v>
      </c>
      <c r="F299" s="49">
        <v>2.15379677457</v>
      </c>
      <c r="G299" s="49">
        <v>484.78151780000002</v>
      </c>
      <c r="H299" s="49">
        <f t="shared" si="36"/>
        <v>4.4428194877234644</v>
      </c>
      <c r="I299" s="67">
        <f t="shared" si="37"/>
        <v>31.988300311608953</v>
      </c>
      <c r="J299" s="67">
        <f t="shared" si="43"/>
        <v>62192.648019926251</v>
      </c>
      <c r="K299" s="180">
        <f t="shared" si="42"/>
        <v>0.98652493410602404</v>
      </c>
      <c r="L299" s="96">
        <f t="shared" ref="L299:L330" si="44">L298+F299</f>
        <v>3519.546671706114</v>
      </c>
      <c r="M299" s="96">
        <f t="shared" si="41"/>
        <v>0.99550906527535188</v>
      </c>
      <c r="N299" s="63">
        <f t="shared" si="38"/>
        <v>3882.1052076117467</v>
      </c>
      <c r="O299" s="66">
        <f t="shared" si="39"/>
        <v>0.95545807315970999</v>
      </c>
      <c r="P299" s="23" t="e">
        <f>N299/#REF!</f>
        <v>#REF!</v>
      </c>
      <c r="Q299" t="e">
        <f>IF(#REF!="1A1 Energy Industries",#REF!)</f>
        <v>#REF!</v>
      </c>
      <c r="R299" t="e">
        <f>IF(#REF!="1B2 Oil &amp; Natural Gas",#REF!)</f>
        <v>#REF!</v>
      </c>
      <c r="S299" t="e">
        <f>IF(#REF!="3A2 Manure Management",#REF!)</f>
        <v>#REF!</v>
      </c>
      <c r="T299" t="e">
        <f>IF(#REF!="3B2 Cropland",#REF!)</f>
        <v>#REF!</v>
      </c>
      <c r="U299" t="e">
        <f>IF(#REF!="3B6 Other Land",#REF!)</f>
        <v>#REF!</v>
      </c>
      <c r="V299" t="e">
        <f>IF(#REF!="4A1 Managed Waste Disposal Sites",#REF!)</f>
        <v>#REF!</v>
      </c>
      <c r="W299" t="e">
        <f>IF(#REF!="4D1 Domestic Wastewater Treatment &amp; Discharge",#REF!)</f>
        <v>#REF!</v>
      </c>
      <c r="X299" t="e">
        <f>IF(#REF!="unknown",#REF!)</f>
        <v>#REF!</v>
      </c>
    </row>
    <row r="300" spans="1:24" x14ac:dyDescent="0.35">
      <c r="A300" s="5" t="s">
        <v>1197</v>
      </c>
      <c r="B300" s="4" t="s">
        <v>1057</v>
      </c>
      <c r="C300" s="4" t="s">
        <v>1141</v>
      </c>
      <c r="D300" s="4" t="s">
        <v>392</v>
      </c>
      <c r="E300" s="33" t="s">
        <v>343</v>
      </c>
      <c r="F300" s="49">
        <v>1.0708643263199999</v>
      </c>
      <c r="G300" s="49">
        <v>241.86773244899999</v>
      </c>
      <c r="H300" s="49">
        <f t="shared" si="36"/>
        <v>4.4274790832042941</v>
      </c>
      <c r="I300" s="67">
        <f t="shared" si="37"/>
        <v>31.877849399070918</v>
      </c>
      <c r="J300" s="67">
        <f t="shared" si="43"/>
        <v>62224.52586932532</v>
      </c>
      <c r="K300" s="180">
        <f t="shared" si="42"/>
        <v>0.98703059344485433</v>
      </c>
      <c r="L300" s="96">
        <f t="shared" si="44"/>
        <v>3520.6175360324341</v>
      </c>
      <c r="M300" s="96">
        <f t="shared" si="41"/>
        <v>0.99581196085934898</v>
      </c>
      <c r="N300" s="63">
        <f t="shared" si="38"/>
        <v>3886.5326866949508</v>
      </c>
      <c r="O300" s="66">
        <f t="shared" si="39"/>
        <v>0.95654775785591528</v>
      </c>
      <c r="P300" s="23" t="e">
        <f>N300/#REF!</f>
        <v>#REF!</v>
      </c>
      <c r="Q300" t="e">
        <f>IF(#REF!="1A1 Energy Industries",#REF!)</f>
        <v>#REF!</v>
      </c>
      <c r="R300" t="e">
        <f>IF(#REF!="1B2 Oil &amp; Natural Gas",#REF!)</f>
        <v>#REF!</v>
      </c>
      <c r="S300" t="e">
        <f>IF(#REF!="3A2 Manure Management",#REF!)</f>
        <v>#REF!</v>
      </c>
      <c r="T300" t="e">
        <f>IF(#REF!="3B2 Cropland",#REF!)</f>
        <v>#REF!</v>
      </c>
      <c r="U300" t="e">
        <f>IF(#REF!="3B6 Other Land",#REF!)</f>
        <v>#REF!</v>
      </c>
      <c r="V300" t="e">
        <f>IF(#REF!="4A1 Managed Waste Disposal Sites",#REF!)</f>
        <v>#REF!</v>
      </c>
      <c r="W300" t="e">
        <f>IF(#REF!="4D1 Domestic Wastewater Treatment &amp; Discharge",#REF!)</f>
        <v>#REF!</v>
      </c>
      <c r="X300" t="e">
        <f>IF(#REF!="unknown",#REF!)</f>
        <v>#REF!</v>
      </c>
    </row>
    <row r="301" spans="1:24" x14ac:dyDescent="0.35">
      <c r="A301" s="5" t="s">
        <v>1251</v>
      </c>
      <c r="B301" s="4" t="s">
        <v>436</v>
      </c>
      <c r="C301" s="4"/>
      <c r="D301" s="4" t="s">
        <v>376</v>
      </c>
      <c r="E301" s="46" t="s">
        <v>514</v>
      </c>
      <c r="F301" s="50">
        <v>3.7232050439300002E-2</v>
      </c>
      <c r="G301" s="50">
        <v>8.4970583145000003</v>
      </c>
      <c r="H301" s="49">
        <f t="shared" si="36"/>
        <v>4.3817576696825205</v>
      </c>
      <c r="I301" s="67">
        <f t="shared" si="37"/>
        <v>31.548655221714142</v>
      </c>
      <c r="J301" s="67">
        <f t="shared" si="43"/>
        <v>62256.074524547032</v>
      </c>
      <c r="K301" s="180">
        <f t="shared" si="42"/>
        <v>0.98753103097251449</v>
      </c>
      <c r="L301" s="96">
        <f t="shared" si="44"/>
        <v>3520.6547680828735</v>
      </c>
      <c r="M301" s="96">
        <f t="shared" si="41"/>
        <v>0.99582249200076822</v>
      </c>
      <c r="N301" s="63">
        <f t="shared" si="38"/>
        <v>3890.9144443646333</v>
      </c>
      <c r="O301" s="66">
        <f t="shared" si="39"/>
        <v>0.95762618966449131</v>
      </c>
      <c r="P301" s="23" t="e">
        <f>N301/#REF!</f>
        <v>#REF!</v>
      </c>
      <c r="Q301" t="e">
        <f>IF(#REF!="1A1 Energy Industries",#REF!)</f>
        <v>#REF!</v>
      </c>
      <c r="R301" t="e">
        <f>IF(#REF!="1B2 Oil &amp; Natural Gas",#REF!)</f>
        <v>#REF!</v>
      </c>
      <c r="S301" t="e">
        <f>IF(#REF!="3A2 Manure Management",#REF!)</f>
        <v>#REF!</v>
      </c>
      <c r="T301" t="e">
        <f>IF(#REF!="3B2 Cropland",#REF!)</f>
        <v>#REF!</v>
      </c>
      <c r="U301" t="e">
        <f>IF(#REF!="3B6 Other Land",#REF!)</f>
        <v>#REF!</v>
      </c>
      <c r="V301" t="e">
        <f>IF(#REF!="4A1 Managed Waste Disposal Sites",#REF!)</f>
        <v>#REF!</v>
      </c>
      <c r="W301" t="e">
        <f>IF(#REF!="4D1 Domestic Wastewater Treatment &amp; Discharge",#REF!)</f>
        <v>#REF!</v>
      </c>
      <c r="X301" t="e">
        <f>IF(#REF!="unknown",#REF!)</f>
        <v>#REF!</v>
      </c>
    </row>
    <row r="302" spans="1:24" x14ac:dyDescent="0.35">
      <c r="A302" s="5" t="s">
        <v>1207</v>
      </c>
      <c r="B302" s="4" t="s">
        <v>1057</v>
      </c>
      <c r="C302" s="4" t="s">
        <v>1098</v>
      </c>
      <c r="D302" s="4" t="s">
        <v>392</v>
      </c>
      <c r="E302" s="33" t="s">
        <v>343</v>
      </c>
      <c r="F302" s="49">
        <v>3.52377211675E-2</v>
      </c>
      <c r="G302" s="49">
        <v>8.0610173055299992</v>
      </c>
      <c r="H302" s="49">
        <f t="shared" si="36"/>
        <v>4.3713739633490558</v>
      </c>
      <c r="I302" s="67">
        <f t="shared" si="37"/>
        <v>31.473892536113201</v>
      </c>
      <c r="J302" s="67">
        <f t="shared" si="43"/>
        <v>62287.548417083148</v>
      </c>
      <c r="K302" s="180">
        <f t="shared" si="42"/>
        <v>0.98803028258422121</v>
      </c>
      <c r="L302" s="96">
        <f t="shared" si="44"/>
        <v>3520.690005804041</v>
      </c>
      <c r="M302" s="96">
        <f t="shared" si="41"/>
        <v>0.99583245904315576</v>
      </c>
      <c r="N302" s="63">
        <f t="shared" si="38"/>
        <v>3895.2858183279823</v>
      </c>
      <c r="O302" s="66">
        <f t="shared" si="39"/>
        <v>0.95870206585040529</v>
      </c>
      <c r="P302" s="23" t="e">
        <f>N302/#REF!</f>
        <v>#REF!</v>
      </c>
      <c r="Q302" t="e">
        <f>IF(#REF!="1A1 Energy Industries",#REF!)</f>
        <v>#REF!</v>
      </c>
      <c r="R302" t="e">
        <f>IF(#REF!="1B2 Oil &amp; Natural Gas",#REF!)</f>
        <v>#REF!</v>
      </c>
      <c r="S302" t="e">
        <f>IF(#REF!="3A2 Manure Management",#REF!)</f>
        <v>#REF!</v>
      </c>
      <c r="T302" t="e">
        <f>IF(#REF!="3B2 Cropland",#REF!)</f>
        <v>#REF!</v>
      </c>
      <c r="U302" t="e">
        <f>IF(#REF!="3B6 Other Land",#REF!)</f>
        <v>#REF!</v>
      </c>
      <c r="V302" t="e">
        <f>IF(#REF!="4A1 Managed Waste Disposal Sites",#REF!)</f>
        <v>#REF!</v>
      </c>
      <c r="W302" t="e">
        <f>IF(#REF!="4D1 Domestic Wastewater Treatment &amp; Discharge",#REF!)</f>
        <v>#REF!</v>
      </c>
      <c r="X302" t="e">
        <f>IF(#REF!="unknown",#REF!)</f>
        <v>#REF!</v>
      </c>
    </row>
    <row r="303" spans="1:24" x14ac:dyDescent="0.35">
      <c r="A303" s="5" t="s">
        <v>1194</v>
      </c>
      <c r="B303" s="4" t="s">
        <v>1057</v>
      </c>
      <c r="C303" s="4" t="s">
        <v>1139</v>
      </c>
      <c r="D303" s="4" t="s">
        <v>392</v>
      </c>
      <c r="E303" s="33" t="s">
        <v>343</v>
      </c>
      <c r="F303" s="49">
        <v>1.4216307709</v>
      </c>
      <c r="G303" s="49">
        <v>326.02147168599998</v>
      </c>
      <c r="H303" s="49">
        <f t="shared" si="36"/>
        <v>4.3605433824592099</v>
      </c>
      <c r="I303" s="67">
        <f t="shared" si="37"/>
        <v>31.395912353706311</v>
      </c>
      <c r="J303" s="67">
        <f t="shared" si="43"/>
        <v>62318.944329436854</v>
      </c>
      <c r="K303" s="180">
        <f t="shared" si="42"/>
        <v>0.98852829724273861</v>
      </c>
      <c r="L303" s="96">
        <f t="shared" si="44"/>
        <v>3522.1116365749408</v>
      </c>
      <c r="M303" s="96">
        <f t="shared" si="41"/>
        <v>0.99623456944313493</v>
      </c>
      <c r="N303" s="63">
        <f t="shared" si="38"/>
        <v>3899.6463617104414</v>
      </c>
      <c r="O303" s="66">
        <f t="shared" si="39"/>
        <v>0.95977527642954286</v>
      </c>
      <c r="P303"/>
      <c r="Q303">
        <f t="shared" ref="Q303:X303" si="45">SUMIF(Q93:Q302, "&gt;0")</f>
        <v>0</v>
      </c>
      <c r="R303">
        <f t="shared" si="45"/>
        <v>0</v>
      </c>
      <c r="S303">
        <f t="shared" si="45"/>
        <v>0</v>
      </c>
      <c r="T303">
        <f t="shared" si="45"/>
        <v>0</v>
      </c>
      <c r="U303">
        <f t="shared" si="45"/>
        <v>0</v>
      </c>
      <c r="V303">
        <f t="shared" si="45"/>
        <v>0</v>
      </c>
      <c r="W303">
        <f t="shared" si="45"/>
        <v>0</v>
      </c>
      <c r="X303">
        <f t="shared" si="45"/>
        <v>0</v>
      </c>
    </row>
    <row r="304" spans="1:24" x14ac:dyDescent="0.35">
      <c r="A304" s="5" t="s">
        <v>1194</v>
      </c>
      <c r="B304" s="4" t="s">
        <v>1057</v>
      </c>
      <c r="C304" s="4" t="s">
        <v>1166</v>
      </c>
      <c r="D304" s="4" t="s">
        <v>392</v>
      </c>
      <c r="E304" s="45" t="s">
        <v>343</v>
      </c>
      <c r="F304" s="50">
        <v>1.05974726891</v>
      </c>
      <c r="G304" s="50">
        <v>245.33725766800001</v>
      </c>
      <c r="H304" s="49">
        <f t="shared" si="36"/>
        <v>4.3195529247501883</v>
      </c>
      <c r="I304" s="67">
        <f t="shared" si="37"/>
        <v>31.10078105820136</v>
      </c>
      <c r="J304" s="67">
        <f t="shared" si="43"/>
        <v>62350.045110495055</v>
      </c>
      <c r="K304" s="180">
        <f t="shared" si="42"/>
        <v>0.98902163040929325</v>
      </c>
      <c r="L304" s="96">
        <f t="shared" si="44"/>
        <v>3523.1713838438509</v>
      </c>
      <c r="M304" s="96">
        <f t="shared" si="41"/>
        <v>0.99653432055073699</v>
      </c>
      <c r="N304" s="63">
        <f t="shared" si="38"/>
        <v>3903.9659146351914</v>
      </c>
      <c r="O304" s="66">
        <f t="shared" si="39"/>
        <v>0.96083839849699759</v>
      </c>
      <c r="P304"/>
      <c r="Q304"/>
      <c r="R304"/>
      <c r="S304"/>
      <c r="T304"/>
      <c r="U304"/>
    </row>
    <row r="305" spans="1:25" x14ac:dyDescent="0.35">
      <c r="A305" s="5" t="s">
        <v>1194</v>
      </c>
      <c r="B305" s="4" t="s">
        <v>1057</v>
      </c>
      <c r="C305" s="4" t="s">
        <v>1166</v>
      </c>
      <c r="D305" s="4" t="s">
        <v>392</v>
      </c>
      <c r="E305" s="45" t="s">
        <v>343</v>
      </c>
      <c r="F305" s="50">
        <v>1.05974724935</v>
      </c>
      <c r="G305" s="50">
        <v>245.33725766800001</v>
      </c>
      <c r="H305" s="49">
        <f t="shared" si="36"/>
        <v>4.3195528450232024</v>
      </c>
      <c r="I305" s="67">
        <f t="shared" si="37"/>
        <v>31.100780484167057</v>
      </c>
      <c r="J305" s="67">
        <f t="shared" si="43"/>
        <v>62381.14589097922</v>
      </c>
      <c r="K305" s="180">
        <f t="shared" si="42"/>
        <v>0.98951496356674229</v>
      </c>
      <c r="L305" s="96">
        <f t="shared" si="44"/>
        <v>3524.2311310932009</v>
      </c>
      <c r="M305" s="96">
        <f t="shared" si="41"/>
        <v>0.99683407165280635</v>
      </c>
      <c r="N305" s="63">
        <f t="shared" si="38"/>
        <v>3908.2854674802147</v>
      </c>
      <c r="O305" s="66">
        <f t="shared" si="39"/>
        <v>0.96190152054483002</v>
      </c>
      <c r="P305"/>
      <c r="Q305"/>
      <c r="R305"/>
      <c r="S305"/>
      <c r="T305"/>
      <c r="U305"/>
    </row>
    <row r="306" spans="1:25" x14ac:dyDescent="0.35">
      <c r="A306" s="5" t="s">
        <v>1194</v>
      </c>
      <c r="B306" s="4" t="s">
        <v>1057</v>
      </c>
      <c r="C306" s="4" t="s">
        <v>1090</v>
      </c>
      <c r="D306" s="4" t="s">
        <v>392</v>
      </c>
      <c r="E306" s="33" t="s">
        <v>343</v>
      </c>
      <c r="F306" s="49">
        <v>0.109697645064</v>
      </c>
      <c r="G306" s="49">
        <v>25.632011236</v>
      </c>
      <c r="H306" s="49">
        <f t="shared" si="36"/>
        <v>4.2797127409935873</v>
      </c>
      <c r="I306" s="67">
        <f t="shared" si="37"/>
        <v>30.81393173515383</v>
      </c>
      <c r="J306" s="67">
        <f t="shared" si="43"/>
        <v>62411.959822714372</v>
      </c>
      <c r="K306" s="180">
        <f t="shared" si="42"/>
        <v>0.99000374661333046</v>
      </c>
      <c r="L306" s="96">
        <f t="shared" si="44"/>
        <v>3524.3408287382649</v>
      </c>
      <c r="M306" s="96">
        <f t="shared" si="41"/>
        <v>0.99686509979656657</v>
      </c>
      <c r="N306" s="63">
        <f t="shared" si="38"/>
        <v>3912.5651802212083</v>
      </c>
      <c r="O306" s="66">
        <f t="shared" si="39"/>
        <v>0.96295483720435004</v>
      </c>
      <c r="P306"/>
      <c r="Q306"/>
      <c r="R306"/>
      <c r="S306"/>
      <c r="T306"/>
      <c r="U306"/>
    </row>
    <row r="307" spans="1:25" x14ac:dyDescent="0.35">
      <c r="A307" s="5" t="s">
        <v>1194</v>
      </c>
      <c r="B307" s="4" t="s">
        <v>1057</v>
      </c>
      <c r="C307" s="4" t="s">
        <v>1172</v>
      </c>
      <c r="D307" s="4" t="s">
        <v>392</v>
      </c>
      <c r="E307" s="45" t="s">
        <v>343</v>
      </c>
      <c r="F307" s="50">
        <v>8.8731837924600002E-2</v>
      </c>
      <c r="G307" s="50">
        <v>21.213203435600001</v>
      </c>
      <c r="H307" s="49">
        <f t="shared" si="36"/>
        <v>4.1828589535746508</v>
      </c>
      <c r="I307" s="67">
        <f t="shared" si="37"/>
        <v>30.116584465737485</v>
      </c>
      <c r="J307" s="67">
        <f t="shared" si="43"/>
        <v>62442.07640718011</v>
      </c>
      <c r="K307" s="180">
        <f t="shared" si="42"/>
        <v>0.99048146805551829</v>
      </c>
      <c r="L307" s="96">
        <f t="shared" si="44"/>
        <v>3524.4295605761895</v>
      </c>
      <c r="M307" s="96">
        <f t="shared" si="41"/>
        <v>0.99689019773026999</v>
      </c>
      <c r="N307" s="63">
        <f t="shared" si="38"/>
        <v>3916.7480391747831</v>
      </c>
      <c r="O307" s="66">
        <f t="shared" si="39"/>
        <v>0.96398431635093407</v>
      </c>
      <c r="P307"/>
      <c r="Q307"/>
      <c r="R307"/>
      <c r="S307"/>
      <c r="T307"/>
      <c r="U307"/>
    </row>
    <row r="308" spans="1:25" x14ac:dyDescent="0.35">
      <c r="A308" s="5" t="s">
        <v>1194</v>
      </c>
      <c r="B308" s="4" t="s">
        <v>1057</v>
      </c>
      <c r="C308" s="4" t="s">
        <v>1121</v>
      </c>
      <c r="D308" s="4" t="s">
        <v>392</v>
      </c>
      <c r="E308" s="33" t="s">
        <v>343</v>
      </c>
      <c r="F308" s="49">
        <v>0.34743399871500003</v>
      </c>
      <c r="G308" s="49">
        <v>83.354663936700007</v>
      </c>
      <c r="H308" s="49">
        <f t="shared" si="36"/>
        <v>4.1681410770109197</v>
      </c>
      <c r="I308" s="67">
        <f t="shared" si="37"/>
        <v>30.010615754478621</v>
      </c>
      <c r="J308" s="67">
        <f t="shared" si="43"/>
        <v>62472.087022934589</v>
      </c>
      <c r="K308" s="180">
        <f t="shared" si="42"/>
        <v>0.99095750857915355</v>
      </c>
      <c r="L308" s="96">
        <f t="shared" si="44"/>
        <v>3524.7769945749046</v>
      </c>
      <c r="M308" s="96">
        <f t="shared" si="41"/>
        <v>0.9969884699589312</v>
      </c>
      <c r="N308" s="63">
        <f t="shared" si="38"/>
        <v>3920.9161802517942</v>
      </c>
      <c r="O308" s="66">
        <f t="shared" si="39"/>
        <v>0.96501017315519855</v>
      </c>
      <c r="P308"/>
      <c r="Q308"/>
      <c r="R308"/>
      <c r="S308"/>
      <c r="T308"/>
      <c r="U308"/>
    </row>
    <row r="309" spans="1:25" x14ac:dyDescent="0.35">
      <c r="A309" s="5" t="s">
        <v>1198</v>
      </c>
      <c r="B309" s="4" t="s">
        <v>1057</v>
      </c>
      <c r="C309" s="4"/>
      <c r="D309" s="4" t="s">
        <v>392</v>
      </c>
      <c r="E309" s="33" t="s">
        <v>343</v>
      </c>
      <c r="F309" s="49">
        <v>0.123628480826</v>
      </c>
      <c r="G309" s="49">
        <v>30.5941170816</v>
      </c>
      <c r="H309" s="49">
        <f t="shared" si="36"/>
        <v>4.0409233087609833</v>
      </c>
      <c r="I309" s="67">
        <f t="shared" si="37"/>
        <v>29.094647823079082</v>
      </c>
      <c r="J309" s="67">
        <f t="shared" si="43"/>
        <v>62501.181670757665</v>
      </c>
      <c r="K309" s="180">
        <f t="shared" si="42"/>
        <v>0.991419019649036</v>
      </c>
      <c r="L309" s="96">
        <f t="shared" si="44"/>
        <v>3524.9006230557306</v>
      </c>
      <c r="M309" s="96">
        <f t="shared" si="41"/>
        <v>0.99702343846052199</v>
      </c>
      <c r="N309" s="63">
        <f t="shared" si="38"/>
        <v>3924.9571035605554</v>
      </c>
      <c r="O309" s="66">
        <f t="shared" si="39"/>
        <v>0.96600471930783882</v>
      </c>
      <c r="P309"/>
      <c r="Q309"/>
      <c r="R309"/>
      <c r="S309"/>
      <c r="T309"/>
      <c r="U309"/>
    </row>
    <row r="310" spans="1:25" x14ac:dyDescent="0.35">
      <c r="A310" s="5" t="s">
        <v>1194</v>
      </c>
      <c r="B310" s="4" t="s">
        <v>1057</v>
      </c>
      <c r="C310" s="4" t="s">
        <v>1135</v>
      </c>
      <c r="D310" s="4" t="s">
        <v>392</v>
      </c>
      <c r="E310" s="33" t="s">
        <v>343</v>
      </c>
      <c r="F310" s="49">
        <v>8.5643400438099995E-2</v>
      </c>
      <c r="G310" s="49">
        <v>21.213203435600001</v>
      </c>
      <c r="H310" s="49">
        <f t="shared" si="36"/>
        <v>4.0372686142430165</v>
      </c>
      <c r="I310" s="67">
        <f t="shared" si="37"/>
        <v>29.068334022549713</v>
      </c>
      <c r="J310" s="67">
        <f t="shared" si="43"/>
        <v>62530.250004780217</v>
      </c>
      <c r="K310" s="180">
        <f t="shared" si="42"/>
        <v>0.99188011331877302</v>
      </c>
      <c r="L310" s="96">
        <f t="shared" si="44"/>
        <v>3524.9862664561688</v>
      </c>
      <c r="M310" s="96">
        <f t="shared" si="41"/>
        <v>0.99704766282504109</v>
      </c>
      <c r="N310" s="63">
        <f t="shared" si="38"/>
        <v>3928.9943721747986</v>
      </c>
      <c r="O310" s="66">
        <f t="shared" si="39"/>
        <v>0.9669983659723933</v>
      </c>
      <c r="P310"/>
      <c r="Q310"/>
      <c r="R310"/>
      <c r="S310"/>
      <c r="T310"/>
      <c r="U310"/>
    </row>
    <row r="311" spans="1:25" x14ac:dyDescent="0.35">
      <c r="A311" s="5" t="s">
        <v>1194</v>
      </c>
      <c r="B311" s="4" t="s">
        <v>1057</v>
      </c>
      <c r="C311" s="4" t="s">
        <v>1173</v>
      </c>
      <c r="D311" s="4" t="s">
        <v>392</v>
      </c>
      <c r="E311" s="45" t="s">
        <v>343</v>
      </c>
      <c r="F311" s="50">
        <v>0.21507346164400001</v>
      </c>
      <c r="G311" s="50">
        <v>55.317266743799998</v>
      </c>
      <c r="H311" s="49">
        <f t="shared" si="36"/>
        <v>3.8879987082533431</v>
      </c>
      <c r="I311" s="67">
        <f t="shared" si="37"/>
        <v>27.993590699424072</v>
      </c>
      <c r="J311" s="67">
        <f t="shared" si="43"/>
        <v>62558.243595479638</v>
      </c>
      <c r="K311" s="180">
        <f t="shared" si="42"/>
        <v>0.99232415897528359</v>
      </c>
      <c r="L311" s="96">
        <f t="shared" si="44"/>
        <v>3525.2013399178127</v>
      </c>
      <c r="M311" s="96">
        <f t="shared" si="41"/>
        <v>0.99710849667687995</v>
      </c>
      <c r="N311" s="63">
        <f t="shared" si="38"/>
        <v>3932.8823708830519</v>
      </c>
      <c r="O311" s="66">
        <f t="shared" si="39"/>
        <v>0.96795527454533747</v>
      </c>
      <c r="P311"/>
      <c r="Q311"/>
      <c r="R311"/>
      <c r="S311"/>
      <c r="T311"/>
      <c r="U311"/>
    </row>
    <row r="312" spans="1:25" x14ac:dyDescent="0.35">
      <c r="A312" s="5" t="s">
        <v>1194</v>
      </c>
      <c r="B312" s="4" t="s">
        <v>1057</v>
      </c>
      <c r="C312" s="4" t="s">
        <v>1173</v>
      </c>
      <c r="D312" s="4" t="s">
        <v>392</v>
      </c>
      <c r="E312" s="45" t="s">
        <v>343</v>
      </c>
      <c r="F312" s="50">
        <v>0.215073459316</v>
      </c>
      <c r="G312" s="50">
        <v>55.317266743799998</v>
      </c>
      <c r="H312" s="49">
        <f t="shared" si="36"/>
        <v>3.8879986661688339</v>
      </c>
      <c r="I312" s="67">
        <f t="shared" si="37"/>
        <v>27.993590396415605</v>
      </c>
      <c r="J312" s="67">
        <f t="shared" si="43"/>
        <v>62586.237185876053</v>
      </c>
      <c r="K312" s="180">
        <f t="shared" si="42"/>
        <v>0.99276820462698767</v>
      </c>
      <c r="L312" s="96">
        <f t="shared" si="44"/>
        <v>3525.4164133771287</v>
      </c>
      <c r="M312" s="96">
        <f t="shared" si="41"/>
        <v>0.99716933052806045</v>
      </c>
      <c r="N312" s="63">
        <f t="shared" si="38"/>
        <v>3936.7703695492205</v>
      </c>
      <c r="O312" s="66">
        <f t="shared" si="39"/>
        <v>0.96891218310792393</v>
      </c>
      <c r="P312"/>
      <c r="Q312"/>
      <c r="R312"/>
      <c r="S312"/>
      <c r="T312"/>
      <c r="U312"/>
      <c r="Y312">
        <f>SUM(Q303:X303)</f>
        <v>0</v>
      </c>
    </row>
    <row r="313" spans="1:25" x14ac:dyDescent="0.35">
      <c r="A313" s="5" t="s">
        <v>434</v>
      </c>
      <c r="B313" s="4" t="s">
        <v>424</v>
      </c>
      <c r="C313" s="4" t="s">
        <v>431</v>
      </c>
      <c r="D313" s="4" t="s">
        <v>376</v>
      </c>
      <c r="E313" s="33" t="s">
        <v>343</v>
      </c>
      <c r="F313" s="49">
        <v>0.21797665767400001</v>
      </c>
      <c r="G313" s="49">
        <v>57.706152185000001</v>
      </c>
      <c r="H313" s="49">
        <f t="shared" si="36"/>
        <v>3.7773556097656491</v>
      </c>
      <c r="I313" s="67">
        <f t="shared" si="37"/>
        <v>27.196960390312672</v>
      </c>
      <c r="J313" s="67">
        <f t="shared" si="43"/>
        <v>62613.434146266365</v>
      </c>
      <c r="K313" s="180">
        <f t="shared" si="42"/>
        <v>0.99319961381137134</v>
      </c>
      <c r="L313" s="96">
        <f t="shared" si="44"/>
        <v>3525.6343900348029</v>
      </c>
      <c r="M313" s="96">
        <f t="shared" si="41"/>
        <v>0.9972309855532594</v>
      </c>
      <c r="N313" s="63">
        <f t="shared" si="38"/>
        <v>3940.5477251589859</v>
      </c>
      <c r="O313" s="66">
        <f t="shared" si="39"/>
        <v>0.96984186036279818</v>
      </c>
      <c r="P313"/>
      <c r="Q313"/>
      <c r="R313"/>
      <c r="S313"/>
      <c r="T313"/>
      <c r="U313"/>
    </row>
    <row r="314" spans="1:25" x14ac:dyDescent="0.35">
      <c r="A314" s="5" t="s">
        <v>434</v>
      </c>
      <c r="B314" s="4" t="s">
        <v>424</v>
      </c>
      <c r="C314" s="4" t="s">
        <v>431</v>
      </c>
      <c r="D314" s="4" t="s">
        <v>376</v>
      </c>
      <c r="E314" s="33" t="s">
        <v>514</v>
      </c>
      <c r="F314" s="49">
        <v>0.2938226421494286</v>
      </c>
      <c r="G314" s="49">
        <v>77.938543500257154</v>
      </c>
      <c r="H314" s="49">
        <f t="shared" si="36"/>
        <v>3.7699272908334391</v>
      </c>
      <c r="I314" s="67">
        <f t="shared" si="37"/>
        <v>27.143476494000762</v>
      </c>
      <c r="J314" s="67">
        <f t="shared" si="43"/>
        <v>62640.577622760364</v>
      </c>
      <c r="K314" s="180">
        <f t="shared" si="42"/>
        <v>0.99363017461256242</v>
      </c>
      <c r="L314" s="96">
        <f t="shared" si="44"/>
        <v>3525.9282126769522</v>
      </c>
      <c r="M314" s="96">
        <f t="shared" si="41"/>
        <v>0.9973140937291487</v>
      </c>
      <c r="N314" s="63">
        <f t="shared" si="38"/>
        <v>3944.3176524498194</v>
      </c>
      <c r="O314" s="66">
        <f t="shared" si="39"/>
        <v>0.97076970937064821</v>
      </c>
      <c r="P314"/>
      <c r="Q314"/>
      <c r="R314"/>
      <c r="S314"/>
      <c r="T314"/>
      <c r="U314"/>
    </row>
    <row r="315" spans="1:25" x14ac:dyDescent="0.35">
      <c r="A315" s="5" t="s">
        <v>185</v>
      </c>
      <c r="B315" s="4" t="s">
        <v>346</v>
      </c>
      <c r="C315" s="4" t="s">
        <v>1058</v>
      </c>
      <c r="D315" s="4" t="s">
        <v>370</v>
      </c>
      <c r="E315" s="33" t="s">
        <v>343</v>
      </c>
      <c r="F315" s="49">
        <v>8.6696936516099998E-2</v>
      </c>
      <c r="G315" s="49">
        <v>23.469128658700001</v>
      </c>
      <c r="H315" s="49">
        <f t="shared" si="36"/>
        <v>3.6940841637919721</v>
      </c>
      <c r="I315" s="67">
        <f t="shared" si="37"/>
        <v>26.597405979302199</v>
      </c>
      <c r="J315" s="67">
        <f t="shared" si="43"/>
        <v>62667.175028739664</v>
      </c>
      <c r="K315" s="180">
        <f t="shared" si="42"/>
        <v>0.99405207342241397</v>
      </c>
      <c r="L315" s="96">
        <f t="shared" si="44"/>
        <v>3526.0149096134683</v>
      </c>
      <c r="M315" s="96">
        <f t="shared" si="41"/>
        <v>0.99733861608793062</v>
      </c>
      <c r="N315" s="63">
        <f t="shared" si="38"/>
        <v>3948.0117366136114</v>
      </c>
      <c r="O315" s="66">
        <f t="shared" si="39"/>
        <v>0.97167889197865842</v>
      </c>
      <c r="P315"/>
      <c r="Q315"/>
      <c r="R315"/>
      <c r="S315"/>
      <c r="T315"/>
      <c r="U315"/>
    </row>
    <row r="316" spans="1:25" x14ac:dyDescent="0.35">
      <c r="A316" s="5" t="s">
        <v>255</v>
      </c>
      <c r="B316" s="4" t="s">
        <v>435</v>
      </c>
      <c r="C316" s="4"/>
      <c r="D316" s="4" t="s">
        <v>376</v>
      </c>
      <c r="E316" s="33" t="s">
        <v>343</v>
      </c>
      <c r="F316" s="49">
        <v>1.1116076726499999</v>
      </c>
      <c r="G316" s="49">
        <v>304.84504260400001</v>
      </c>
      <c r="H316" s="49">
        <f t="shared" si="36"/>
        <v>3.6464679338545167</v>
      </c>
      <c r="I316" s="67">
        <f t="shared" si="37"/>
        <v>26.254569123752518</v>
      </c>
      <c r="J316" s="67">
        <f t="shared" si="43"/>
        <v>62693.429597863418</v>
      </c>
      <c r="K316" s="180">
        <f t="shared" si="42"/>
        <v>0.99446853401541668</v>
      </c>
      <c r="L316" s="96">
        <f t="shared" si="44"/>
        <v>3527.1265172861181</v>
      </c>
      <c r="M316" s="96">
        <f t="shared" si="41"/>
        <v>0.99765303598866639</v>
      </c>
      <c r="N316" s="63">
        <f t="shared" si="38"/>
        <v>3951.6582045474661</v>
      </c>
      <c r="O316" s="66">
        <f t="shared" si="39"/>
        <v>0.9725763553495862</v>
      </c>
      <c r="P316"/>
      <c r="Q316"/>
      <c r="R316"/>
      <c r="S316"/>
      <c r="T316"/>
      <c r="U316"/>
    </row>
    <row r="317" spans="1:25" x14ac:dyDescent="0.35">
      <c r="A317" s="5" t="s">
        <v>217</v>
      </c>
      <c r="B317" s="4" t="s">
        <v>445</v>
      </c>
      <c r="C317" s="4"/>
      <c r="D317" s="4" t="s">
        <v>395</v>
      </c>
      <c r="E317" s="33" t="s">
        <v>343</v>
      </c>
      <c r="F317" s="49">
        <v>0.50257601402700003</v>
      </c>
      <c r="G317" s="49">
        <v>138.13037319899999</v>
      </c>
      <c r="H317" s="49">
        <f t="shared" si="36"/>
        <v>3.638417839521471</v>
      </c>
      <c r="I317" s="67">
        <f t="shared" si="37"/>
        <v>26.196608444554588</v>
      </c>
      <c r="J317" s="67">
        <f t="shared" si="43"/>
        <v>62719.62620630797</v>
      </c>
      <c r="K317" s="180">
        <f t="shared" si="42"/>
        <v>0.99488407521268629</v>
      </c>
      <c r="L317" s="96">
        <f t="shared" si="44"/>
        <v>3527.6290933001451</v>
      </c>
      <c r="M317" s="96">
        <f t="shared" si="41"/>
        <v>0.99779519036950637</v>
      </c>
      <c r="N317" s="63">
        <f t="shared" si="38"/>
        <v>3955.2966223869876</v>
      </c>
      <c r="O317" s="66">
        <f t="shared" si="39"/>
        <v>0.97347183744303456</v>
      </c>
      <c r="P317"/>
      <c r="Q317"/>
      <c r="R317"/>
      <c r="S317"/>
      <c r="T317"/>
      <c r="U317"/>
    </row>
    <row r="318" spans="1:25" x14ac:dyDescent="0.35">
      <c r="A318" s="5" t="s">
        <v>434</v>
      </c>
      <c r="B318" s="4" t="s">
        <v>436</v>
      </c>
      <c r="C318" s="4" t="s">
        <v>431</v>
      </c>
      <c r="D318" s="4" t="s">
        <v>376</v>
      </c>
      <c r="E318" s="33" t="s">
        <v>514</v>
      </c>
      <c r="F318" s="49">
        <v>0.24945099343317501</v>
      </c>
      <c r="G318" s="49">
        <v>68.671439151000001</v>
      </c>
      <c r="H318" s="49">
        <f t="shared" si="36"/>
        <v>3.6325289890119112</v>
      </c>
      <c r="I318" s="67">
        <f t="shared" si="37"/>
        <v>26.154208720885762</v>
      </c>
      <c r="J318" s="67">
        <f t="shared" si="43"/>
        <v>62745.780415028858</v>
      </c>
      <c r="K318" s="180">
        <f t="shared" si="42"/>
        <v>0.99529894384839224</v>
      </c>
      <c r="L318" s="96">
        <f t="shared" si="44"/>
        <v>3527.8785442935782</v>
      </c>
      <c r="M318" s="96">
        <f t="shared" si="41"/>
        <v>0.99786574795787442</v>
      </c>
      <c r="N318" s="63">
        <f t="shared" si="38"/>
        <v>3958.9291513759995</v>
      </c>
      <c r="O318" s="66">
        <f t="shared" si="39"/>
        <v>0.97436587018118215</v>
      </c>
      <c r="P318"/>
      <c r="Q318"/>
      <c r="R318"/>
      <c r="S318"/>
      <c r="T318"/>
      <c r="U318"/>
    </row>
    <row r="319" spans="1:25" x14ac:dyDescent="0.35">
      <c r="A319" s="5" t="s">
        <v>189</v>
      </c>
      <c r="B319" s="4" t="s">
        <v>346</v>
      </c>
      <c r="C319" s="4" t="s">
        <v>1059</v>
      </c>
      <c r="D319" s="4" t="s">
        <v>370</v>
      </c>
      <c r="E319" s="33" t="s">
        <v>343</v>
      </c>
      <c r="F319" s="49">
        <v>1.74680121196</v>
      </c>
      <c r="G319" s="49">
        <v>499.44347027499998</v>
      </c>
      <c r="H319" s="49">
        <f t="shared" si="36"/>
        <v>3.497495344164153</v>
      </c>
      <c r="I319" s="67">
        <f t="shared" si="37"/>
        <v>25.181966477981902</v>
      </c>
      <c r="J319" s="67">
        <f t="shared" si="43"/>
        <v>62770.962381506841</v>
      </c>
      <c r="K319" s="180">
        <f t="shared" si="42"/>
        <v>0.99569839038445862</v>
      </c>
      <c r="L319" s="96">
        <f t="shared" si="44"/>
        <v>3529.625345505538</v>
      </c>
      <c r="M319" s="96">
        <f t="shared" si="41"/>
        <v>0.99835983330577438</v>
      </c>
      <c r="N319" s="63">
        <f t="shared" si="38"/>
        <v>3962.4266467201637</v>
      </c>
      <c r="O319" s="66">
        <f t="shared" si="39"/>
        <v>0.97522666863555374</v>
      </c>
      <c r="P319"/>
      <c r="Q319"/>
      <c r="R319"/>
      <c r="S319"/>
      <c r="T319"/>
      <c r="U319"/>
    </row>
    <row r="320" spans="1:25" x14ac:dyDescent="0.35">
      <c r="A320" s="5" t="s">
        <v>952</v>
      </c>
      <c r="B320" s="4" t="s">
        <v>435</v>
      </c>
      <c r="C320" s="4" t="s">
        <v>1076</v>
      </c>
      <c r="D320" s="4" t="s">
        <v>376</v>
      </c>
      <c r="E320" s="33" t="s">
        <v>343</v>
      </c>
      <c r="F320" s="49">
        <v>0.41158677171899999</v>
      </c>
      <c r="G320" s="49">
        <v>121.379569945</v>
      </c>
      <c r="H320" s="49">
        <f t="shared" si="36"/>
        <v>3.3909064919697762</v>
      </c>
      <c r="I320" s="67">
        <f t="shared" si="37"/>
        <v>24.414526742182385</v>
      </c>
      <c r="J320" s="67">
        <f t="shared" si="43"/>
        <v>62795.376908249025</v>
      </c>
      <c r="K320" s="180">
        <f t="shared" si="42"/>
        <v>0.99608566348107674</v>
      </c>
      <c r="L320" s="96">
        <f t="shared" si="44"/>
        <v>3530.0369322772572</v>
      </c>
      <c r="M320" s="96">
        <f t="shared" si="41"/>
        <v>0.99847625124268879</v>
      </c>
      <c r="N320" s="63">
        <f t="shared" si="38"/>
        <v>3965.8175532121336</v>
      </c>
      <c r="O320" s="66">
        <f t="shared" si="39"/>
        <v>0.97606123359704167</v>
      </c>
      <c r="P320"/>
      <c r="Q320"/>
      <c r="R320"/>
      <c r="S320"/>
      <c r="T320"/>
      <c r="U320"/>
    </row>
    <row r="321" spans="1:24" x14ac:dyDescent="0.35">
      <c r="A321" s="5" t="s">
        <v>952</v>
      </c>
      <c r="B321" s="4" t="s">
        <v>435</v>
      </c>
      <c r="C321" s="4" t="s">
        <v>1076</v>
      </c>
      <c r="D321" s="4" t="s">
        <v>376</v>
      </c>
      <c r="E321" s="33" t="s">
        <v>343</v>
      </c>
      <c r="F321" s="49">
        <v>0.41158676892500001</v>
      </c>
      <c r="G321" s="49">
        <v>121.379569945</v>
      </c>
      <c r="H321" s="49">
        <f t="shared" si="36"/>
        <v>3.3909064689510751</v>
      </c>
      <c r="I321" s="67">
        <f t="shared" si="37"/>
        <v>24.414526576447741</v>
      </c>
      <c r="J321" s="67">
        <f t="shared" si="43"/>
        <v>62819.791434825471</v>
      </c>
      <c r="K321" s="180">
        <f t="shared" si="42"/>
        <v>0.99647293657506597</v>
      </c>
      <c r="L321" s="96">
        <f t="shared" si="44"/>
        <v>3530.4485190461824</v>
      </c>
      <c r="M321" s="96">
        <f t="shared" si="41"/>
        <v>0.99859266917881284</v>
      </c>
      <c r="N321" s="63">
        <f t="shared" si="38"/>
        <v>3969.2084596810846</v>
      </c>
      <c r="O321" s="66">
        <f t="shared" si="39"/>
        <v>0.97689579855286413</v>
      </c>
      <c r="P321"/>
      <c r="Q321"/>
      <c r="R321"/>
      <c r="S321"/>
      <c r="T321"/>
      <c r="U321"/>
    </row>
    <row r="322" spans="1:24" x14ac:dyDescent="0.35">
      <c r="A322" s="5" t="s">
        <v>1251</v>
      </c>
      <c r="B322" s="4" t="s">
        <v>436</v>
      </c>
      <c r="C322" s="4"/>
      <c r="D322" s="4" t="s">
        <v>376</v>
      </c>
      <c r="E322" s="46" t="s">
        <v>514</v>
      </c>
      <c r="F322" s="50">
        <v>8.1628579355349992E-2</v>
      </c>
      <c r="G322" s="50">
        <v>24.084631600374998</v>
      </c>
      <c r="H322" s="49">
        <f t="shared" si="36"/>
        <v>3.3892392754755294</v>
      </c>
      <c r="I322" s="67">
        <f t="shared" si="37"/>
        <v>24.402522783423809</v>
      </c>
      <c r="J322" s="67">
        <f t="shared" si="43"/>
        <v>62844.193957608892</v>
      </c>
      <c r="K322" s="180">
        <f t="shared" si="42"/>
        <v>0.99686001926003576</v>
      </c>
      <c r="L322" s="96">
        <f t="shared" si="44"/>
        <v>3530.5301476255377</v>
      </c>
      <c r="M322" s="96">
        <f t="shared" si="41"/>
        <v>0.99861575794515511</v>
      </c>
      <c r="N322" s="63">
        <f t="shared" si="38"/>
        <v>3972.5976989565602</v>
      </c>
      <c r="O322" s="66">
        <f t="shared" si="39"/>
        <v>0.97772995318145939</v>
      </c>
      <c r="P322"/>
      <c r="Q322"/>
      <c r="R322"/>
      <c r="S322"/>
      <c r="T322"/>
      <c r="U322"/>
    </row>
    <row r="323" spans="1:24" x14ac:dyDescent="0.35">
      <c r="A323" s="5" t="s">
        <v>1197</v>
      </c>
      <c r="B323" s="4" t="s">
        <v>1057</v>
      </c>
      <c r="C323" s="4" t="s">
        <v>1152</v>
      </c>
      <c r="D323" s="4" t="s">
        <v>392</v>
      </c>
      <c r="E323" s="45" t="s">
        <v>343</v>
      </c>
      <c r="F323" s="50">
        <v>0.62056667066600002</v>
      </c>
      <c r="G323" s="50">
        <v>187.563109379</v>
      </c>
      <c r="H323" s="49">
        <f t="shared" si="36"/>
        <v>3.3085752988454145</v>
      </c>
      <c r="I323" s="67">
        <f t="shared" si="37"/>
        <v>23.821742151686983</v>
      </c>
      <c r="J323" s="67">
        <f t="shared" si="43"/>
        <v>62868.015699760581</v>
      </c>
      <c r="K323" s="180">
        <f t="shared" si="42"/>
        <v>0.99723788936775259</v>
      </c>
      <c r="L323" s="96">
        <f t="shared" si="44"/>
        <v>3531.1507142962037</v>
      </c>
      <c r="M323" s="96">
        <f t="shared" si="41"/>
        <v>0.99879128616054214</v>
      </c>
      <c r="N323" s="63">
        <f t="shared" si="38"/>
        <v>3975.9062742554056</v>
      </c>
      <c r="O323" s="66">
        <f t="shared" si="39"/>
        <v>0.97854425490974339</v>
      </c>
      <c r="P323"/>
      <c r="Q323"/>
      <c r="R323"/>
      <c r="S323"/>
      <c r="T323"/>
      <c r="U323"/>
    </row>
    <row r="324" spans="1:24" x14ac:dyDescent="0.35">
      <c r="A324" s="5" t="s">
        <v>1194</v>
      </c>
      <c r="B324" s="4" t="s">
        <v>1057</v>
      </c>
      <c r="C324" s="4" t="s">
        <v>1176</v>
      </c>
      <c r="D324" s="4" t="s">
        <v>392</v>
      </c>
      <c r="E324" s="45" t="s">
        <v>343</v>
      </c>
      <c r="F324" s="50">
        <v>0.375214356463</v>
      </c>
      <c r="G324" s="50">
        <v>118.68024266899999</v>
      </c>
      <c r="H324" s="49">
        <f t="shared" si="36"/>
        <v>3.1615570378422246</v>
      </c>
      <c r="I324" s="67">
        <f t="shared" si="37"/>
        <v>22.763210672464016</v>
      </c>
      <c r="J324" s="67">
        <f t="shared" si="43"/>
        <v>62890.778910433044</v>
      </c>
      <c r="K324" s="180">
        <f t="shared" si="42"/>
        <v>0.99759896862106723</v>
      </c>
      <c r="L324" s="96">
        <f t="shared" si="44"/>
        <v>3531.5259286526666</v>
      </c>
      <c r="M324" s="96">
        <f t="shared" si="41"/>
        <v>0.99889741610514071</v>
      </c>
      <c r="N324" s="63">
        <f t="shared" si="38"/>
        <v>3979.0678312932478</v>
      </c>
      <c r="O324" s="66">
        <f t="shared" si="39"/>
        <v>0.97932237271799816</v>
      </c>
      <c r="P324"/>
      <c r="Q324"/>
      <c r="R324"/>
      <c r="S324"/>
      <c r="T324"/>
      <c r="U324"/>
    </row>
    <row r="325" spans="1:24" x14ac:dyDescent="0.35">
      <c r="A325" s="5" t="s">
        <v>1194</v>
      </c>
      <c r="B325" s="4" t="s">
        <v>1057</v>
      </c>
      <c r="C325" s="4" t="s">
        <v>1155</v>
      </c>
      <c r="D325" s="4" t="s">
        <v>392</v>
      </c>
      <c r="E325" s="33" t="s">
        <v>514</v>
      </c>
      <c r="F325" s="49">
        <v>0.79305385674099993</v>
      </c>
      <c r="G325" s="49">
        <v>269.84105923999999</v>
      </c>
      <c r="H325" s="49">
        <f t="shared" ref="H325:H336" si="46">F325*1000/G325</f>
        <v>2.9389665863846464</v>
      </c>
      <c r="I325" s="67">
        <f t="shared" ref="I325:I335" si="47">F325*$J$2/G325*3600</f>
        <v>21.160559421969456</v>
      </c>
      <c r="J325" s="67">
        <f t="shared" si="43"/>
        <v>62911.939469855017</v>
      </c>
      <c r="K325" s="180">
        <f t="shared" si="42"/>
        <v>0.99793462597212135</v>
      </c>
      <c r="L325" s="96">
        <f t="shared" si="44"/>
        <v>3532.3189825094078</v>
      </c>
      <c r="M325" s="96">
        <f t="shared" si="41"/>
        <v>0.99912173258032322</v>
      </c>
      <c r="N325" s="63">
        <f t="shared" ref="N325:N336" si="48">N324+H325</f>
        <v>3982.0067978796324</v>
      </c>
      <c r="O325" s="66">
        <f t="shared" ref="O325:O336" si="49">N325/N$336</f>
        <v>0.98004570688890158</v>
      </c>
      <c r="P325"/>
      <c r="Q325"/>
      <c r="R325"/>
      <c r="S325"/>
      <c r="T325"/>
      <c r="U325"/>
    </row>
    <row r="326" spans="1:24" x14ac:dyDescent="0.35">
      <c r="A326" s="5" t="s">
        <v>1196</v>
      </c>
      <c r="B326" s="4" t="s">
        <v>1057</v>
      </c>
      <c r="C326" s="4" t="s">
        <v>1095</v>
      </c>
      <c r="D326" s="4" t="s">
        <v>392</v>
      </c>
      <c r="E326" s="33" t="s">
        <v>343</v>
      </c>
      <c r="F326" s="49">
        <v>0.34559470228900002</v>
      </c>
      <c r="G326" s="49">
        <v>120.598507453</v>
      </c>
      <c r="H326" s="49">
        <f t="shared" si="46"/>
        <v>2.8656631793199114</v>
      </c>
      <c r="I326" s="67">
        <f t="shared" si="47"/>
        <v>20.632774891103363</v>
      </c>
      <c r="J326" s="67">
        <f t="shared" si="43"/>
        <v>62932.572244746123</v>
      </c>
      <c r="K326" s="180">
        <f t="shared" si="42"/>
        <v>0.99826191139150644</v>
      </c>
      <c r="L326" s="96">
        <f t="shared" si="44"/>
        <v>3532.6645772116967</v>
      </c>
      <c r="M326" s="96">
        <f t="shared" si="41"/>
        <v>0.99921948456122611</v>
      </c>
      <c r="N326" s="63">
        <f t="shared" si="48"/>
        <v>3984.8724610589525</v>
      </c>
      <c r="O326" s="66">
        <f t="shared" si="49"/>
        <v>0.98075099973214275</v>
      </c>
      <c r="P326"/>
      <c r="Q326"/>
      <c r="R326"/>
      <c r="S326"/>
      <c r="T326"/>
      <c r="U326"/>
    </row>
    <row r="327" spans="1:24" x14ac:dyDescent="0.35">
      <c r="A327" s="5" t="s">
        <v>185</v>
      </c>
      <c r="B327" s="4" t="s">
        <v>346</v>
      </c>
      <c r="C327" s="4" t="s">
        <v>1058</v>
      </c>
      <c r="D327" s="4" t="s">
        <v>370</v>
      </c>
      <c r="E327" s="33" t="s">
        <v>343</v>
      </c>
      <c r="F327" s="49">
        <v>1.1721898394200001</v>
      </c>
      <c r="G327" s="49">
        <v>467.45968810199997</v>
      </c>
      <c r="H327" s="49">
        <f t="shared" si="46"/>
        <v>2.5075741700410057</v>
      </c>
      <c r="I327" s="67">
        <f t="shared" si="47"/>
        <v>18.054534024295243</v>
      </c>
      <c r="J327" s="67">
        <f t="shared" si="43"/>
        <v>62950.62677877042</v>
      </c>
      <c r="K327" s="180">
        <f t="shared" si="42"/>
        <v>0.99854829971160064</v>
      </c>
      <c r="L327" s="96">
        <f t="shared" si="44"/>
        <v>3533.8367670511166</v>
      </c>
      <c r="M327" s="96">
        <f t="shared" si="41"/>
        <v>0.99955104021887575</v>
      </c>
      <c r="N327" s="63">
        <f t="shared" si="48"/>
        <v>3987.3800352289936</v>
      </c>
      <c r="O327" s="66">
        <f t="shared" si="49"/>
        <v>0.98136816023055351</v>
      </c>
      <c r="P327"/>
      <c r="Q327"/>
      <c r="R327"/>
      <c r="S327"/>
      <c r="T327"/>
      <c r="U327"/>
    </row>
    <row r="328" spans="1:24" x14ac:dyDescent="0.35">
      <c r="A328" s="5" t="s">
        <v>1251</v>
      </c>
      <c r="B328" s="4" t="s">
        <v>436</v>
      </c>
      <c r="C328" s="4"/>
      <c r="D328" s="4" t="s">
        <v>376</v>
      </c>
      <c r="E328" s="46" t="s">
        <v>514</v>
      </c>
      <c r="F328" s="50">
        <v>0.26256588194515001</v>
      </c>
      <c r="G328" s="50">
        <v>116.51701752225</v>
      </c>
      <c r="H328" s="49">
        <f t="shared" si="46"/>
        <v>2.2534552250705406</v>
      </c>
      <c r="I328" s="67">
        <f t="shared" si="47"/>
        <v>16.224877620507893</v>
      </c>
      <c r="J328" s="67">
        <f t="shared" si="43"/>
        <v>62966.851656390929</v>
      </c>
      <c r="K328" s="180">
        <f t="shared" si="42"/>
        <v>0.99880566528188997</v>
      </c>
      <c r="L328" s="96">
        <f t="shared" si="44"/>
        <v>3534.0993329330618</v>
      </c>
      <c r="M328" s="96">
        <f t="shared" si="41"/>
        <v>0.99962530737316868</v>
      </c>
      <c r="N328" s="63">
        <f t="shared" si="48"/>
        <v>3989.633490454064</v>
      </c>
      <c r="O328" s="66">
        <f t="shared" si="49"/>
        <v>0.98192277734476152</v>
      </c>
      <c r="P328"/>
      <c r="Q328"/>
      <c r="R328"/>
      <c r="S328"/>
      <c r="T328"/>
      <c r="U328"/>
    </row>
    <row r="329" spans="1:24" x14ac:dyDescent="0.35">
      <c r="A329" s="5" t="s">
        <v>195</v>
      </c>
      <c r="B329" s="4" t="s">
        <v>197</v>
      </c>
      <c r="C329" s="4" t="s">
        <v>442</v>
      </c>
      <c r="D329" s="4" t="s">
        <v>404</v>
      </c>
      <c r="E329" s="33" t="s">
        <v>343</v>
      </c>
      <c r="F329" s="49">
        <v>0.157756475732</v>
      </c>
      <c r="G329" s="49">
        <v>78.449984066300004</v>
      </c>
      <c r="H329" s="49">
        <f t="shared" si="46"/>
        <v>2.0109178811136039</v>
      </c>
      <c r="I329" s="67">
        <f t="shared" si="47"/>
        <v>14.478608744017949</v>
      </c>
      <c r="J329" s="67">
        <f t="shared" si="43"/>
        <v>62981.330265134944</v>
      </c>
      <c r="K329" s="180">
        <f t="shared" si="42"/>
        <v>0.99903533082905494</v>
      </c>
      <c r="L329" s="96">
        <f t="shared" si="44"/>
        <v>3534.2570894087939</v>
      </c>
      <c r="M329" s="96">
        <f t="shared" si="41"/>
        <v>0.99966992902940632</v>
      </c>
      <c r="N329" s="63">
        <f t="shared" si="48"/>
        <v>3991.6444083351776</v>
      </c>
      <c r="O329" s="66">
        <f t="shared" si="49"/>
        <v>0.98241770152152108</v>
      </c>
      <c r="P329"/>
      <c r="Q329"/>
      <c r="R329"/>
      <c r="S329"/>
      <c r="T329"/>
      <c r="U329"/>
    </row>
    <row r="330" spans="1:24" x14ac:dyDescent="0.35">
      <c r="A330" s="5" t="s">
        <v>1194</v>
      </c>
      <c r="B330" s="4" t="s">
        <v>1057</v>
      </c>
      <c r="C330" s="4" t="s">
        <v>1130</v>
      </c>
      <c r="D330" s="4" t="s">
        <v>392</v>
      </c>
      <c r="E330" s="33" t="s">
        <v>343</v>
      </c>
      <c r="F330" s="49">
        <v>0.36742306267800001</v>
      </c>
      <c r="G330" s="49">
        <v>184.567060983</v>
      </c>
      <c r="H330" s="49">
        <f t="shared" si="46"/>
        <v>1.9907293355656912</v>
      </c>
      <c r="I330" s="67">
        <f t="shared" si="47"/>
        <v>14.333251216072977</v>
      </c>
      <c r="J330" s="67">
        <f t="shared" si="43"/>
        <v>62995.663516351015</v>
      </c>
      <c r="K330" s="180">
        <f t="shared" si="42"/>
        <v>0.99926269065632789</v>
      </c>
      <c r="L330" s="96">
        <f t="shared" si="44"/>
        <v>3534.6245124714719</v>
      </c>
      <c r="M330" s="96">
        <f t="shared" si="41"/>
        <v>0.99977385519484907</v>
      </c>
      <c r="N330" s="63">
        <f t="shared" si="48"/>
        <v>3993.6351376707435</v>
      </c>
      <c r="O330" s="66">
        <f t="shared" si="49"/>
        <v>0.98290765692288751</v>
      </c>
      <c r="P330"/>
      <c r="Q330"/>
      <c r="R330"/>
      <c r="S330"/>
      <c r="T330"/>
      <c r="U330"/>
    </row>
    <row r="331" spans="1:24" x14ac:dyDescent="0.35">
      <c r="A331" s="4" t="s">
        <v>431</v>
      </c>
      <c r="B331" s="4" t="s">
        <v>436</v>
      </c>
      <c r="C331" s="4"/>
      <c r="D331" s="4" t="s">
        <v>376</v>
      </c>
      <c r="E331" s="33" t="s">
        <v>514</v>
      </c>
      <c r="F331" s="49">
        <v>0.2209228738215</v>
      </c>
      <c r="G331" s="49">
        <v>113.4536080055</v>
      </c>
      <c r="H331" s="49">
        <f t="shared" si="46"/>
        <v>1.9472529583262799</v>
      </c>
      <c r="I331" s="67">
        <f t="shared" si="47"/>
        <v>14.020221299949215</v>
      </c>
      <c r="J331" s="67">
        <f t="shared" si="43"/>
        <v>63009.683737650965</v>
      </c>
      <c r="K331" s="180">
        <f t="shared" si="42"/>
        <v>0.99948508507647948</v>
      </c>
      <c r="L331" s="96">
        <f t="shared" ref="L331:L336" si="50">L330+F331</f>
        <v>3534.8454353452935</v>
      </c>
      <c r="M331" s="96">
        <f t="shared" si="41"/>
        <v>0.99983634356171291</v>
      </c>
      <c r="N331" s="63">
        <f t="shared" si="48"/>
        <v>3995.5823906290698</v>
      </c>
      <c r="O331" s="66">
        <f t="shared" si="49"/>
        <v>0.98338691198168116</v>
      </c>
      <c r="P331"/>
      <c r="Q331"/>
      <c r="R331"/>
      <c r="S331"/>
      <c r="T331"/>
      <c r="U331"/>
    </row>
    <row r="332" spans="1:24" x14ac:dyDescent="0.35">
      <c r="A332" s="5" t="s">
        <v>433</v>
      </c>
      <c r="B332" s="4" t="s">
        <v>345</v>
      </c>
      <c r="C332" s="4" t="s">
        <v>432</v>
      </c>
      <c r="D332" s="4" t="s">
        <v>376</v>
      </c>
      <c r="E332" s="33" t="s">
        <v>343</v>
      </c>
      <c r="F332" s="49">
        <v>0.21718613058299999</v>
      </c>
      <c r="G332" s="49">
        <v>123.486031599</v>
      </c>
      <c r="H332" s="49">
        <f t="shared" si="46"/>
        <v>1.7587910775874247</v>
      </c>
      <c r="I332" s="67">
        <f t="shared" si="47"/>
        <v>12.663295758629458</v>
      </c>
      <c r="J332" s="67">
        <f t="shared" si="43"/>
        <v>63022.347033409591</v>
      </c>
      <c r="K332" s="180">
        <f t="shared" si="42"/>
        <v>0.99968595539494287</v>
      </c>
      <c r="L332" s="96">
        <f t="shared" si="50"/>
        <v>3535.0626214758763</v>
      </c>
      <c r="M332" s="96">
        <f t="shared" si="41"/>
        <v>0.9998977749851361</v>
      </c>
      <c r="N332" s="63">
        <f t="shared" si="48"/>
        <v>3997.3411817066572</v>
      </c>
      <c r="O332" s="66">
        <f t="shared" si="49"/>
        <v>0.98381978307718554</v>
      </c>
      <c r="P332"/>
      <c r="Q332"/>
      <c r="R332"/>
      <c r="S332"/>
      <c r="T332"/>
      <c r="U332"/>
    </row>
    <row r="333" spans="1:24" x14ac:dyDescent="0.35">
      <c r="A333" s="5" t="s">
        <v>1197</v>
      </c>
      <c r="B333" s="4" t="s">
        <v>1057</v>
      </c>
      <c r="C333" s="4" t="s">
        <v>1157</v>
      </c>
      <c r="D333" s="4" t="s">
        <v>392</v>
      </c>
      <c r="E333" s="33" t="s">
        <v>343</v>
      </c>
      <c r="F333" s="49">
        <v>0.112284467788</v>
      </c>
      <c r="G333" s="49">
        <v>79.369074581999996</v>
      </c>
      <c r="H333" s="49">
        <f t="shared" si="46"/>
        <v>1.4147130778499066</v>
      </c>
      <c r="I333" s="67">
        <f t="shared" si="47"/>
        <v>10.185934160519327</v>
      </c>
      <c r="J333" s="67">
        <f t="shared" si="43"/>
        <v>63032.532967570107</v>
      </c>
      <c r="K333" s="180">
        <f t="shared" si="42"/>
        <v>0.99984752880187189</v>
      </c>
      <c r="L333" s="96">
        <f t="shared" si="50"/>
        <v>3535.1749059436643</v>
      </c>
      <c r="M333" s="96">
        <f t="shared" si="41"/>
        <v>0.99992953481559133</v>
      </c>
      <c r="N333" s="63">
        <f t="shared" si="48"/>
        <v>3998.7558947845068</v>
      </c>
      <c r="O333" s="66">
        <f t="shared" si="49"/>
        <v>0.98416797019709812</v>
      </c>
      <c r="P333"/>
      <c r="Q333"/>
      <c r="R333"/>
      <c r="S333"/>
      <c r="T333"/>
      <c r="U333"/>
    </row>
    <row r="334" spans="1:24" x14ac:dyDescent="0.35">
      <c r="A334" s="5" t="s">
        <v>1194</v>
      </c>
      <c r="B334" s="4" t="s">
        <v>1057</v>
      </c>
      <c r="C334" s="4" t="s">
        <v>1164</v>
      </c>
      <c r="D334" s="4" t="s">
        <v>392</v>
      </c>
      <c r="E334" s="45" t="s">
        <v>343</v>
      </c>
      <c r="F334" s="50">
        <v>7.5000999495399998E-2</v>
      </c>
      <c r="G334" s="50">
        <v>103.29037854794814</v>
      </c>
      <c r="H334" s="49">
        <f t="shared" si="46"/>
        <v>0.72611796519444438</v>
      </c>
      <c r="I334" s="67">
        <f t="shared" si="47"/>
        <v>5.2280493494</v>
      </c>
      <c r="J334" s="67">
        <f t="shared" si="43"/>
        <v>63037.76101691951</v>
      </c>
      <c r="K334" s="180">
        <f t="shared" si="42"/>
        <v>0.99993045823491788</v>
      </c>
      <c r="L334" s="96">
        <f t="shared" si="50"/>
        <v>3535.2499069431597</v>
      </c>
      <c r="M334" s="96">
        <f t="shared" si="41"/>
        <v>0.99995074896101022</v>
      </c>
      <c r="N334" s="63">
        <f t="shared" si="48"/>
        <v>3999.4820127497014</v>
      </c>
      <c r="O334" s="66">
        <f t="shared" si="49"/>
        <v>0.9843466812919317</v>
      </c>
      <c r="P334"/>
      <c r="Q334"/>
      <c r="R334"/>
      <c r="S334"/>
      <c r="T334"/>
      <c r="U334"/>
    </row>
    <row r="335" spans="1:24" x14ac:dyDescent="0.35">
      <c r="A335" s="5" t="s">
        <v>1069</v>
      </c>
      <c r="B335" s="4" t="s">
        <v>424</v>
      </c>
      <c r="C335" s="4" t="s">
        <v>1070</v>
      </c>
      <c r="D335" s="4" t="s">
        <v>376</v>
      </c>
      <c r="E335" s="45" t="s">
        <v>343</v>
      </c>
      <c r="F335" s="50">
        <v>0.17412330675900001</v>
      </c>
      <c r="G335" s="50">
        <v>285.96488741874373</v>
      </c>
      <c r="H335" s="49">
        <f t="shared" si="46"/>
        <v>0.6088975060215277</v>
      </c>
      <c r="I335" s="67">
        <f t="shared" si="47"/>
        <v>4.3840620433549997</v>
      </c>
      <c r="J335" s="67">
        <f t="shared" si="43"/>
        <v>63042.145078962865</v>
      </c>
      <c r="K335" s="180">
        <f t="shared" si="42"/>
        <v>1</v>
      </c>
      <c r="L335" s="96">
        <f t="shared" si="50"/>
        <v>3535.4240302499188</v>
      </c>
      <c r="M335" s="96">
        <f t="shared" si="41"/>
        <v>1</v>
      </c>
      <c r="N335" s="63">
        <f t="shared" si="48"/>
        <v>4000.090910255723</v>
      </c>
      <c r="O335" s="66">
        <f t="shared" si="49"/>
        <v>0.98449654225827399</v>
      </c>
      <c r="P335"/>
      <c r="Q335"/>
      <c r="R335"/>
      <c r="S335"/>
      <c r="T335"/>
      <c r="U335"/>
    </row>
    <row r="336" spans="1:24" x14ac:dyDescent="0.35">
      <c r="A336" s="5" t="s">
        <v>1194</v>
      </c>
      <c r="B336" s="4" t="s">
        <v>1057</v>
      </c>
      <c r="C336" s="4"/>
      <c r="D336" s="4" t="s">
        <v>392</v>
      </c>
      <c r="E336" s="33" t="s">
        <v>343</v>
      </c>
      <c r="F336" s="49">
        <v>30.770526475699999</v>
      </c>
      <c r="G336" s="49">
        <v>488.48439074300001</v>
      </c>
      <c r="H336" s="49">
        <f t="shared" si="46"/>
        <v>62.991831589330971</v>
      </c>
      <c r="J336" s="67">
        <f t="shared" si="43"/>
        <v>63042.145078962865</v>
      </c>
      <c r="K336" s="180">
        <f t="shared" si="42"/>
        <v>1</v>
      </c>
      <c r="L336" s="96">
        <f t="shared" si="50"/>
        <v>3566.1945567256189</v>
      </c>
      <c r="M336" s="96">
        <f t="shared" si="41"/>
        <v>1.0087034896556737</v>
      </c>
      <c r="N336" s="63">
        <f t="shared" si="48"/>
        <v>4063.082741845054</v>
      </c>
      <c r="O336" s="66">
        <f t="shared" si="49"/>
        <v>1</v>
      </c>
      <c r="P336" s="23" t="e">
        <f>N336/#REF!</f>
        <v>#REF!</v>
      </c>
      <c r="Q336" t="e">
        <f>IF(#REF!="1A1 Energy Industries",#REF!)</f>
        <v>#REF!</v>
      </c>
      <c r="R336" t="e">
        <f>IF(#REF!="1B2 Oil &amp; Natural Gas",#REF!)</f>
        <v>#REF!</v>
      </c>
      <c r="S336" t="e">
        <f>IF(#REF!="3A2 Manure Management",#REF!)</f>
        <v>#REF!</v>
      </c>
      <c r="T336" t="e">
        <f>IF(#REF!="3B2 Cropland",#REF!)</f>
        <v>#REF!</v>
      </c>
      <c r="U336" t="e">
        <f>IF(#REF!="3B6 Other Land",#REF!)</f>
        <v>#REF!</v>
      </c>
      <c r="V336" t="e">
        <f>IF(#REF!="4A1 Managed Waste Disposal Sites",#REF!)</f>
        <v>#REF!</v>
      </c>
      <c r="W336" t="e">
        <f>IF(#REF!="4D1 Domestic Wastewater Treatment &amp; Discharge",#REF!)</f>
        <v>#REF!</v>
      </c>
      <c r="X336" t="e">
        <f>IF(#REF!="unknown",#REF!)</f>
        <v>#REF!</v>
      </c>
    </row>
    <row r="337" spans="1:21" x14ac:dyDescent="0.35">
      <c r="I337" s="88" t="s">
        <v>1398</v>
      </c>
      <c r="J337" s="68">
        <v>178882</v>
      </c>
      <c r="K337" s="12"/>
      <c r="L337" s="12"/>
      <c r="M337" s="12"/>
      <c r="N337" s="59"/>
      <c r="O337"/>
      <c r="P337"/>
      <c r="Q337"/>
      <c r="R337"/>
      <c r="S337"/>
      <c r="T337"/>
      <c r="U337"/>
    </row>
    <row r="338" spans="1:21" x14ac:dyDescent="0.35">
      <c r="A338" s="13"/>
      <c r="B338" s="13"/>
      <c r="C338" s="13"/>
      <c r="D338" s="13"/>
      <c r="E338" s="13"/>
      <c r="F338" s="49"/>
      <c r="G338" s="49"/>
      <c r="H338" s="49"/>
      <c r="I338" s="69"/>
      <c r="J338" s="38">
        <f>J336/J337</f>
        <v>0.35242307822454394</v>
      </c>
      <c r="K338" s="14"/>
      <c r="L338" s="14"/>
      <c r="M338" s="14"/>
      <c r="N338" s="61"/>
      <c r="O338"/>
      <c r="P338"/>
      <c r="Q338"/>
      <c r="R338"/>
      <c r="S338"/>
      <c r="T338"/>
      <c r="U338"/>
    </row>
    <row r="339" spans="1:21" x14ac:dyDescent="0.35">
      <c r="J339" s="12"/>
      <c r="K339" s="12"/>
      <c r="L339" s="12"/>
      <c r="M339" s="12"/>
      <c r="N339" s="61"/>
      <c r="O339"/>
      <c r="P339"/>
      <c r="Q339"/>
      <c r="R339"/>
      <c r="S339"/>
      <c r="T339"/>
      <c r="U339"/>
    </row>
    <row r="340" spans="1:21" x14ac:dyDescent="0.35">
      <c r="J340" s="12"/>
      <c r="K340" s="12"/>
      <c r="L340" s="12"/>
      <c r="M340" s="12"/>
      <c r="N340" s="64"/>
      <c r="O340" s="27"/>
      <c r="P340" s="27"/>
      <c r="Q340"/>
      <c r="R340"/>
      <c r="S340"/>
      <c r="T340"/>
      <c r="U340"/>
    </row>
    <row r="341" spans="1:21" x14ac:dyDescent="0.35">
      <c r="J341" s="12"/>
      <c r="K341" s="12"/>
      <c r="L341" s="12"/>
      <c r="M341" s="12"/>
      <c r="N341" s="64"/>
      <c r="O341" s="27"/>
      <c r="P341" s="27"/>
      <c r="Q341"/>
      <c r="R341"/>
      <c r="S341"/>
      <c r="T341"/>
      <c r="U341"/>
    </row>
    <row r="342" spans="1:21" x14ac:dyDescent="0.35">
      <c r="J342" s="12"/>
      <c r="K342" s="12"/>
      <c r="L342" s="12"/>
      <c r="M342" s="12"/>
      <c r="N342" s="64"/>
      <c r="O342" s="27"/>
      <c r="P342" s="27"/>
      <c r="Q342"/>
      <c r="R342"/>
      <c r="S342"/>
      <c r="T342"/>
      <c r="U342"/>
    </row>
    <row r="343" spans="1:21" x14ac:dyDescent="0.35">
      <c r="J343" s="12"/>
      <c r="K343" s="12"/>
      <c r="L343" s="12"/>
      <c r="M343" s="12"/>
      <c r="N343" s="64"/>
      <c r="O343" s="27"/>
      <c r="P343" s="27"/>
      <c r="Q343"/>
      <c r="R343"/>
      <c r="S343"/>
      <c r="T343"/>
      <c r="U343"/>
    </row>
    <row r="344" spans="1:21" x14ac:dyDescent="0.35">
      <c r="J344" s="12"/>
      <c r="K344" s="12"/>
      <c r="L344" s="12"/>
      <c r="M344" s="12"/>
      <c r="N344" s="64"/>
      <c r="O344" s="27"/>
      <c r="P344" s="27"/>
      <c r="Q344"/>
      <c r="R344"/>
      <c r="S344"/>
      <c r="T344"/>
      <c r="U344"/>
    </row>
    <row r="345" spans="1:21" x14ac:dyDescent="0.35">
      <c r="J345" s="12"/>
      <c r="K345" s="12"/>
      <c r="L345" s="12"/>
      <c r="M345" s="12"/>
      <c r="N345" s="64"/>
      <c r="O345" s="27"/>
      <c r="P345" s="27"/>
      <c r="Q345"/>
      <c r="R345"/>
      <c r="S345"/>
      <c r="T345"/>
      <c r="U345"/>
    </row>
    <row r="346" spans="1:21" x14ac:dyDescent="0.35">
      <c r="J346" s="12"/>
      <c r="K346" s="12"/>
      <c r="L346" s="12"/>
      <c r="M346" s="12"/>
      <c r="N346" s="64"/>
      <c r="O346" s="27"/>
      <c r="P346" s="27"/>
      <c r="Q346"/>
      <c r="R346"/>
      <c r="S346"/>
      <c r="T346"/>
      <c r="U346"/>
    </row>
    <row r="347" spans="1:21" x14ac:dyDescent="0.35">
      <c r="J347" s="12"/>
      <c r="K347" s="12"/>
      <c r="L347" s="12"/>
      <c r="M347" s="12"/>
      <c r="N347" s="64"/>
      <c r="O347" s="27"/>
      <c r="P347" s="27"/>
      <c r="Q347"/>
      <c r="R347"/>
      <c r="S347"/>
      <c r="T347"/>
      <c r="U347"/>
    </row>
    <row r="348" spans="1:21" x14ac:dyDescent="0.35">
      <c r="J348" s="12"/>
      <c r="K348" s="12"/>
      <c r="L348" s="12"/>
      <c r="M348" s="12"/>
      <c r="N348" s="64"/>
      <c r="O348" s="27"/>
      <c r="P348" s="27"/>
      <c r="Q348"/>
      <c r="R348"/>
      <c r="S348"/>
      <c r="T348"/>
      <c r="U348"/>
    </row>
    <row r="349" spans="1:21" x14ac:dyDescent="0.35">
      <c r="J349" s="12"/>
      <c r="K349" s="12"/>
      <c r="L349" s="12"/>
      <c r="M349" s="12"/>
      <c r="N349" s="64"/>
      <c r="O349" s="27"/>
      <c r="P349" s="27"/>
      <c r="Q349"/>
      <c r="R349"/>
      <c r="S349"/>
      <c r="T349"/>
      <c r="U349"/>
    </row>
    <row r="350" spans="1:21" x14ac:dyDescent="0.35">
      <c r="J350" s="12"/>
      <c r="K350" s="12"/>
      <c r="L350" s="12"/>
      <c r="M350" s="12"/>
      <c r="N350" s="64"/>
      <c r="O350" s="27"/>
      <c r="P350" s="27"/>
      <c r="Q350"/>
      <c r="R350"/>
      <c r="S350"/>
      <c r="T350"/>
      <c r="U350"/>
    </row>
    <row r="351" spans="1:21" x14ac:dyDescent="0.35">
      <c r="J351" s="12"/>
      <c r="K351" s="12"/>
      <c r="L351" s="12"/>
      <c r="M351" s="12"/>
      <c r="N351" s="64"/>
      <c r="O351" s="27"/>
      <c r="P351" s="27"/>
      <c r="Q351"/>
      <c r="R351"/>
      <c r="S351"/>
      <c r="T351"/>
      <c r="U351"/>
    </row>
    <row r="352" spans="1:21" x14ac:dyDescent="0.35">
      <c r="J352" s="12"/>
      <c r="K352" s="12"/>
      <c r="L352" s="12"/>
      <c r="M352" s="12"/>
      <c r="N352" s="64"/>
      <c r="O352" s="27"/>
      <c r="P352" s="27"/>
      <c r="Q352"/>
      <c r="R352"/>
      <c r="S352"/>
      <c r="T352"/>
      <c r="U352"/>
    </row>
    <row r="353" spans="10:21" x14ac:dyDescent="0.35">
      <c r="J353" s="12"/>
      <c r="K353" s="12"/>
      <c r="L353" s="12"/>
      <c r="M353" s="12"/>
      <c r="N353" s="64"/>
      <c r="O353" s="27"/>
      <c r="P353" s="27"/>
      <c r="Q353"/>
      <c r="R353"/>
      <c r="S353"/>
      <c r="T353"/>
      <c r="U353"/>
    </row>
    <row r="354" spans="10:21" x14ac:dyDescent="0.35">
      <c r="J354" s="12"/>
      <c r="K354" s="12"/>
      <c r="L354" s="12"/>
      <c r="M354" s="12"/>
      <c r="N354" s="64"/>
      <c r="O354" s="27"/>
      <c r="P354" s="27"/>
      <c r="Q354"/>
      <c r="R354"/>
      <c r="S354"/>
      <c r="T354"/>
      <c r="U354"/>
    </row>
    <row r="355" spans="10:21" x14ac:dyDescent="0.35">
      <c r="J355" s="12"/>
      <c r="K355" s="12"/>
      <c r="L355" s="12"/>
      <c r="M355" s="12"/>
      <c r="N355" s="64"/>
      <c r="O355" s="27"/>
      <c r="P355" s="27"/>
      <c r="Q355"/>
      <c r="R355"/>
      <c r="S355"/>
      <c r="T355"/>
      <c r="U355"/>
    </row>
    <row r="356" spans="10:21" x14ac:dyDescent="0.35">
      <c r="J356" s="12"/>
      <c r="K356" s="12"/>
      <c r="L356" s="12"/>
      <c r="M356" s="12"/>
      <c r="N356" s="64"/>
      <c r="O356" s="27"/>
      <c r="P356" s="27"/>
      <c r="Q356"/>
      <c r="R356"/>
      <c r="S356"/>
      <c r="T356"/>
      <c r="U356"/>
    </row>
    <row r="357" spans="10:21" x14ac:dyDescent="0.35">
      <c r="J357" s="12"/>
      <c r="K357" s="12"/>
      <c r="L357" s="12"/>
      <c r="M357" s="12"/>
      <c r="N357" s="64"/>
      <c r="O357" s="27"/>
      <c r="P357" s="27"/>
      <c r="Q357"/>
      <c r="R357"/>
      <c r="S357"/>
      <c r="T357"/>
      <c r="U357"/>
    </row>
    <row r="358" spans="10:21" x14ac:dyDescent="0.35">
      <c r="J358" s="12"/>
      <c r="K358" s="12"/>
      <c r="L358" s="12"/>
      <c r="M358" s="12"/>
      <c r="N358" s="64"/>
      <c r="O358" s="27"/>
      <c r="P358" s="27"/>
      <c r="Q358"/>
      <c r="R358"/>
      <c r="S358"/>
      <c r="T358"/>
      <c r="U358"/>
    </row>
    <row r="359" spans="10:21" x14ac:dyDescent="0.35">
      <c r="J359" s="12"/>
      <c r="K359" s="12"/>
      <c r="L359" s="12"/>
      <c r="M359" s="12"/>
      <c r="N359" s="64"/>
      <c r="O359" s="27"/>
      <c r="P359" s="27"/>
      <c r="Q359"/>
      <c r="R359"/>
      <c r="S359"/>
      <c r="T359"/>
      <c r="U359"/>
    </row>
    <row r="360" spans="10:21" x14ac:dyDescent="0.35">
      <c r="J360" s="12"/>
      <c r="K360" s="12"/>
      <c r="L360" s="12"/>
      <c r="M360" s="12"/>
      <c r="N360" s="64"/>
      <c r="O360" s="27"/>
      <c r="P360" s="27"/>
      <c r="Q360"/>
      <c r="R360"/>
      <c r="S360"/>
      <c r="T360"/>
      <c r="U360"/>
    </row>
    <row r="361" spans="10:21" x14ac:dyDescent="0.35">
      <c r="J361" s="12"/>
      <c r="K361" s="12"/>
      <c r="L361" s="12"/>
      <c r="M361" s="12"/>
      <c r="N361" s="64"/>
      <c r="O361" s="27"/>
      <c r="P361" s="27"/>
      <c r="Q361"/>
      <c r="R361"/>
      <c r="S361"/>
      <c r="T361"/>
      <c r="U361"/>
    </row>
    <row r="362" spans="10:21" x14ac:dyDescent="0.35">
      <c r="J362" s="12"/>
      <c r="K362" s="12"/>
      <c r="L362" s="12"/>
      <c r="M362" s="12"/>
      <c r="N362" s="64"/>
      <c r="O362" s="27"/>
      <c r="P362" s="27"/>
      <c r="Q362"/>
      <c r="R362"/>
      <c r="S362"/>
      <c r="T362"/>
      <c r="U362"/>
    </row>
    <row r="363" spans="10:21" x14ac:dyDescent="0.35">
      <c r="J363" s="12"/>
      <c r="K363" s="12"/>
      <c r="L363" s="12"/>
      <c r="M363" s="12"/>
      <c r="N363" s="64"/>
      <c r="O363" s="27"/>
      <c r="P363" s="27"/>
      <c r="Q363"/>
      <c r="R363"/>
      <c r="S363"/>
      <c r="T363"/>
      <c r="U363"/>
    </row>
    <row r="364" spans="10:21" x14ac:dyDescent="0.35">
      <c r="J364" s="12"/>
      <c r="K364" s="12"/>
      <c r="L364" s="12"/>
      <c r="M364" s="12"/>
      <c r="N364" s="64"/>
      <c r="O364" s="27"/>
      <c r="P364" s="27"/>
      <c r="Q364"/>
      <c r="R364"/>
      <c r="S364"/>
      <c r="T364"/>
      <c r="U364"/>
    </row>
    <row r="365" spans="10:21" x14ac:dyDescent="0.35">
      <c r="N365" s="64"/>
      <c r="O365" s="27"/>
      <c r="P365" s="27"/>
      <c r="Q365"/>
      <c r="R365"/>
      <c r="S365"/>
      <c r="T365"/>
      <c r="U365"/>
    </row>
    <row r="366" spans="10:21" x14ac:dyDescent="0.35">
      <c r="N366" s="64"/>
      <c r="O366" s="27"/>
      <c r="P366" s="27"/>
      <c r="Q366"/>
      <c r="R366"/>
      <c r="S366"/>
      <c r="T366"/>
      <c r="U366"/>
    </row>
    <row r="367" spans="10:21" x14ac:dyDescent="0.35">
      <c r="N367" s="64"/>
      <c r="O367" s="27"/>
      <c r="P367" s="27"/>
      <c r="Q367"/>
      <c r="R367"/>
      <c r="S367"/>
      <c r="T367"/>
      <c r="U367"/>
    </row>
    <row r="368" spans="10:21" x14ac:dyDescent="0.35">
      <c r="N368" s="64"/>
      <c r="O368" s="27"/>
      <c r="P368" s="27"/>
      <c r="Q368"/>
      <c r="R368"/>
      <c r="S368"/>
      <c r="T368"/>
      <c r="U368"/>
    </row>
    <row r="369" spans="14:23" x14ac:dyDescent="0.35">
      <c r="N369" s="64"/>
      <c r="O369" s="27"/>
      <c r="P369" s="27"/>
      <c r="Q369"/>
      <c r="R369"/>
      <c r="S369"/>
      <c r="T369"/>
      <c r="U369"/>
    </row>
    <row r="370" spans="14:23" x14ac:dyDescent="0.35">
      <c r="N370" s="61"/>
      <c r="O370" s="27"/>
      <c r="P370" s="27"/>
      <c r="Q370" s="13"/>
      <c r="R370" s="27"/>
      <c r="S370" s="27"/>
      <c r="T370" s="27"/>
      <c r="U370" s="28"/>
      <c r="V370" s="27"/>
      <c r="W370" s="27"/>
    </row>
    <row r="371" spans="14:23" x14ac:dyDescent="0.35">
      <c r="N371" s="61"/>
      <c r="O371" s="27"/>
      <c r="P371" s="27"/>
      <c r="Q371" s="13"/>
      <c r="R371" s="27"/>
      <c r="S371" s="27"/>
      <c r="T371" s="27"/>
      <c r="U371" s="28"/>
      <c r="V371" s="27"/>
      <c r="W371" s="27"/>
    </row>
    <row r="372" spans="14:23" x14ac:dyDescent="0.35">
      <c r="N372" s="61"/>
      <c r="O372" s="27"/>
      <c r="P372" s="27"/>
      <c r="Q372" s="13"/>
      <c r="R372" s="27"/>
      <c r="S372" s="27"/>
      <c r="T372" s="27"/>
      <c r="U372" s="28"/>
      <c r="V372" s="27"/>
      <c r="W372" s="27"/>
    </row>
    <row r="373" spans="14:23" x14ac:dyDescent="0.35">
      <c r="N373" s="61"/>
      <c r="O373" s="27"/>
      <c r="P373" s="27"/>
      <c r="Q373" s="13"/>
      <c r="R373" s="27"/>
      <c r="S373" s="27"/>
      <c r="T373" s="27"/>
      <c r="U373" s="28"/>
      <c r="V373" s="27"/>
      <c r="W373" s="27"/>
    </row>
    <row r="374" spans="14:23" x14ac:dyDescent="0.35">
      <c r="N374" s="61"/>
      <c r="O374" s="27"/>
      <c r="P374" s="27"/>
      <c r="Q374" s="13"/>
      <c r="R374" s="27"/>
      <c r="S374" s="27"/>
      <c r="T374" s="27"/>
      <c r="U374" s="28"/>
      <c r="V374" s="27"/>
      <c r="W374" s="27"/>
    </row>
    <row r="375" spans="14:23" x14ac:dyDescent="0.35">
      <c r="N375" s="61"/>
      <c r="O375" s="27"/>
      <c r="P375" s="27"/>
      <c r="Q375" s="13"/>
      <c r="R375" s="27"/>
      <c r="S375" s="27"/>
      <c r="T375" s="27"/>
      <c r="U375" s="28"/>
      <c r="V375" s="27"/>
      <c r="W375" s="27"/>
    </row>
    <row r="376" spans="14:23" x14ac:dyDescent="0.35">
      <c r="N376" s="61"/>
      <c r="O376" s="27"/>
      <c r="P376" s="27"/>
      <c r="Q376" s="13"/>
      <c r="R376" s="27"/>
      <c r="S376" s="27"/>
      <c r="T376" s="27"/>
      <c r="U376" s="28"/>
      <c r="V376" s="27"/>
      <c r="W376" s="27"/>
    </row>
    <row r="377" spans="14:23" x14ac:dyDescent="0.35">
      <c r="N377" s="61"/>
      <c r="O377" s="27"/>
      <c r="P377" s="27"/>
      <c r="Q377" s="13"/>
      <c r="R377" s="27"/>
      <c r="S377" s="27"/>
      <c r="T377" s="27"/>
      <c r="U377" s="28"/>
      <c r="V377" s="27"/>
      <c r="W377" s="27"/>
    </row>
    <row r="378" spans="14:23" x14ac:dyDescent="0.35">
      <c r="N378" s="61"/>
      <c r="O378" s="27"/>
      <c r="P378" s="27"/>
      <c r="Q378" s="13"/>
      <c r="R378" s="27"/>
      <c r="S378" s="27"/>
      <c r="T378" s="27"/>
      <c r="U378" s="28"/>
      <c r="V378" s="27"/>
      <c r="W378" s="27"/>
    </row>
    <row r="379" spans="14:23" x14ac:dyDescent="0.35">
      <c r="N379" s="61"/>
      <c r="O379" s="27"/>
      <c r="P379" s="27"/>
      <c r="Q379" s="13"/>
      <c r="R379" s="27"/>
      <c r="S379" s="27"/>
      <c r="T379" s="27"/>
      <c r="U379" s="28"/>
      <c r="V379" s="27"/>
      <c r="W379" s="27"/>
    </row>
    <row r="380" spans="14:23" x14ac:dyDescent="0.35">
      <c r="N380" s="61"/>
      <c r="O380" s="27"/>
      <c r="P380" s="27"/>
      <c r="Q380" s="13"/>
      <c r="R380" s="27"/>
      <c r="S380" s="27"/>
      <c r="T380" s="27"/>
      <c r="U380" s="28"/>
      <c r="V380" s="27"/>
      <c r="W380" s="27"/>
    </row>
    <row r="381" spans="14:23" x14ac:dyDescent="0.35">
      <c r="N381" s="61"/>
      <c r="O381" s="27"/>
      <c r="P381" s="27"/>
      <c r="Q381" s="13"/>
      <c r="R381" s="27"/>
      <c r="S381" s="27"/>
      <c r="T381" s="27"/>
      <c r="U381" s="28"/>
      <c r="V381" s="27"/>
      <c r="W381" s="27"/>
    </row>
    <row r="382" spans="14:23" x14ac:dyDescent="0.35">
      <c r="N382" s="61"/>
      <c r="O382" s="27"/>
      <c r="P382" s="27"/>
      <c r="Q382" s="13"/>
      <c r="R382" s="27"/>
      <c r="S382" s="27"/>
      <c r="T382" s="27"/>
      <c r="U382" s="28"/>
      <c r="V382" s="27"/>
      <c r="W382" s="27"/>
    </row>
    <row r="383" spans="14:23" x14ac:dyDescent="0.35">
      <c r="N383" s="61"/>
      <c r="R383" s="25"/>
      <c r="S383" s="25"/>
      <c r="T383" s="25"/>
    </row>
    <row r="384" spans="14:23" x14ac:dyDescent="0.35">
      <c r="N384" s="61"/>
      <c r="R384" s="25"/>
      <c r="S384" s="25"/>
      <c r="T384" s="25"/>
    </row>
    <row r="385" spans="14:31" x14ac:dyDescent="0.35">
      <c r="N385" s="61"/>
      <c r="R385" s="25"/>
      <c r="S385" s="25"/>
      <c r="T385" s="25"/>
    </row>
    <row r="386" spans="14:31" x14ac:dyDescent="0.35">
      <c r="N386" s="61"/>
      <c r="R386" s="25"/>
      <c r="S386" s="25"/>
      <c r="T386" s="25"/>
    </row>
    <row r="387" spans="14:31" x14ac:dyDescent="0.35">
      <c r="N387" s="61"/>
      <c r="R387" s="25"/>
      <c r="S387" s="25"/>
      <c r="T387" s="25"/>
    </row>
    <row r="388" spans="14:31" x14ac:dyDescent="0.35">
      <c r="N388" s="61"/>
      <c r="R388" s="25"/>
      <c r="S388" s="25"/>
      <c r="T388" s="25"/>
    </row>
    <row r="389" spans="14:31" x14ac:dyDescent="0.35">
      <c r="N389" s="61"/>
      <c r="R389" s="25"/>
      <c r="S389" s="25"/>
      <c r="T389" s="25"/>
    </row>
    <row r="390" spans="14:31" x14ac:dyDescent="0.35">
      <c r="N390" s="61"/>
      <c r="R390" s="25"/>
      <c r="S390" s="25"/>
      <c r="T390" s="25"/>
    </row>
    <row r="391" spans="14:31" x14ac:dyDescent="0.35">
      <c r="N391" s="61"/>
      <c r="R391" s="25"/>
      <c r="S391" s="25"/>
      <c r="T391" s="25"/>
    </row>
    <row r="392" spans="14:31" x14ac:dyDescent="0.35">
      <c r="N392" s="61"/>
      <c r="R392" s="25"/>
      <c r="S392" s="25"/>
      <c r="T392" s="25"/>
    </row>
    <row r="393" spans="14:31" x14ac:dyDescent="0.35">
      <c r="N393" s="61"/>
      <c r="R393" s="25"/>
      <c r="S393" s="25"/>
      <c r="T393" s="25"/>
    </row>
    <row r="394" spans="14:31" x14ac:dyDescent="0.35">
      <c r="N394" s="61"/>
      <c r="R394" s="25"/>
      <c r="S394" s="25"/>
      <c r="T394" s="25"/>
    </row>
    <row r="395" spans="14:31" x14ac:dyDescent="0.35">
      <c r="N395" s="61"/>
      <c r="R395" s="25"/>
      <c r="S395" s="25"/>
      <c r="T395" s="25"/>
    </row>
    <row r="396" spans="14:31" x14ac:dyDescent="0.35">
      <c r="N396" s="61"/>
      <c r="R396" s="25"/>
      <c r="S396" s="25"/>
      <c r="T396" s="25"/>
      <c r="X396" s="27"/>
      <c r="Y396" s="27"/>
      <c r="Z396" s="27"/>
      <c r="AA396" s="27"/>
      <c r="AB396" s="27"/>
      <c r="AC396" s="27"/>
      <c r="AD396" s="27"/>
      <c r="AE396" s="27"/>
    </row>
    <row r="397" spans="14:31" x14ac:dyDescent="0.35">
      <c r="N397" s="61"/>
      <c r="R397" s="25"/>
      <c r="S397" s="25"/>
      <c r="T397" s="25"/>
      <c r="X397" s="27"/>
      <c r="Y397" s="27"/>
      <c r="Z397" s="27"/>
      <c r="AA397" s="27"/>
      <c r="AB397" s="27"/>
      <c r="AC397" s="27"/>
      <c r="AD397" s="27"/>
      <c r="AE397" s="27"/>
    </row>
    <row r="398" spans="14:31" x14ac:dyDescent="0.35">
      <c r="N398" s="61"/>
      <c r="R398" s="25"/>
      <c r="S398" s="25"/>
      <c r="T398" s="25"/>
      <c r="X398" s="27"/>
      <c r="Y398" s="27"/>
      <c r="Z398" s="27"/>
      <c r="AA398" s="27"/>
      <c r="AB398" s="27"/>
      <c r="AC398" s="27"/>
      <c r="AD398" s="27"/>
      <c r="AE398" s="27"/>
    </row>
    <row r="399" spans="14:31" x14ac:dyDescent="0.35">
      <c r="N399" s="61"/>
      <c r="R399" s="25"/>
      <c r="S399" s="25"/>
      <c r="T399" s="25"/>
      <c r="X399" s="27"/>
      <c r="Y399" s="27"/>
      <c r="Z399" s="27"/>
      <c r="AA399" s="27"/>
      <c r="AB399" s="27"/>
      <c r="AC399" s="27"/>
      <c r="AD399" s="27"/>
      <c r="AE399" s="27"/>
    </row>
    <row r="400" spans="14:31" x14ac:dyDescent="0.35">
      <c r="N400" s="61"/>
      <c r="R400" s="25"/>
      <c r="S400" s="25"/>
      <c r="T400" s="25"/>
      <c r="X400" s="27"/>
      <c r="Y400" s="27"/>
      <c r="Z400" s="27"/>
      <c r="AA400" s="27"/>
      <c r="AB400" s="27"/>
      <c r="AC400" s="27"/>
      <c r="AD400" s="27"/>
      <c r="AE400" s="27"/>
    </row>
    <row r="401" spans="1:36" x14ac:dyDescent="0.35">
      <c r="N401" s="61"/>
      <c r="R401" s="25"/>
      <c r="S401" s="25"/>
      <c r="T401" s="25"/>
      <c r="X401" s="27"/>
      <c r="Y401" s="27"/>
      <c r="Z401" s="27"/>
      <c r="AA401" s="27"/>
      <c r="AB401" s="27"/>
      <c r="AC401" s="27"/>
      <c r="AD401" s="27"/>
      <c r="AE401" s="27"/>
    </row>
    <row r="402" spans="1:36" x14ac:dyDescent="0.35">
      <c r="N402" s="61"/>
      <c r="R402" s="25"/>
      <c r="S402" s="25"/>
      <c r="T402" s="25"/>
      <c r="X402" s="27"/>
      <c r="Y402" s="27"/>
      <c r="Z402" s="27"/>
      <c r="AA402" s="27"/>
      <c r="AB402" s="27"/>
      <c r="AC402" s="27"/>
      <c r="AD402" s="27"/>
      <c r="AE402" s="27"/>
    </row>
    <row r="403" spans="1:36" s="27" customFormat="1" x14ac:dyDescent="0.35">
      <c r="A403" s="6"/>
      <c r="B403" s="6"/>
      <c r="C403" s="6"/>
      <c r="D403" s="6"/>
      <c r="E403" s="6"/>
      <c r="F403" s="54"/>
      <c r="G403" s="54"/>
      <c r="H403" s="54"/>
      <c r="I403" s="68"/>
      <c r="J403" s="6"/>
      <c r="K403" s="6"/>
      <c r="L403" s="6"/>
      <c r="M403" s="6"/>
      <c r="N403" s="64"/>
      <c r="O403" s="25"/>
      <c r="P403" s="25"/>
      <c r="Q403" s="24"/>
      <c r="R403" s="25"/>
      <c r="S403" s="25"/>
      <c r="T403" s="25"/>
      <c r="U403" s="26"/>
      <c r="V403"/>
      <c r="W403"/>
      <c r="AF403"/>
      <c r="AG403"/>
      <c r="AH403"/>
      <c r="AI403"/>
      <c r="AJ403"/>
    </row>
    <row r="404" spans="1:36" s="27" customFormat="1" x14ac:dyDescent="0.35">
      <c r="A404" s="6"/>
      <c r="B404" s="6"/>
      <c r="C404" s="6"/>
      <c r="D404" s="6"/>
      <c r="E404" s="6"/>
      <c r="F404" s="54"/>
      <c r="G404" s="54"/>
      <c r="H404" s="54"/>
      <c r="I404" s="68"/>
      <c r="J404" s="6"/>
      <c r="K404" s="6"/>
      <c r="L404" s="6"/>
      <c r="M404" s="6"/>
      <c r="N404" s="64"/>
      <c r="O404" s="25"/>
      <c r="P404" s="25"/>
      <c r="Q404" s="24"/>
      <c r="R404" s="25"/>
      <c r="S404" s="25"/>
      <c r="T404" s="25"/>
      <c r="U404" s="26"/>
      <c r="V404"/>
      <c r="W404"/>
      <c r="AF404"/>
      <c r="AG404"/>
      <c r="AH404"/>
      <c r="AI404"/>
      <c r="AJ404"/>
    </row>
    <row r="405" spans="1:36" s="27" customFormat="1" x14ac:dyDescent="0.35">
      <c r="A405" s="6"/>
      <c r="B405" s="6"/>
      <c r="C405" s="6"/>
      <c r="D405" s="6"/>
      <c r="E405" s="6"/>
      <c r="F405" s="54"/>
      <c r="G405" s="54"/>
      <c r="H405" s="54"/>
      <c r="I405" s="68"/>
      <c r="J405" s="6"/>
      <c r="K405" s="6"/>
      <c r="L405" s="6"/>
      <c r="M405" s="6"/>
      <c r="N405" s="64"/>
      <c r="O405" s="25"/>
      <c r="P405" s="25"/>
      <c r="Q405" s="24"/>
      <c r="R405" s="25"/>
      <c r="S405" s="25"/>
      <c r="T405" s="25"/>
      <c r="U405" s="26"/>
      <c r="V405"/>
      <c r="W405"/>
    </row>
    <row r="406" spans="1:36" s="27" customFormat="1" x14ac:dyDescent="0.35">
      <c r="A406" s="6"/>
      <c r="B406" s="6"/>
      <c r="C406" s="6"/>
      <c r="D406" s="6"/>
      <c r="E406" s="6"/>
      <c r="F406" s="54"/>
      <c r="G406" s="54"/>
      <c r="H406" s="54"/>
      <c r="I406" s="68"/>
      <c r="J406" s="6"/>
      <c r="K406" s="6"/>
      <c r="L406" s="6"/>
      <c r="M406" s="6"/>
      <c r="N406" s="64"/>
      <c r="O406" s="25"/>
      <c r="P406" s="25"/>
      <c r="Q406" s="24"/>
      <c r="R406" s="25"/>
      <c r="S406" s="25"/>
      <c r="T406" s="25"/>
      <c r="U406" s="26"/>
      <c r="V406"/>
      <c r="W406"/>
    </row>
    <row r="407" spans="1:36" s="27" customFormat="1" x14ac:dyDescent="0.35">
      <c r="A407" s="6"/>
      <c r="B407" s="6"/>
      <c r="C407" s="6"/>
      <c r="D407" s="6"/>
      <c r="E407" s="6"/>
      <c r="F407" s="54"/>
      <c r="G407" s="54"/>
      <c r="H407" s="54"/>
      <c r="I407" s="68"/>
      <c r="J407" s="6"/>
      <c r="K407" s="6"/>
      <c r="L407" s="6"/>
      <c r="M407" s="6"/>
      <c r="N407" s="64"/>
      <c r="O407" s="25"/>
      <c r="P407" s="25"/>
      <c r="Q407" s="24"/>
      <c r="R407" s="25"/>
      <c r="S407" s="25"/>
      <c r="T407" s="25"/>
      <c r="U407" s="26"/>
      <c r="V407"/>
      <c r="W407"/>
    </row>
    <row r="408" spans="1:36" s="27" customFormat="1" x14ac:dyDescent="0.35">
      <c r="A408" s="6"/>
      <c r="B408" s="6"/>
      <c r="C408" s="6"/>
      <c r="D408" s="6"/>
      <c r="E408" s="6"/>
      <c r="F408" s="54"/>
      <c r="G408" s="54"/>
      <c r="H408" s="54"/>
      <c r="I408" s="68"/>
      <c r="J408" s="6"/>
      <c r="K408" s="6"/>
      <c r="L408" s="6"/>
      <c r="M408" s="6"/>
      <c r="N408" s="64"/>
      <c r="O408" s="25"/>
      <c r="P408" s="25"/>
      <c r="Q408" s="24"/>
      <c r="R408" s="25"/>
      <c r="S408" s="25"/>
      <c r="T408" s="25"/>
      <c r="U408" s="26"/>
      <c r="V408"/>
      <c r="W408"/>
    </row>
    <row r="409" spans="1:36" s="27" customFormat="1" x14ac:dyDescent="0.35">
      <c r="A409" s="6"/>
      <c r="B409" s="6"/>
      <c r="C409" s="6"/>
      <c r="D409" s="6"/>
      <c r="E409" s="6"/>
      <c r="F409" s="54"/>
      <c r="G409" s="54"/>
      <c r="H409" s="54"/>
      <c r="I409" s="68"/>
      <c r="J409" s="6"/>
      <c r="K409" s="6"/>
      <c r="L409" s="6"/>
      <c r="M409" s="6"/>
      <c r="N409" s="64"/>
      <c r="O409" s="25"/>
      <c r="P409" s="25"/>
      <c r="Q409" s="24"/>
      <c r="R409" s="25"/>
      <c r="S409" s="25"/>
      <c r="T409" s="25"/>
      <c r="U409" s="26"/>
      <c r="V409"/>
      <c r="W409"/>
    </row>
    <row r="410" spans="1:36" s="27" customFormat="1" x14ac:dyDescent="0.35">
      <c r="A410" s="6"/>
      <c r="B410" s="6"/>
      <c r="C410" s="6"/>
      <c r="D410" s="6"/>
      <c r="E410" s="6"/>
      <c r="F410" s="54"/>
      <c r="G410" s="54"/>
      <c r="H410" s="54"/>
      <c r="I410" s="68"/>
      <c r="J410" s="6"/>
      <c r="K410" s="6"/>
      <c r="L410" s="6"/>
      <c r="M410" s="6"/>
      <c r="N410" s="64"/>
      <c r="O410" s="25"/>
      <c r="P410" s="25"/>
      <c r="Q410" s="24"/>
      <c r="R410" s="25"/>
      <c r="S410" s="25"/>
      <c r="T410" s="25"/>
      <c r="U410" s="26"/>
      <c r="V410"/>
      <c r="W410"/>
    </row>
    <row r="411" spans="1:36" s="27" customFormat="1" x14ac:dyDescent="0.35">
      <c r="A411" s="6"/>
      <c r="B411" s="6"/>
      <c r="C411" s="6"/>
      <c r="D411" s="6"/>
      <c r="E411" s="6"/>
      <c r="F411" s="54"/>
      <c r="G411" s="54"/>
      <c r="H411" s="54"/>
      <c r="I411" s="68"/>
      <c r="J411" s="6"/>
      <c r="K411" s="6"/>
      <c r="L411" s="6"/>
      <c r="M411" s="6"/>
      <c r="N411" s="64"/>
      <c r="O411" s="25"/>
      <c r="P411" s="25"/>
      <c r="Q411" s="24"/>
      <c r="R411" s="25"/>
      <c r="S411" s="25"/>
      <c r="T411" s="25"/>
      <c r="U411" s="26"/>
      <c r="V411"/>
      <c r="W411"/>
    </row>
    <row r="412" spans="1:36" s="27" customFormat="1" x14ac:dyDescent="0.35">
      <c r="A412" s="6"/>
      <c r="B412" s="6"/>
      <c r="C412" s="6"/>
      <c r="D412" s="6"/>
      <c r="E412" s="6"/>
      <c r="F412" s="54"/>
      <c r="G412" s="54"/>
      <c r="H412" s="54"/>
      <c r="I412" s="68"/>
      <c r="J412" s="6"/>
      <c r="K412" s="6"/>
      <c r="L412" s="6"/>
      <c r="M412" s="6"/>
      <c r="N412" s="64"/>
      <c r="O412" s="25"/>
      <c r="P412" s="25"/>
      <c r="Q412" s="24"/>
      <c r="R412" s="25"/>
      <c r="S412" s="25"/>
      <c r="T412" s="25"/>
      <c r="U412" s="26"/>
      <c r="V412"/>
      <c r="W412"/>
    </row>
    <row r="413" spans="1:36" s="27" customFormat="1" x14ac:dyDescent="0.35">
      <c r="A413" s="6"/>
      <c r="B413" s="6"/>
      <c r="C413" s="6"/>
      <c r="D413" s="6"/>
      <c r="E413" s="6"/>
      <c r="F413" s="54"/>
      <c r="G413" s="54"/>
      <c r="H413" s="54"/>
      <c r="I413" s="68"/>
      <c r="J413" s="6"/>
      <c r="K413" s="6"/>
      <c r="L413" s="6"/>
      <c r="M413" s="6"/>
      <c r="N413" s="64"/>
      <c r="O413" s="25"/>
      <c r="P413" s="25"/>
      <c r="Q413" s="24"/>
      <c r="R413" s="25"/>
      <c r="S413" s="25"/>
      <c r="T413" s="25"/>
      <c r="U413" s="26"/>
      <c r="V413"/>
      <c r="W413"/>
    </row>
    <row r="414" spans="1:36" s="27" customFormat="1" x14ac:dyDescent="0.35">
      <c r="A414" s="6"/>
      <c r="B414" s="6"/>
      <c r="C414" s="6"/>
      <c r="D414" s="6"/>
      <c r="E414" s="6"/>
      <c r="F414" s="54"/>
      <c r="G414" s="54"/>
      <c r="H414" s="54"/>
      <c r="I414" s="68"/>
      <c r="J414" s="6"/>
      <c r="K414" s="6"/>
      <c r="L414" s="6"/>
      <c r="M414" s="6"/>
      <c r="N414" s="64"/>
      <c r="O414" s="25"/>
      <c r="P414" s="25"/>
      <c r="Q414" s="24"/>
      <c r="R414" s="25"/>
      <c r="S414" s="25"/>
      <c r="T414" s="25"/>
      <c r="U414" s="26"/>
      <c r="V414"/>
      <c r="W414"/>
    </row>
    <row r="415" spans="1:36" s="27" customFormat="1" x14ac:dyDescent="0.35">
      <c r="A415" s="6"/>
      <c r="B415" s="6"/>
      <c r="C415" s="6"/>
      <c r="D415" s="6"/>
      <c r="E415" s="6"/>
      <c r="F415" s="54"/>
      <c r="G415" s="54"/>
      <c r="H415" s="54"/>
      <c r="I415" s="68"/>
      <c r="J415" s="6"/>
      <c r="K415" s="6"/>
      <c r="L415" s="6"/>
      <c r="M415" s="6"/>
      <c r="N415" s="64"/>
      <c r="O415" s="25"/>
      <c r="P415" s="25"/>
      <c r="Q415" s="24"/>
      <c r="R415" s="25"/>
      <c r="S415" s="25"/>
      <c r="T415" s="25"/>
      <c r="U415" s="26"/>
      <c r="V415"/>
      <c r="W415"/>
    </row>
    <row r="416" spans="1:36" s="27" customFormat="1" x14ac:dyDescent="0.35">
      <c r="A416" s="6"/>
      <c r="B416" s="6"/>
      <c r="C416" s="6"/>
      <c r="D416" s="6"/>
      <c r="E416" s="6"/>
      <c r="F416" s="54"/>
      <c r="G416" s="54"/>
      <c r="H416" s="54"/>
      <c r="I416" s="68"/>
      <c r="J416" s="6"/>
      <c r="K416" s="6"/>
      <c r="L416" s="6"/>
      <c r="M416" s="6"/>
      <c r="N416" s="64"/>
      <c r="O416" s="25"/>
      <c r="P416" s="25"/>
      <c r="Q416" s="24"/>
      <c r="R416" s="25"/>
      <c r="S416" s="25"/>
      <c r="T416" s="25"/>
      <c r="U416" s="26"/>
      <c r="V416"/>
      <c r="W416"/>
    </row>
    <row r="417" spans="1:23" s="27" customFormat="1" x14ac:dyDescent="0.35">
      <c r="A417" s="6"/>
      <c r="B417" s="6"/>
      <c r="C417" s="6"/>
      <c r="D417" s="6"/>
      <c r="E417" s="6"/>
      <c r="F417" s="54"/>
      <c r="G417" s="54"/>
      <c r="H417" s="54"/>
      <c r="I417" s="68"/>
      <c r="J417" s="6"/>
      <c r="K417" s="6"/>
      <c r="L417" s="6"/>
      <c r="M417" s="6"/>
      <c r="N417" s="64"/>
      <c r="O417" s="25"/>
      <c r="P417" s="25"/>
      <c r="Q417" s="24"/>
      <c r="R417" s="25"/>
      <c r="S417" s="25"/>
      <c r="T417" s="25"/>
      <c r="U417" s="26"/>
      <c r="V417"/>
      <c r="W417"/>
    </row>
    <row r="418" spans="1:23" s="27" customFormat="1" x14ac:dyDescent="0.35">
      <c r="A418" s="6"/>
      <c r="B418" s="6"/>
      <c r="C418" s="6"/>
      <c r="D418" s="6"/>
      <c r="E418" s="6"/>
      <c r="F418" s="54"/>
      <c r="G418" s="54"/>
      <c r="H418" s="54"/>
      <c r="I418" s="68"/>
      <c r="J418" s="6"/>
      <c r="K418" s="6"/>
      <c r="L418" s="6"/>
      <c r="M418" s="6"/>
      <c r="N418" s="64"/>
      <c r="O418" s="25"/>
      <c r="P418" s="25"/>
      <c r="Q418" s="24"/>
      <c r="R418" s="25"/>
      <c r="S418" s="25"/>
      <c r="T418" s="25"/>
      <c r="U418" s="26"/>
      <c r="V418"/>
      <c r="W418"/>
    </row>
    <row r="419" spans="1:23" s="27" customFormat="1" x14ac:dyDescent="0.35">
      <c r="A419" s="6"/>
      <c r="B419" s="6"/>
      <c r="C419" s="6"/>
      <c r="D419" s="6"/>
      <c r="E419" s="6"/>
      <c r="F419" s="54"/>
      <c r="G419" s="54"/>
      <c r="H419" s="54"/>
      <c r="I419" s="68"/>
      <c r="J419" s="6"/>
      <c r="K419" s="6"/>
      <c r="L419" s="6"/>
      <c r="M419" s="6"/>
      <c r="N419" s="64"/>
      <c r="O419" s="25"/>
      <c r="P419" s="25"/>
      <c r="Q419" s="24"/>
      <c r="R419" s="25"/>
      <c r="S419" s="25"/>
      <c r="T419" s="25"/>
      <c r="U419" s="26"/>
      <c r="V419"/>
      <c r="W419"/>
    </row>
    <row r="420" spans="1:23" s="27" customFormat="1" x14ac:dyDescent="0.35">
      <c r="A420" s="6"/>
      <c r="B420" s="6"/>
      <c r="C420" s="6"/>
      <c r="D420" s="6"/>
      <c r="E420" s="6"/>
      <c r="F420" s="54"/>
      <c r="G420" s="54"/>
      <c r="H420" s="54"/>
      <c r="I420" s="68"/>
      <c r="J420" s="6"/>
      <c r="K420" s="6"/>
      <c r="L420" s="6"/>
      <c r="M420" s="6"/>
      <c r="N420" s="64"/>
      <c r="O420" s="25"/>
      <c r="P420" s="25"/>
      <c r="Q420" s="24"/>
      <c r="R420" s="25"/>
      <c r="S420" s="25"/>
      <c r="T420" s="25"/>
      <c r="U420" s="26"/>
      <c r="V420"/>
      <c r="W420"/>
    </row>
    <row r="421" spans="1:23" s="27" customFormat="1" x14ac:dyDescent="0.35">
      <c r="A421" s="6"/>
      <c r="B421" s="6"/>
      <c r="C421" s="6"/>
      <c r="D421" s="6"/>
      <c r="E421" s="6"/>
      <c r="F421" s="54"/>
      <c r="G421" s="54"/>
      <c r="H421" s="54"/>
      <c r="I421" s="68"/>
      <c r="J421" s="6"/>
      <c r="K421" s="6"/>
      <c r="L421" s="6"/>
      <c r="M421" s="6"/>
      <c r="N421" s="64"/>
      <c r="O421" s="25"/>
      <c r="P421" s="25"/>
      <c r="Q421" s="24"/>
      <c r="R421" s="25"/>
      <c r="S421" s="25"/>
      <c r="T421" s="25"/>
      <c r="U421" s="26"/>
      <c r="V421"/>
      <c r="W421"/>
    </row>
    <row r="422" spans="1:23" s="27" customFormat="1" x14ac:dyDescent="0.35">
      <c r="A422" s="6"/>
      <c r="B422" s="6"/>
      <c r="C422" s="6"/>
      <c r="D422" s="6"/>
      <c r="E422" s="6"/>
      <c r="F422" s="54"/>
      <c r="G422" s="54"/>
      <c r="H422" s="54"/>
      <c r="I422" s="68"/>
      <c r="J422" s="6"/>
      <c r="K422" s="6"/>
      <c r="L422" s="6"/>
      <c r="M422" s="6"/>
      <c r="N422" s="64"/>
      <c r="O422" s="25"/>
      <c r="P422" s="25"/>
      <c r="Q422" s="24"/>
      <c r="R422" s="25"/>
      <c r="S422" s="25"/>
      <c r="T422" s="25"/>
      <c r="U422" s="26"/>
      <c r="V422"/>
      <c r="W422"/>
    </row>
    <row r="423" spans="1:23" s="27" customFormat="1" x14ac:dyDescent="0.35">
      <c r="A423" s="6"/>
      <c r="B423" s="6"/>
      <c r="C423" s="6"/>
      <c r="D423" s="6"/>
      <c r="E423" s="6"/>
      <c r="F423" s="54"/>
      <c r="G423" s="54"/>
      <c r="H423" s="54"/>
      <c r="I423" s="68"/>
      <c r="J423" s="6"/>
      <c r="K423" s="6"/>
      <c r="L423" s="6"/>
      <c r="M423" s="6"/>
      <c r="N423" s="64"/>
      <c r="O423" s="25"/>
      <c r="P423" s="25"/>
      <c r="Q423" s="24"/>
      <c r="R423" s="25"/>
      <c r="S423" s="25"/>
      <c r="T423" s="25"/>
      <c r="U423" s="26"/>
      <c r="V423"/>
      <c r="W423"/>
    </row>
    <row r="424" spans="1:23" s="27" customFormat="1" x14ac:dyDescent="0.35">
      <c r="A424" s="6"/>
      <c r="B424" s="6"/>
      <c r="C424" s="6"/>
      <c r="D424" s="6"/>
      <c r="E424" s="6"/>
      <c r="F424" s="54"/>
      <c r="G424" s="54"/>
      <c r="H424" s="54"/>
      <c r="I424" s="68"/>
      <c r="J424" s="6"/>
      <c r="K424" s="6"/>
      <c r="L424" s="6"/>
      <c r="M424" s="6"/>
      <c r="N424" s="64"/>
      <c r="O424" s="25"/>
      <c r="P424" s="25"/>
      <c r="Q424" s="24"/>
      <c r="R424" s="25"/>
      <c r="S424" s="25"/>
      <c r="T424" s="25"/>
      <c r="U424" s="26"/>
      <c r="V424"/>
      <c r="W424"/>
    </row>
    <row r="425" spans="1:23" s="27" customFormat="1" x14ac:dyDescent="0.35">
      <c r="A425" s="6"/>
      <c r="B425" s="6"/>
      <c r="C425" s="6"/>
      <c r="D425" s="6"/>
      <c r="E425" s="6"/>
      <c r="F425" s="54"/>
      <c r="G425" s="54"/>
      <c r="H425" s="54"/>
      <c r="I425" s="68"/>
      <c r="J425" s="6"/>
      <c r="K425" s="6"/>
      <c r="L425" s="6"/>
      <c r="M425" s="6"/>
      <c r="N425" s="64"/>
      <c r="O425" s="25"/>
      <c r="P425" s="25"/>
      <c r="Q425" s="24"/>
      <c r="R425" s="25"/>
      <c r="S425" s="25"/>
      <c r="T425" s="25"/>
      <c r="U425" s="26"/>
      <c r="V425"/>
      <c r="W425"/>
    </row>
    <row r="426" spans="1:23" s="27" customFormat="1" x14ac:dyDescent="0.35">
      <c r="A426" s="6"/>
      <c r="B426" s="6"/>
      <c r="C426" s="6"/>
      <c r="D426" s="6"/>
      <c r="E426" s="6"/>
      <c r="F426" s="54"/>
      <c r="G426" s="54"/>
      <c r="H426" s="54"/>
      <c r="I426" s="68"/>
      <c r="J426" s="6"/>
      <c r="K426" s="6"/>
      <c r="L426" s="6"/>
      <c r="M426" s="6"/>
      <c r="N426" s="64"/>
      <c r="O426" s="25"/>
      <c r="P426" s="25"/>
      <c r="Q426" s="24"/>
      <c r="R426" s="25"/>
      <c r="S426" s="25"/>
      <c r="T426" s="25"/>
      <c r="U426" s="26"/>
      <c r="V426"/>
      <c r="W426"/>
    </row>
    <row r="427" spans="1:23" s="27" customFormat="1" x14ac:dyDescent="0.35">
      <c r="A427" s="6"/>
      <c r="B427" s="6"/>
      <c r="C427" s="6"/>
      <c r="D427" s="6"/>
      <c r="E427" s="6"/>
      <c r="F427" s="54"/>
      <c r="G427" s="54"/>
      <c r="H427" s="54"/>
      <c r="I427" s="68"/>
      <c r="J427" s="6"/>
      <c r="K427" s="6"/>
      <c r="L427" s="6"/>
      <c r="M427" s="6"/>
      <c r="N427" s="64"/>
      <c r="O427" s="25"/>
      <c r="P427" s="25"/>
      <c r="Q427" s="24"/>
      <c r="R427" s="25"/>
      <c r="S427" s="25"/>
      <c r="T427" s="25"/>
      <c r="U427" s="26"/>
      <c r="V427"/>
      <c r="W427"/>
    </row>
    <row r="428" spans="1:23" s="27" customFormat="1" x14ac:dyDescent="0.35">
      <c r="A428" s="6"/>
      <c r="B428" s="6"/>
      <c r="C428" s="6"/>
      <c r="D428" s="6"/>
      <c r="E428" s="6"/>
      <c r="F428" s="54"/>
      <c r="G428" s="54"/>
      <c r="H428" s="54"/>
      <c r="I428" s="68"/>
      <c r="J428" s="6"/>
      <c r="K428" s="6"/>
      <c r="L428" s="6"/>
      <c r="M428" s="6"/>
      <c r="N428" s="64"/>
      <c r="O428" s="25"/>
      <c r="P428" s="25"/>
      <c r="Q428" s="24"/>
      <c r="R428" s="25"/>
      <c r="S428" s="25"/>
      <c r="T428" s="25"/>
      <c r="U428" s="26"/>
      <c r="V428"/>
      <c r="W428"/>
    </row>
    <row r="429" spans="1:23" s="27" customFormat="1" x14ac:dyDescent="0.35">
      <c r="A429" s="6"/>
      <c r="B429" s="6"/>
      <c r="C429" s="6"/>
      <c r="D429" s="6"/>
      <c r="E429" s="6"/>
      <c r="F429" s="54"/>
      <c r="G429" s="54"/>
      <c r="H429" s="54"/>
      <c r="I429" s="68"/>
      <c r="J429" s="6"/>
      <c r="K429" s="6"/>
      <c r="L429" s="6"/>
      <c r="M429" s="6"/>
      <c r="N429" s="64"/>
      <c r="O429" s="25"/>
      <c r="P429" s="25"/>
      <c r="Q429" s="24"/>
      <c r="R429" s="25"/>
      <c r="S429" s="25"/>
      <c r="T429" s="25"/>
      <c r="U429" s="26"/>
      <c r="V429"/>
      <c r="W429"/>
    </row>
    <row r="430" spans="1:23" s="27" customFormat="1" x14ac:dyDescent="0.35">
      <c r="A430" s="6"/>
      <c r="B430" s="6"/>
      <c r="C430" s="6"/>
      <c r="D430" s="6"/>
      <c r="E430" s="6"/>
      <c r="F430" s="54"/>
      <c r="G430" s="54"/>
      <c r="H430" s="54"/>
      <c r="I430" s="68"/>
      <c r="J430" s="6"/>
      <c r="K430" s="6"/>
      <c r="L430" s="6"/>
      <c r="M430" s="6"/>
      <c r="N430" s="64"/>
      <c r="O430" s="25"/>
      <c r="P430" s="25"/>
      <c r="Q430" s="24"/>
      <c r="R430" s="25"/>
      <c r="S430" s="25"/>
      <c r="T430" s="25"/>
      <c r="U430" s="26"/>
      <c r="V430"/>
      <c r="W430"/>
    </row>
    <row r="431" spans="1:23" s="27" customFormat="1" x14ac:dyDescent="0.35">
      <c r="A431" s="6"/>
      <c r="B431" s="6"/>
      <c r="C431" s="6"/>
      <c r="D431" s="6"/>
      <c r="E431" s="6"/>
      <c r="F431" s="54"/>
      <c r="G431" s="54"/>
      <c r="H431" s="54"/>
      <c r="I431" s="68"/>
      <c r="J431" s="6"/>
      <c r="K431" s="6"/>
      <c r="L431" s="6"/>
      <c r="M431" s="6"/>
      <c r="N431" s="64"/>
      <c r="O431" s="25"/>
      <c r="P431" s="25"/>
      <c r="Q431" s="24"/>
      <c r="R431" s="25"/>
      <c r="S431" s="25"/>
      <c r="T431" s="25"/>
      <c r="U431" s="26"/>
      <c r="V431"/>
      <c r="W431"/>
    </row>
    <row r="432" spans="1:23" s="27" customFormat="1" x14ac:dyDescent="0.35">
      <c r="A432" s="6"/>
      <c r="B432" s="6"/>
      <c r="C432" s="6"/>
      <c r="D432" s="6"/>
      <c r="E432" s="6"/>
      <c r="F432" s="54"/>
      <c r="G432" s="54"/>
      <c r="H432" s="54"/>
      <c r="I432" s="68"/>
      <c r="J432" s="6"/>
      <c r="K432" s="6"/>
      <c r="L432" s="6"/>
      <c r="M432" s="6"/>
      <c r="N432" s="64"/>
      <c r="O432" s="25"/>
      <c r="P432" s="25"/>
      <c r="Q432" s="24"/>
      <c r="R432" s="25"/>
      <c r="S432" s="25"/>
      <c r="T432" s="25"/>
      <c r="U432" s="26"/>
      <c r="V432"/>
      <c r="W432"/>
    </row>
    <row r="433" spans="1:36" s="27" customFormat="1" x14ac:dyDescent="0.35">
      <c r="A433" s="6"/>
      <c r="B433" s="6"/>
      <c r="C433" s="6"/>
      <c r="D433" s="6"/>
      <c r="E433" s="6"/>
      <c r="F433" s="54"/>
      <c r="G433" s="54"/>
      <c r="H433" s="54"/>
      <c r="I433" s="68"/>
      <c r="J433" s="6"/>
      <c r="K433" s="6"/>
      <c r="L433" s="6"/>
      <c r="M433" s="6"/>
      <c r="N433" s="64"/>
      <c r="O433" s="25"/>
      <c r="P433" s="25"/>
      <c r="Q433" s="24"/>
      <c r="R433" s="25"/>
      <c r="S433" s="25"/>
      <c r="T433" s="25"/>
      <c r="U433" s="26"/>
      <c r="V433"/>
      <c r="W433"/>
    </row>
    <row r="434" spans="1:36" s="27" customFormat="1" x14ac:dyDescent="0.35">
      <c r="A434" s="6"/>
      <c r="B434" s="6"/>
      <c r="C434" s="6"/>
      <c r="D434" s="6"/>
      <c r="E434" s="6"/>
      <c r="F434" s="54"/>
      <c r="G434" s="54"/>
      <c r="H434" s="54"/>
      <c r="I434" s="68"/>
      <c r="J434" s="6"/>
      <c r="K434" s="6"/>
      <c r="L434" s="6"/>
      <c r="M434" s="6"/>
      <c r="N434" s="64"/>
      <c r="O434" s="25"/>
      <c r="P434" s="25"/>
      <c r="Q434" s="24"/>
      <c r="R434" s="25"/>
      <c r="S434" s="25"/>
      <c r="T434" s="25"/>
      <c r="U434" s="26"/>
      <c r="V434"/>
      <c r="W434"/>
    </row>
    <row r="435" spans="1:36" s="27" customFormat="1" x14ac:dyDescent="0.35">
      <c r="A435" s="6"/>
      <c r="B435" s="6"/>
      <c r="C435" s="6"/>
      <c r="D435" s="6"/>
      <c r="E435" s="6"/>
      <c r="F435" s="54"/>
      <c r="G435" s="54"/>
      <c r="H435" s="54"/>
      <c r="I435" s="68"/>
      <c r="J435" s="6"/>
      <c r="K435" s="6"/>
      <c r="L435" s="6"/>
      <c r="M435" s="6"/>
      <c r="N435" s="64"/>
      <c r="O435" s="25"/>
      <c r="P435" s="25"/>
      <c r="Q435" s="24"/>
      <c r="R435" s="25"/>
      <c r="S435" s="25"/>
      <c r="T435" s="25"/>
      <c r="U435" s="26"/>
      <c r="V435"/>
      <c r="W435"/>
    </row>
    <row r="436" spans="1:36" s="27" customFormat="1" x14ac:dyDescent="0.35">
      <c r="A436" s="6"/>
      <c r="B436" s="6"/>
      <c r="C436" s="6"/>
      <c r="D436" s="6"/>
      <c r="E436" s="6"/>
      <c r="F436" s="54"/>
      <c r="G436" s="54"/>
      <c r="H436" s="54"/>
      <c r="I436" s="68"/>
      <c r="J436" s="6"/>
      <c r="K436" s="6"/>
      <c r="L436" s="6"/>
      <c r="M436" s="6"/>
      <c r="N436" s="64"/>
      <c r="O436" s="25"/>
      <c r="P436" s="25"/>
      <c r="Q436" s="24"/>
      <c r="R436" s="25"/>
      <c r="S436" s="25"/>
      <c r="T436" s="25"/>
      <c r="U436" s="26"/>
      <c r="V436"/>
      <c r="W436"/>
    </row>
    <row r="437" spans="1:36" s="27" customFormat="1" x14ac:dyDescent="0.35">
      <c r="A437" s="6"/>
      <c r="B437" s="6"/>
      <c r="C437" s="6"/>
      <c r="D437" s="6"/>
      <c r="E437" s="6"/>
      <c r="F437" s="54"/>
      <c r="G437" s="54"/>
      <c r="H437" s="54"/>
      <c r="I437" s="68"/>
      <c r="J437" s="6"/>
      <c r="K437" s="6"/>
      <c r="L437" s="6"/>
      <c r="M437" s="6"/>
      <c r="N437" s="64"/>
      <c r="O437" s="25"/>
      <c r="P437" s="25"/>
      <c r="Q437" s="24"/>
      <c r="R437" s="25"/>
      <c r="S437" s="25"/>
      <c r="T437" s="25"/>
      <c r="U437" s="26"/>
      <c r="V437"/>
      <c r="W437"/>
    </row>
    <row r="438" spans="1:36" s="27" customFormat="1" x14ac:dyDescent="0.35">
      <c r="A438" s="6"/>
      <c r="B438" s="6"/>
      <c r="C438" s="6"/>
      <c r="D438" s="6"/>
      <c r="E438" s="6"/>
      <c r="F438" s="54"/>
      <c r="G438" s="54"/>
      <c r="H438" s="54"/>
      <c r="I438" s="68"/>
      <c r="J438" s="6"/>
      <c r="K438" s="6"/>
      <c r="L438" s="6"/>
      <c r="M438" s="6"/>
      <c r="N438" s="64"/>
      <c r="O438" s="25"/>
      <c r="P438" s="25"/>
      <c r="Q438" s="24"/>
      <c r="R438" s="25"/>
      <c r="S438" s="25"/>
      <c r="T438" s="25"/>
      <c r="U438" s="26"/>
      <c r="V438"/>
      <c r="W438"/>
    </row>
    <row r="439" spans="1:36" s="27" customFormat="1" x14ac:dyDescent="0.35">
      <c r="A439" s="6"/>
      <c r="B439" s="6"/>
      <c r="C439" s="6"/>
      <c r="D439" s="6"/>
      <c r="E439" s="6"/>
      <c r="F439" s="54"/>
      <c r="G439" s="54"/>
      <c r="H439" s="54"/>
      <c r="I439" s="68"/>
      <c r="J439" s="6"/>
      <c r="K439" s="6"/>
      <c r="L439" s="6"/>
      <c r="M439" s="6"/>
      <c r="N439" s="64"/>
      <c r="O439" s="25"/>
      <c r="P439" s="25"/>
      <c r="Q439" s="24"/>
      <c r="R439" s="25"/>
      <c r="S439" s="25"/>
      <c r="T439" s="25"/>
      <c r="U439" s="26"/>
      <c r="V439"/>
      <c r="W439"/>
      <c r="X439"/>
      <c r="Y439"/>
      <c r="Z439"/>
      <c r="AA439"/>
      <c r="AB439"/>
      <c r="AC439"/>
      <c r="AD439"/>
      <c r="AE439"/>
    </row>
    <row r="440" spans="1:36" s="27" customFormat="1" x14ac:dyDescent="0.35">
      <c r="A440" s="6"/>
      <c r="B440" s="6"/>
      <c r="C440" s="6"/>
      <c r="D440" s="6"/>
      <c r="E440" s="6"/>
      <c r="F440" s="54"/>
      <c r="G440" s="54"/>
      <c r="H440" s="54"/>
      <c r="I440" s="68"/>
      <c r="J440" s="6"/>
      <c r="K440" s="6"/>
      <c r="L440" s="6"/>
      <c r="M440" s="6"/>
      <c r="N440" s="64"/>
      <c r="O440" s="25"/>
      <c r="P440" s="25"/>
      <c r="Q440" s="24"/>
      <c r="R440" s="24"/>
      <c r="S440" s="24"/>
      <c r="T440" s="24"/>
      <c r="U440" s="26"/>
      <c r="V440"/>
      <c r="W440"/>
      <c r="X440"/>
      <c r="Y440"/>
      <c r="Z440"/>
      <c r="AA440"/>
      <c r="AB440"/>
      <c r="AC440"/>
      <c r="AD440"/>
      <c r="AE440"/>
    </row>
    <row r="441" spans="1:36" s="27" customFormat="1" x14ac:dyDescent="0.35">
      <c r="A441" s="6"/>
      <c r="B441" s="6"/>
      <c r="C441" s="6"/>
      <c r="D441" s="6"/>
      <c r="E441" s="6"/>
      <c r="F441" s="54"/>
      <c r="G441" s="54"/>
      <c r="H441" s="54"/>
      <c r="I441" s="68"/>
      <c r="J441" s="6"/>
      <c r="K441" s="6"/>
      <c r="L441" s="6"/>
      <c r="M441" s="6"/>
      <c r="N441" s="64"/>
      <c r="O441" s="25"/>
      <c r="P441" s="25"/>
      <c r="Q441" s="24"/>
      <c r="R441" s="24"/>
      <c r="S441" s="24"/>
      <c r="T441" s="24"/>
      <c r="U441" s="26"/>
      <c r="V441"/>
      <c r="W441"/>
      <c r="X441"/>
      <c r="Y441"/>
      <c r="Z441"/>
      <c r="AA441"/>
      <c r="AB441"/>
      <c r="AC441"/>
      <c r="AD441"/>
      <c r="AE441"/>
    </row>
    <row r="442" spans="1:36" s="27" customFormat="1" x14ac:dyDescent="0.35">
      <c r="A442" s="6"/>
      <c r="B442" s="6"/>
      <c r="C442" s="6"/>
      <c r="D442" s="6"/>
      <c r="E442" s="6"/>
      <c r="F442" s="54"/>
      <c r="G442" s="54"/>
      <c r="H442" s="54"/>
      <c r="I442" s="68"/>
      <c r="J442" s="6"/>
      <c r="K442" s="6"/>
      <c r="L442" s="6"/>
      <c r="M442" s="6"/>
      <c r="N442" s="64"/>
      <c r="O442" s="25"/>
      <c r="P442" s="25"/>
      <c r="Q442" s="24"/>
      <c r="R442" s="24"/>
      <c r="S442" s="24"/>
      <c r="T442" s="24"/>
      <c r="U442" s="26"/>
      <c r="V442"/>
      <c r="W442"/>
      <c r="X442"/>
      <c r="Y442"/>
      <c r="Z442"/>
      <c r="AA442"/>
      <c r="AB442"/>
      <c r="AC442"/>
      <c r="AD442"/>
      <c r="AE442"/>
    </row>
    <row r="443" spans="1:36" s="27" customFormat="1" x14ac:dyDescent="0.35">
      <c r="A443" s="6"/>
      <c r="B443" s="6"/>
      <c r="C443" s="6"/>
      <c r="D443" s="6"/>
      <c r="E443" s="6"/>
      <c r="F443" s="54"/>
      <c r="G443" s="54"/>
      <c r="H443" s="54"/>
      <c r="I443" s="68"/>
      <c r="J443" s="6"/>
      <c r="K443" s="6"/>
      <c r="L443" s="6"/>
      <c r="M443" s="6"/>
      <c r="N443" s="64"/>
      <c r="O443" s="25"/>
      <c r="P443" s="25"/>
      <c r="Q443" s="24"/>
      <c r="R443" s="24"/>
      <c r="S443" s="24"/>
      <c r="T443" s="24"/>
      <c r="U443" s="26"/>
      <c r="V443"/>
      <c r="W443"/>
      <c r="X443"/>
      <c r="Y443"/>
      <c r="Z443"/>
      <c r="AA443"/>
      <c r="AB443"/>
      <c r="AC443"/>
      <c r="AD443"/>
      <c r="AE443"/>
    </row>
    <row r="444" spans="1:36" s="27" customFormat="1" x14ac:dyDescent="0.35">
      <c r="A444" s="6"/>
      <c r="B444" s="6"/>
      <c r="C444" s="6"/>
      <c r="D444" s="6"/>
      <c r="E444" s="6"/>
      <c r="F444" s="54"/>
      <c r="G444" s="54"/>
      <c r="H444" s="54"/>
      <c r="I444" s="68"/>
      <c r="J444" s="6"/>
      <c r="K444" s="6"/>
      <c r="L444" s="6"/>
      <c r="M444" s="6"/>
      <c r="N444" s="64"/>
      <c r="O444" s="25"/>
      <c r="P444" s="25"/>
      <c r="Q444" s="24"/>
      <c r="R444" s="24"/>
      <c r="S444" s="24"/>
      <c r="T444" s="24"/>
      <c r="U444" s="26"/>
      <c r="V444"/>
      <c r="W444"/>
      <c r="X444"/>
      <c r="Y444"/>
      <c r="Z444"/>
      <c r="AA444"/>
      <c r="AB444"/>
      <c r="AC444"/>
      <c r="AD444"/>
      <c r="AE444"/>
    </row>
    <row r="445" spans="1:36" s="27" customFormat="1" x14ac:dyDescent="0.35">
      <c r="A445" s="6"/>
      <c r="B445" s="6"/>
      <c r="C445" s="6"/>
      <c r="D445" s="6"/>
      <c r="E445" s="6"/>
      <c r="F445" s="54"/>
      <c r="G445" s="54"/>
      <c r="H445" s="54"/>
      <c r="I445" s="68"/>
      <c r="J445" s="6"/>
      <c r="K445" s="6"/>
      <c r="L445" s="6"/>
      <c r="M445" s="6"/>
      <c r="N445" s="64"/>
      <c r="O445" s="25"/>
      <c r="P445" s="25"/>
      <c r="Q445" s="24"/>
      <c r="R445" s="24"/>
      <c r="S445" s="24"/>
      <c r="T445" s="24"/>
      <c r="U445" s="26"/>
      <c r="V445"/>
      <c r="W445"/>
      <c r="X445"/>
      <c r="Y445"/>
      <c r="Z445"/>
      <c r="AA445"/>
      <c r="AB445"/>
      <c r="AC445"/>
      <c r="AD445"/>
      <c r="AE445"/>
    </row>
    <row r="446" spans="1:36" x14ac:dyDescent="0.35">
      <c r="N446" s="65"/>
      <c r="AF446" s="27"/>
      <c r="AG446" s="27"/>
      <c r="AH446" s="27"/>
      <c r="AI446" s="27"/>
      <c r="AJ446" s="27"/>
    </row>
    <row r="447" spans="1:36" x14ac:dyDescent="0.35">
      <c r="N447" s="65"/>
      <c r="AF447" s="27"/>
      <c r="AG447" s="27"/>
      <c r="AH447" s="27"/>
      <c r="AI447" s="27"/>
      <c r="AJ447" s="27"/>
    </row>
    <row r="448" spans="1:36" x14ac:dyDescent="0.35">
      <c r="N448" s="65"/>
    </row>
    <row r="449" spans="14:14" x14ac:dyDescent="0.35">
      <c r="N449" s="65"/>
    </row>
    <row r="450" spans="14:14" x14ac:dyDescent="0.35">
      <c r="N450" s="65"/>
    </row>
    <row r="451" spans="14:14" x14ac:dyDescent="0.35">
      <c r="N451" s="65"/>
    </row>
    <row r="452" spans="14:14" x14ac:dyDescent="0.35">
      <c r="N452" s="65"/>
    </row>
    <row r="453" spans="14:14" x14ac:dyDescent="0.35">
      <c r="N453" s="65"/>
    </row>
    <row r="454" spans="14:14" x14ac:dyDescent="0.35">
      <c r="N454" s="65"/>
    </row>
    <row r="455" spans="14:14" x14ac:dyDescent="0.35">
      <c r="N455" s="65"/>
    </row>
    <row r="456" spans="14:14" x14ac:dyDescent="0.35">
      <c r="N456" s="65"/>
    </row>
    <row r="457" spans="14:14" x14ac:dyDescent="0.35">
      <c r="N457" s="65"/>
    </row>
    <row r="458" spans="14:14" x14ac:dyDescent="0.35">
      <c r="N458" s="65"/>
    </row>
    <row r="459" spans="14:14" x14ac:dyDescent="0.35">
      <c r="N459" s="65"/>
    </row>
    <row r="460" spans="14:14" x14ac:dyDescent="0.35">
      <c r="N460" s="65"/>
    </row>
    <row r="461" spans="14:14" x14ac:dyDescent="0.35">
      <c r="N461" s="65"/>
    </row>
    <row r="462" spans="14:14" x14ac:dyDescent="0.35">
      <c r="N462" s="65"/>
    </row>
    <row r="463" spans="14:14" x14ac:dyDescent="0.35">
      <c r="N463" s="65"/>
    </row>
    <row r="464" spans="14:14" x14ac:dyDescent="0.35">
      <c r="N464" s="65"/>
    </row>
    <row r="465" spans="14:14" x14ac:dyDescent="0.35">
      <c r="N465" s="65"/>
    </row>
    <row r="466" spans="14:14" x14ac:dyDescent="0.35">
      <c r="N466" s="65"/>
    </row>
    <row r="467" spans="14:14" x14ac:dyDescent="0.35">
      <c r="N467" s="65"/>
    </row>
    <row r="468" spans="14:14" x14ac:dyDescent="0.35">
      <c r="N468" s="65"/>
    </row>
    <row r="469" spans="14:14" x14ac:dyDescent="0.35">
      <c r="N469" s="65"/>
    </row>
    <row r="470" spans="14:14" x14ac:dyDescent="0.35">
      <c r="N470" s="65"/>
    </row>
    <row r="471" spans="14:14" x14ac:dyDescent="0.35">
      <c r="N471" s="65"/>
    </row>
    <row r="472" spans="14:14" x14ac:dyDescent="0.35">
      <c r="N472" s="65"/>
    </row>
    <row r="473" spans="14:14" x14ac:dyDescent="0.35">
      <c r="N473" s="65"/>
    </row>
    <row r="474" spans="14:14" x14ac:dyDescent="0.35">
      <c r="N474" s="65"/>
    </row>
    <row r="475" spans="14:14" x14ac:dyDescent="0.35">
      <c r="N475" s="65"/>
    </row>
    <row r="476" spans="14:14" x14ac:dyDescent="0.35">
      <c r="N476" s="65"/>
    </row>
    <row r="477" spans="14:14" x14ac:dyDescent="0.35">
      <c r="N477" s="65"/>
    </row>
    <row r="478" spans="14:14" x14ac:dyDescent="0.35">
      <c r="N478" s="65"/>
    </row>
    <row r="479" spans="14:14" x14ac:dyDescent="0.35">
      <c r="N479" s="65"/>
    </row>
    <row r="480" spans="14:14" x14ac:dyDescent="0.35">
      <c r="N480" s="65"/>
    </row>
    <row r="481" spans="14:14" x14ac:dyDescent="0.35">
      <c r="N481" s="65"/>
    </row>
    <row r="482" spans="14:14" x14ac:dyDescent="0.35">
      <c r="N482" s="65"/>
    </row>
    <row r="483" spans="14:14" x14ac:dyDescent="0.35">
      <c r="N483" s="65"/>
    </row>
    <row r="484" spans="14:14" x14ac:dyDescent="0.35">
      <c r="N484" s="65"/>
    </row>
    <row r="485" spans="14:14" x14ac:dyDescent="0.35">
      <c r="N485" s="65"/>
    </row>
    <row r="486" spans="14:14" x14ac:dyDescent="0.35">
      <c r="N486" s="65"/>
    </row>
    <row r="487" spans="14:14" x14ac:dyDescent="0.35">
      <c r="N487" s="65"/>
    </row>
    <row r="488" spans="14:14" x14ac:dyDescent="0.35">
      <c r="N488" s="65"/>
    </row>
    <row r="489" spans="14:14" x14ac:dyDescent="0.35">
      <c r="N489" s="65"/>
    </row>
    <row r="490" spans="14:14" x14ac:dyDescent="0.35">
      <c r="N490" s="65"/>
    </row>
    <row r="491" spans="14:14" x14ac:dyDescent="0.35">
      <c r="N491" s="65"/>
    </row>
    <row r="492" spans="14:14" x14ac:dyDescent="0.35">
      <c r="N492" s="65"/>
    </row>
    <row r="493" spans="14:14" x14ac:dyDescent="0.35">
      <c r="N493" s="65"/>
    </row>
    <row r="494" spans="14:14" x14ac:dyDescent="0.35">
      <c r="N494" s="65"/>
    </row>
    <row r="495" spans="14:14" x14ac:dyDescent="0.35">
      <c r="N495" s="65"/>
    </row>
    <row r="496" spans="14:14" x14ac:dyDescent="0.35">
      <c r="N496" s="65"/>
    </row>
    <row r="497" spans="14:14" x14ac:dyDescent="0.35">
      <c r="N497" s="65"/>
    </row>
    <row r="498" spans="14:14" x14ac:dyDescent="0.35">
      <c r="N498" s="65"/>
    </row>
    <row r="499" spans="14:14" x14ac:dyDescent="0.35">
      <c r="N499" s="65"/>
    </row>
    <row r="500" spans="14:14" x14ac:dyDescent="0.35">
      <c r="N500" s="65"/>
    </row>
    <row r="501" spans="14:14" x14ac:dyDescent="0.35">
      <c r="N501" s="65"/>
    </row>
    <row r="502" spans="14:14" x14ac:dyDescent="0.35">
      <c r="N502" s="65"/>
    </row>
  </sheetData>
  <sortState ref="A31:AJ336">
    <sortCondition descending="1" ref="I31:I336"/>
  </sortState>
  <conditionalFormatting sqref="Q370:Q775 N503:N838 I62 I115:I123 I125:I138 I140:I176 I178:I282 I337:M720 I284:I336 I64:I113 L63:M336">
    <cfRule type="expression" dxfId="864" priority="49">
      <formula>MOD(ROW(),2)</formula>
    </cfRule>
  </conditionalFormatting>
  <conditionalFormatting sqref="R440:T775">
    <cfRule type="expression" dxfId="863" priority="48">
      <formula>MOD(ROW(),2)</formula>
    </cfRule>
  </conditionalFormatting>
  <conditionalFormatting sqref="B130:D264 B265 D265 B40:D128 A40:A292 B294:D300 C309:D310 C312:D313 A298:A315 A322:A325 A332 A327:D327 A333:C333 B266:D291 C315:D317 C328:D328 C332:D332 A2:D38 A337:D720 E102:E322 E2:H101 F102:H326 E327:H652 J2:M2 J3:L3 J4:M30 I31:M37 I38:J38 L38:M62 K38:K336 I39:I61 J39:J336">
    <cfRule type="expression" dxfId="862" priority="47">
      <formula>MOD(ROW(),2)</formula>
    </cfRule>
  </conditionalFormatting>
  <conditionalFormatting sqref="B292:D292">
    <cfRule type="expression" dxfId="861" priority="46">
      <formula>MOD(ROW(),2)</formula>
    </cfRule>
  </conditionalFormatting>
  <conditionalFormatting sqref="A39:D39">
    <cfRule type="expression" dxfId="860" priority="45">
      <formula>MOD(ROW(),2)</formula>
    </cfRule>
  </conditionalFormatting>
  <conditionalFormatting sqref="B129:D129">
    <cfRule type="expression" dxfId="859" priority="44">
      <formula>MOD(ROW(),2)</formula>
    </cfRule>
  </conditionalFormatting>
  <conditionalFormatting sqref="C265">
    <cfRule type="expression" dxfId="858" priority="43">
      <formula>MOD(ROW(),2)</formula>
    </cfRule>
  </conditionalFormatting>
  <conditionalFormatting sqref="A294:A295 A318 A328 A293:D293 A319:D319 B307 A334:D334 A335:A336 C335:D336">
    <cfRule type="expression" dxfId="857" priority="42">
      <formula>MOD(ROW(),2)</formula>
    </cfRule>
  </conditionalFormatting>
  <conditionalFormatting sqref="C301:C308 C314 A316:A317 C322:D322 B302:B306">
    <cfRule type="expression" dxfId="856" priority="41">
      <formula>MOD(ROW(),2)</formula>
    </cfRule>
  </conditionalFormatting>
  <conditionalFormatting sqref="D301:D308">
    <cfRule type="expression" dxfId="855" priority="40">
      <formula>MOD(ROW(),2)</formula>
    </cfRule>
  </conditionalFormatting>
  <conditionalFormatting sqref="C311">
    <cfRule type="expression" dxfId="854" priority="39">
      <formula>MOD(ROW(),2)</formula>
    </cfRule>
  </conditionalFormatting>
  <conditionalFormatting sqref="D311">
    <cfRule type="expression" dxfId="853" priority="38">
      <formula>MOD(ROW(),2)</formula>
    </cfRule>
  </conditionalFormatting>
  <conditionalFormatting sqref="A296">
    <cfRule type="expression" dxfId="852" priority="37">
      <formula>MOD(ROW(),2)</formula>
    </cfRule>
  </conditionalFormatting>
  <conditionalFormatting sqref="A297">
    <cfRule type="expression" dxfId="851" priority="36">
      <formula>MOD(ROW(),2)</formula>
    </cfRule>
  </conditionalFormatting>
  <conditionalFormatting sqref="D314">
    <cfRule type="expression" dxfId="850" priority="35">
      <formula>MOD(ROW(),2)</formula>
    </cfRule>
  </conditionalFormatting>
  <conditionalFormatting sqref="C318:D318">
    <cfRule type="expression" dxfId="849" priority="34">
      <formula>MOD(ROW(),2)</formula>
    </cfRule>
  </conditionalFormatting>
  <conditionalFormatting sqref="C323:D324">
    <cfRule type="expression" dxfId="848" priority="31">
      <formula>MOD(ROW(),2)</formula>
    </cfRule>
  </conditionalFormatting>
  <conditionalFormatting sqref="A320:A321">
    <cfRule type="expression" dxfId="847" priority="33">
      <formula>MOD(ROW(),2)</formula>
    </cfRule>
  </conditionalFormatting>
  <conditionalFormatting sqref="C320:D321">
    <cfRule type="expression" dxfId="846" priority="32">
      <formula>MOD(ROW(),2)</formula>
    </cfRule>
  </conditionalFormatting>
  <conditionalFormatting sqref="C325">
    <cfRule type="expression" dxfId="845" priority="30">
      <formula>MOD(ROW(),2)</formula>
    </cfRule>
  </conditionalFormatting>
  <conditionalFormatting sqref="D325">
    <cfRule type="expression" dxfId="844" priority="29">
      <formula>MOD(ROW(),2)</formula>
    </cfRule>
  </conditionalFormatting>
  <conditionalFormatting sqref="A326">
    <cfRule type="expression" dxfId="843" priority="28">
      <formula>MOD(ROW(),2)</formula>
    </cfRule>
  </conditionalFormatting>
  <conditionalFormatting sqref="C326:D326">
    <cfRule type="expression" dxfId="842" priority="27">
      <formula>MOD(ROW(),2)</formula>
    </cfRule>
  </conditionalFormatting>
  <conditionalFormatting sqref="C329">
    <cfRule type="expression" dxfId="841" priority="26">
      <formula>MOD(ROW(),2)</formula>
    </cfRule>
  </conditionalFormatting>
  <conditionalFormatting sqref="B329">
    <cfRule type="expression" dxfId="840" priority="25">
      <formula>MOD(ROW(),2)</formula>
    </cfRule>
  </conditionalFormatting>
  <conditionalFormatting sqref="A330">
    <cfRule type="expression" dxfId="839" priority="23">
      <formula>MOD(ROW(),2)</formula>
    </cfRule>
  </conditionalFormatting>
  <conditionalFormatting sqref="A329">
    <cfRule type="expression" dxfId="838" priority="24">
      <formula>MOD(ROW(),2)</formula>
    </cfRule>
  </conditionalFormatting>
  <conditionalFormatting sqref="C330:D330">
    <cfRule type="expression" dxfId="837" priority="22">
      <formula>MOD(ROW(),2)</formula>
    </cfRule>
  </conditionalFormatting>
  <conditionalFormatting sqref="C331:D331">
    <cfRule type="expression" dxfId="836" priority="20">
      <formula>MOD(ROW(),2)</formula>
    </cfRule>
  </conditionalFormatting>
  <conditionalFormatting sqref="A331">
    <cfRule type="expression" dxfId="835" priority="21">
      <formula>MOD(ROW(),2)</formula>
    </cfRule>
  </conditionalFormatting>
  <conditionalFormatting sqref="B301">
    <cfRule type="expression" dxfId="834" priority="19">
      <formula>MOD(ROW(),2)</formula>
    </cfRule>
  </conditionalFormatting>
  <conditionalFormatting sqref="B324">
    <cfRule type="expression" dxfId="833" priority="18">
      <formula>MOD(ROW(),2)</formula>
    </cfRule>
  </conditionalFormatting>
  <conditionalFormatting sqref="B323">
    <cfRule type="expression" dxfId="832" priority="17">
      <formula>MOD(ROW(),2)</formula>
    </cfRule>
  </conditionalFormatting>
  <conditionalFormatting sqref="D329">
    <cfRule type="expression" dxfId="831" priority="16">
      <formula>MOD(ROW(),2)</formula>
    </cfRule>
  </conditionalFormatting>
  <conditionalFormatting sqref="D333">
    <cfRule type="expression" dxfId="830" priority="15">
      <formula>MOD(ROW(),2)</formula>
    </cfRule>
  </conditionalFormatting>
  <conditionalFormatting sqref="B308:B318">
    <cfRule type="expression" dxfId="829" priority="14">
      <formula>MOD(ROW(),2)</formula>
    </cfRule>
  </conditionalFormatting>
  <conditionalFormatting sqref="B320:B322">
    <cfRule type="expression" dxfId="828" priority="13">
      <formula>MOD(ROW(),2)</formula>
    </cfRule>
  </conditionalFormatting>
  <conditionalFormatting sqref="B325:B326">
    <cfRule type="expression" dxfId="827" priority="12">
      <formula>MOD(ROW(),2)</formula>
    </cfRule>
  </conditionalFormatting>
  <conditionalFormatting sqref="B328">
    <cfRule type="expression" dxfId="826" priority="11">
      <formula>MOD(ROW(),2)</formula>
    </cfRule>
  </conditionalFormatting>
  <conditionalFormatting sqref="B330:B332">
    <cfRule type="expression" dxfId="825" priority="10">
      <formula>MOD(ROW(),2)</formula>
    </cfRule>
  </conditionalFormatting>
  <conditionalFormatting sqref="B335:B336">
    <cfRule type="expression" dxfId="824" priority="9">
      <formula>MOD(ROW(),2)</formula>
    </cfRule>
  </conditionalFormatting>
  <conditionalFormatting sqref="E324:E326">
    <cfRule type="expression" dxfId="823" priority="8">
      <formula>MOD(ROW(),2)</formula>
    </cfRule>
  </conditionalFormatting>
  <conditionalFormatting sqref="E323">
    <cfRule type="expression" dxfId="822" priority="7">
      <formula>MOD(ROW(),2)</formula>
    </cfRule>
  </conditionalFormatting>
  <conditionalFormatting sqref="I2:I30">
    <cfRule type="expression" dxfId="821" priority="6">
      <formula>MOD(ROW(),2)</formula>
    </cfRule>
  </conditionalFormatting>
  <conditionalFormatting sqref="I114">
    <cfRule type="expression" dxfId="820" priority="5">
      <formula>MOD(ROW(),2)</formula>
    </cfRule>
  </conditionalFormatting>
  <conditionalFormatting sqref="I124">
    <cfRule type="expression" dxfId="819" priority="4">
      <formula>MOD(ROW(),2)</formula>
    </cfRule>
  </conditionalFormatting>
  <conditionalFormatting sqref="I139">
    <cfRule type="expression" dxfId="818" priority="3">
      <formula>MOD(ROW(),2)</formula>
    </cfRule>
  </conditionalFormatting>
  <conditionalFormatting sqref="I177">
    <cfRule type="expression" dxfId="817" priority="2">
      <formula>MOD(ROW(),2)</formula>
    </cfRule>
  </conditionalFormatting>
  <conditionalFormatting sqref="I283">
    <cfRule type="expression" dxfId="816" priority="1">
      <formula>MOD(ROW(),2)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2"/>
  <sheetViews>
    <sheetView topLeftCell="D1" zoomScale="75" zoomScaleNormal="75" workbookViewId="0">
      <selection activeCell="N114" sqref="N114"/>
    </sheetView>
  </sheetViews>
  <sheetFormatPr defaultColWidth="11.19921875" defaultRowHeight="18" x14ac:dyDescent="0.35"/>
  <cols>
    <col min="1" max="1" width="33.19921875" style="6" customWidth="1"/>
    <col min="2" max="2" width="46.5" style="6" customWidth="1"/>
    <col min="3" max="3" width="39.5" style="6" customWidth="1"/>
    <col min="4" max="4" width="44.5" style="6" customWidth="1"/>
    <col min="5" max="5" width="11.19921875" style="6"/>
    <col min="6" max="8" width="11.19921875" style="54"/>
    <col min="9" max="9" width="11.19921875" style="68"/>
    <col min="10" max="11" width="17.19921875" style="6" customWidth="1"/>
    <col min="12" max="12" width="16.296875" style="6" customWidth="1"/>
    <col min="13" max="13" width="11.19921875" style="6"/>
    <col min="14" max="14" width="21" style="60" customWidth="1"/>
    <col min="15" max="16" width="11.19921875" style="25"/>
    <col min="17" max="17" width="33.19921875" style="24" customWidth="1"/>
    <col min="18" max="18" width="29.19921875" style="24" customWidth="1"/>
    <col min="19" max="19" width="39.5" style="24" customWidth="1"/>
    <col min="20" max="20" width="44.5" style="24" customWidth="1"/>
    <col min="21" max="21" width="14" style="26" customWidth="1"/>
    <col min="25" max="25" width="16.296875" customWidth="1"/>
    <col min="32" max="32" width="34.69921875" customWidth="1"/>
    <col min="33" max="33" width="11.5" bestFit="1" customWidth="1"/>
    <col min="34" max="34" width="15.19921875" customWidth="1"/>
    <col min="35" max="35" width="16.19921875" customWidth="1"/>
    <col min="36" max="36" width="14.19921875" customWidth="1"/>
  </cols>
  <sheetData>
    <row r="1" spans="1:30" ht="72" x14ac:dyDescent="0.35">
      <c r="A1" s="51" t="s">
        <v>347</v>
      </c>
      <c r="B1" s="51" t="s">
        <v>173</v>
      </c>
      <c r="C1" s="51" t="s">
        <v>1083</v>
      </c>
      <c r="D1" s="51" t="s">
        <v>360</v>
      </c>
      <c r="E1" s="51" t="s">
        <v>1324</v>
      </c>
      <c r="F1" s="53" t="s">
        <v>1326</v>
      </c>
      <c r="G1" s="53" t="s">
        <v>1327</v>
      </c>
      <c r="H1" s="53" t="s">
        <v>1332</v>
      </c>
      <c r="I1" s="179" t="s">
        <v>1330</v>
      </c>
      <c r="J1" s="52" t="s">
        <v>1393</v>
      </c>
      <c r="K1" s="52"/>
      <c r="L1" s="52"/>
      <c r="M1" s="52"/>
      <c r="V1" s="22" t="s">
        <v>1323</v>
      </c>
    </row>
    <row r="2" spans="1:30" s="21" customFormat="1" x14ac:dyDescent="0.35">
      <c r="A2" s="71" t="s">
        <v>1196</v>
      </c>
      <c r="B2" s="72" t="s">
        <v>1057</v>
      </c>
      <c r="C2" s="72" t="s">
        <v>1090</v>
      </c>
      <c r="D2" s="72" t="s">
        <v>392</v>
      </c>
      <c r="E2" s="73" t="s">
        <v>343</v>
      </c>
      <c r="F2" s="74" t="s">
        <v>1217</v>
      </c>
      <c r="G2" s="74" t="s">
        <v>1217</v>
      </c>
      <c r="H2" s="74"/>
      <c r="I2" s="74" t="s">
        <v>1217</v>
      </c>
      <c r="J2" s="87">
        <v>2</v>
      </c>
      <c r="K2" s="87"/>
      <c r="L2" s="177"/>
      <c r="M2" s="177"/>
      <c r="N2" s="62"/>
    </row>
    <row r="3" spans="1:30" s="21" customFormat="1" ht="54" x14ac:dyDescent="0.35">
      <c r="A3" s="71" t="s">
        <v>1197</v>
      </c>
      <c r="B3" s="72" t="s">
        <v>1056</v>
      </c>
      <c r="C3" s="72" t="s">
        <v>446</v>
      </c>
      <c r="D3" s="72" t="s">
        <v>392</v>
      </c>
      <c r="E3" s="73" t="s">
        <v>343</v>
      </c>
      <c r="F3" s="74" t="s">
        <v>1217</v>
      </c>
      <c r="G3" s="74" t="s">
        <v>1217</v>
      </c>
      <c r="H3" s="74"/>
      <c r="I3" s="74" t="s">
        <v>1217</v>
      </c>
      <c r="J3" s="178" t="s">
        <v>1395</v>
      </c>
      <c r="K3" s="178"/>
      <c r="L3" s="70" t="s">
        <v>1394</v>
      </c>
      <c r="M3" s="78" t="s">
        <v>1396</v>
      </c>
      <c r="N3" s="77" t="s">
        <v>1333</v>
      </c>
      <c r="O3" s="78" t="s">
        <v>1218</v>
      </c>
      <c r="P3" s="78" t="s">
        <v>1219</v>
      </c>
      <c r="Q3" s="21" t="s">
        <v>1229</v>
      </c>
      <c r="R3" s="21" t="s">
        <v>376</v>
      </c>
      <c r="S3" s="21" t="s">
        <v>392</v>
      </c>
      <c r="T3" s="21" t="s">
        <v>395</v>
      </c>
      <c r="U3" s="21" t="s">
        <v>399</v>
      </c>
      <c r="V3" s="21" t="s">
        <v>404</v>
      </c>
      <c r="W3" s="21" t="s">
        <v>410</v>
      </c>
      <c r="X3" s="21" t="s">
        <v>1230</v>
      </c>
      <c r="Y3" s="79" t="s">
        <v>1232</v>
      </c>
      <c r="Z3" s="80" t="s">
        <v>1233</v>
      </c>
      <c r="AA3" s="81" t="s">
        <v>1240</v>
      </c>
      <c r="AB3" s="81" t="s">
        <v>1238</v>
      </c>
      <c r="AC3" s="81" t="s">
        <v>1239</v>
      </c>
    </row>
    <row r="4" spans="1:30" s="21" customFormat="1" x14ac:dyDescent="0.35">
      <c r="A4" s="71" t="s">
        <v>1198</v>
      </c>
      <c r="B4" s="72" t="s">
        <v>1057</v>
      </c>
      <c r="C4" s="72"/>
      <c r="D4" s="72" t="s">
        <v>392</v>
      </c>
      <c r="E4" s="73" t="s">
        <v>343</v>
      </c>
      <c r="F4" s="74" t="s">
        <v>1217</v>
      </c>
      <c r="G4" s="74" t="s">
        <v>1217</v>
      </c>
      <c r="H4" s="74"/>
      <c r="I4" s="74" t="s">
        <v>1217</v>
      </c>
      <c r="J4" s="70"/>
      <c r="K4" s="70"/>
      <c r="L4" s="70"/>
      <c r="M4" s="70"/>
      <c r="N4" s="62"/>
      <c r="Q4" s="21" t="e">
        <f>IF(#REF!="1A1 Energy Industries",#REF!)</f>
        <v>#REF!</v>
      </c>
      <c r="R4" s="21" t="e">
        <f>IF(#REF!="1B2 Oil &amp; Natural Gas",#REF!)</f>
        <v>#REF!</v>
      </c>
      <c r="S4" s="21" t="e">
        <f>IF(#REF!="3A2 Manure Management",#REF!)</f>
        <v>#REF!</v>
      </c>
      <c r="T4" s="21" t="e">
        <f>IF(#REF!="3B2 Cropland",#REF!)</f>
        <v>#REF!</v>
      </c>
      <c r="U4" s="21" t="e">
        <f>IF(#REF!="3B6 Other Land",#REF!)</f>
        <v>#REF!</v>
      </c>
      <c r="V4" s="21" t="e">
        <f>IF(#REF!="4A1 Managed Waste Disposal Sites",#REF!)</f>
        <v>#REF!</v>
      </c>
      <c r="W4" s="21" t="e">
        <f>IF(#REF!="4D1 Domestic Wastewater Treatment &amp; Discharge",#REF!)</f>
        <v>#REF!</v>
      </c>
      <c r="X4" s="21" t="e">
        <f>IF(#REF!="unknown",#REF!)</f>
        <v>#REF!</v>
      </c>
      <c r="Y4" s="82" t="s">
        <v>176</v>
      </c>
      <c r="Z4" s="83">
        <v>3699.1767079133765</v>
      </c>
      <c r="AA4" s="84" t="e">
        <f>Z4/#REF!</f>
        <v>#REF!</v>
      </c>
      <c r="AB4" s="84">
        <f t="shared" ref="AB4:AB20" si="0">Z4/40000</f>
        <v>9.247941769783441E-2</v>
      </c>
      <c r="AC4" s="84" t="e">
        <f>Z4/#REF!</f>
        <v>#REF!</v>
      </c>
    </row>
    <row r="5" spans="1:30" s="21" customFormat="1" x14ac:dyDescent="0.35">
      <c r="A5" s="71" t="s">
        <v>1198</v>
      </c>
      <c r="B5" s="72" t="s">
        <v>1057</v>
      </c>
      <c r="C5" s="72"/>
      <c r="D5" s="72" t="s">
        <v>392</v>
      </c>
      <c r="E5" s="73" t="s">
        <v>343</v>
      </c>
      <c r="F5" s="74" t="s">
        <v>1217</v>
      </c>
      <c r="G5" s="74" t="s">
        <v>1217</v>
      </c>
      <c r="H5" s="74"/>
      <c r="I5" s="74" t="s">
        <v>1217</v>
      </c>
      <c r="J5" s="70"/>
      <c r="K5" s="70"/>
      <c r="L5" s="70"/>
      <c r="M5" s="70"/>
      <c r="N5" s="62"/>
      <c r="Q5" s="21" t="e">
        <f>IF(#REF!="1A1 Energy Industries",#REF!)</f>
        <v>#REF!</v>
      </c>
      <c r="R5" s="21" t="e">
        <f>IF(#REF!="1B2 Oil &amp; Natural Gas",#REF!)</f>
        <v>#REF!</v>
      </c>
      <c r="S5" s="21" t="e">
        <f>IF(#REF!="3A2 Manure Management",#REF!)</f>
        <v>#REF!</v>
      </c>
      <c r="T5" s="21" t="e">
        <f>IF(#REF!="3B2 Cropland",#REF!)</f>
        <v>#REF!</v>
      </c>
      <c r="U5" s="21" t="e">
        <f>IF(#REF!="3B6 Other Land",#REF!)</f>
        <v>#REF!</v>
      </c>
      <c r="V5" s="21" t="e">
        <f>IF(#REF!="4A1 Managed Waste Disposal Sites",#REF!)</f>
        <v>#REF!</v>
      </c>
      <c r="W5" s="21" t="e">
        <f>IF(#REF!="4D1 Domestic Wastewater Treatment &amp; Discharge",#REF!)</f>
        <v>#REF!</v>
      </c>
      <c r="X5" s="21" t="e">
        <f>IF(#REF!="unknown",#REF!)</f>
        <v>#REF!</v>
      </c>
      <c r="Y5" s="82" t="s">
        <v>1234</v>
      </c>
      <c r="Z5" s="83">
        <v>3390.5472010789922</v>
      </c>
      <c r="AA5" s="84" t="e">
        <f>Z5/#REF!</f>
        <v>#REF!</v>
      </c>
      <c r="AB5" s="84">
        <f t="shared" si="0"/>
        <v>8.4763680026974805E-2</v>
      </c>
      <c r="AC5" s="84" t="e">
        <f>Z5/#REF!</f>
        <v>#REF!</v>
      </c>
    </row>
    <row r="6" spans="1:30" s="21" customFormat="1" x14ac:dyDescent="0.35">
      <c r="A6" s="71" t="s">
        <v>1198</v>
      </c>
      <c r="B6" s="72" t="s">
        <v>1057</v>
      </c>
      <c r="C6" s="72"/>
      <c r="D6" s="72" t="s">
        <v>392</v>
      </c>
      <c r="E6" s="73" t="s">
        <v>343</v>
      </c>
      <c r="F6" s="74" t="s">
        <v>1217</v>
      </c>
      <c r="G6" s="74" t="s">
        <v>1217</v>
      </c>
      <c r="H6" s="74"/>
      <c r="I6" s="74" t="s">
        <v>1217</v>
      </c>
      <c r="J6" s="70"/>
      <c r="K6" s="70"/>
      <c r="L6" s="70"/>
      <c r="M6" s="70"/>
      <c r="N6" s="62"/>
      <c r="Q6" s="21" t="e">
        <f>IF(#REF!="1A1 Energy Industries",#REF!)</f>
        <v>#REF!</v>
      </c>
      <c r="R6" s="21" t="e">
        <f>IF(#REF!="1B2 Oil &amp; Natural Gas",#REF!)</f>
        <v>#REF!</v>
      </c>
      <c r="S6" s="21" t="e">
        <f>IF(#REF!="3A2 Manure Management",#REF!)</f>
        <v>#REF!</v>
      </c>
      <c r="T6" s="21" t="e">
        <f>IF(#REF!="3B2 Cropland",#REF!)</f>
        <v>#REF!</v>
      </c>
      <c r="U6" s="21" t="e">
        <f>IF(#REF!="3B6 Other Land",#REF!)</f>
        <v>#REF!</v>
      </c>
      <c r="V6" s="21" t="e">
        <f>IF(#REF!="4A1 Managed Waste Disposal Sites",#REF!)</f>
        <v>#REF!</v>
      </c>
      <c r="W6" s="21" t="e">
        <f>IF(#REF!="4D1 Domestic Wastewater Treatment &amp; Discharge",#REF!)</f>
        <v>#REF!</v>
      </c>
      <c r="X6" s="21" t="e">
        <f>IF(#REF!="unknown",#REF!)</f>
        <v>#REF!</v>
      </c>
      <c r="Y6" s="82" t="s">
        <v>1241</v>
      </c>
      <c r="Z6" s="83">
        <v>2580.3206641499628</v>
      </c>
      <c r="AA6" s="84" t="e">
        <f>Z6/#REF!</f>
        <v>#REF!</v>
      </c>
      <c r="AB6" s="84">
        <f t="shared" si="0"/>
        <v>6.4508016603749066E-2</v>
      </c>
      <c r="AC6" s="84" t="e">
        <f>Z6/#REF!</f>
        <v>#REF!</v>
      </c>
    </row>
    <row r="7" spans="1:30" s="21" customFormat="1" x14ac:dyDescent="0.35">
      <c r="A7" s="71" t="s">
        <v>1194</v>
      </c>
      <c r="B7" s="72" t="s">
        <v>1057</v>
      </c>
      <c r="C7" s="72" t="s">
        <v>1106</v>
      </c>
      <c r="D7" s="72" t="s">
        <v>392</v>
      </c>
      <c r="E7" s="73" t="s">
        <v>343</v>
      </c>
      <c r="F7" s="74" t="s">
        <v>1217</v>
      </c>
      <c r="G7" s="74" t="s">
        <v>1217</v>
      </c>
      <c r="H7" s="74"/>
      <c r="I7" s="74" t="s">
        <v>1217</v>
      </c>
      <c r="J7" s="70"/>
      <c r="K7" s="70"/>
      <c r="L7" s="70"/>
      <c r="M7" s="70"/>
      <c r="N7" s="62"/>
      <c r="Q7" s="21" t="e">
        <f>IF(#REF!="1A1 Energy Industries",#REF!)</f>
        <v>#REF!</v>
      </c>
      <c r="R7" s="21" t="e">
        <f>IF(#REF!="1B2 Oil &amp; Natural Gas",#REF!)</f>
        <v>#REF!</v>
      </c>
      <c r="S7" s="21" t="e">
        <f>IF(#REF!="3A2 Manure Management",#REF!)</f>
        <v>#REF!</v>
      </c>
      <c r="T7" s="21" t="e">
        <f>IF(#REF!="3B2 Cropland",#REF!)</f>
        <v>#REF!</v>
      </c>
      <c r="U7" s="21" t="e">
        <f>IF(#REF!="3B6 Other Land",#REF!)</f>
        <v>#REF!</v>
      </c>
      <c r="V7" s="21" t="e">
        <f>IF(#REF!="4A1 Managed Waste Disposal Sites",#REF!)</f>
        <v>#REF!</v>
      </c>
      <c r="W7" s="21" t="e">
        <f>IF(#REF!="4D1 Domestic Wastewater Treatment &amp; Discharge",#REF!)</f>
        <v>#REF!</v>
      </c>
      <c r="X7" s="21" t="e">
        <f>IF(#REF!="unknown",#REF!)</f>
        <v>#REF!</v>
      </c>
      <c r="Y7" s="82" t="s">
        <v>1220</v>
      </c>
      <c r="Z7" s="83">
        <v>2562.4507668731012</v>
      </c>
      <c r="AA7" s="84" t="e">
        <f>Z7/#REF!</f>
        <v>#REF!</v>
      </c>
      <c r="AB7" s="84">
        <f t="shared" si="0"/>
        <v>6.4061269171827528E-2</v>
      </c>
      <c r="AC7" s="84" t="e">
        <f>Z7/#REF!</f>
        <v>#REF!</v>
      </c>
      <c r="AD7" s="21" t="s">
        <v>1242</v>
      </c>
    </row>
    <row r="8" spans="1:30" s="21" customFormat="1" x14ac:dyDescent="0.35">
      <c r="A8" s="71" t="s">
        <v>1194</v>
      </c>
      <c r="B8" s="72" t="s">
        <v>1057</v>
      </c>
      <c r="C8" s="72" t="s">
        <v>1107</v>
      </c>
      <c r="D8" s="72" t="s">
        <v>392</v>
      </c>
      <c r="E8" s="73" t="s">
        <v>343</v>
      </c>
      <c r="F8" s="74" t="s">
        <v>1217</v>
      </c>
      <c r="G8" s="74" t="s">
        <v>1217</v>
      </c>
      <c r="H8" s="74"/>
      <c r="I8" s="74" t="s">
        <v>1217</v>
      </c>
      <c r="J8" s="70"/>
      <c r="K8" s="70"/>
      <c r="L8" s="70"/>
      <c r="M8" s="70"/>
      <c r="N8" s="62"/>
      <c r="Q8" s="21" t="e">
        <f>IF(#REF!="1A1 Energy Industries",#REF!)</f>
        <v>#REF!</v>
      </c>
      <c r="R8" s="21" t="e">
        <f>IF(#REF!="1B2 Oil &amp; Natural Gas",#REF!)</f>
        <v>#REF!</v>
      </c>
      <c r="S8" s="21" t="e">
        <f>IF(#REF!="3A2 Manure Management",#REF!)</f>
        <v>#REF!</v>
      </c>
      <c r="T8" s="21" t="e">
        <f>IF(#REF!="3B2 Cropland",#REF!)</f>
        <v>#REF!</v>
      </c>
      <c r="U8" s="21" t="e">
        <f>IF(#REF!="3B6 Other Land",#REF!)</f>
        <v>#REF!</v>
      </c>
      <c r="V8" s="21" t="e">
        <f>IF(#REF!="4A1 Managed Waste Disposal Sites",#REF!)</f>
        <v>#REF!</v>
      </c>
      <c r="W8" s="21" t="e">
        <f>IF(#REF!="4D1 Domestic Wastewater Treatment &amp; Discharge",#REF!)</f>
        <v>#REF!</v>
      </c>
      <c r="X8" s="21" t="e">
        <f>IF(#REF!="unknown",#REF!)</f>
        <v>#REF!</v>
      </c>
      <c r="Y8" s="82" t="s">
        <v>1097</v>
      </c>
      <c r="Z8" s="83">
        <v>2068.3932761456263</v>
      </c>
      <c r="AA8" s="84" t="e">
        <f>Z8/#REF!</f>
        <v>#REF!</v>
      </c>
      <c r="AB8" s="84">
        <f t="shared" si="0"/>
        <v>5.1709831903640653E-2</v>
      </c>
      <c r="AC8" s="84" t="e">
        <f>Z8/#REF!</f>
        <v>#REF!</v>
      </c>
      <c r="AD8" s="21" t="s">
        <v>1243</v>
      </c>
    </row>
    <row r="9" spans="1:30" s="21" customFormat="1" x14ac:dyDescent="0.35">
      <c r="A9" s="71" t="s">
        <v>426</v>
      </c>
      <c r="B9" s="72" t="s">
        <v>429</v>
      </c>
      <c r="C9" s="72" t="s">
        <v>428</v>
      </c>
      <c r="D9" s="72" t="s">
        <v>376</v>
      </c>
      <c r="E9" s="73" t="s">
        <v>343</v>
      </c>
      <c r="F9" s="74" t="s">
        <v>1217</v>
      </c>
      <c r="G9" s="74" t="s">
        <v>1217</v>
      </c>
      <c r="H9" s="74"/>
      <c r="I9" s="74" t="s">
        <v>1217</v>
      </c>
      <c r="J9" s="70"/>
      <c r="K9" s="70"/>
      <c r="L9" s="70"/>
      <c r="M9" s="70"/>
      <c r="N9" s="62"/>
      <c r="Q9" s="21" t="e">
        <f>IF(#REF!="1A1 Energy Industries",#REF!)</f>
        <v>#REF!</v>
      </c>
      <c r="R9" s="21" t="e">
        <f>IF(#REF!="1B2 Oil &amp; Natural Gas",#REF!)</f>
        <v>#REF!</v>
      </c>
      <c r="S9" s="21" t="e">
        <f>IF(#REF!="3A2 Manure Management",#REF!)</f>
        <v>#REF!</v>
      </c>
      <c r="T9" s="21" t="e">
        <f>IF(#REF!="3B2 Cropland",#REF!)</f>
        <v>#REF!</v>
      </c>
      <c r="U9" s="21" t="e">
        <f>IF(#REF!="3B6 Other Land",#REF!)</f>
        <v>#REF!</v>
      </c>
      <c r="V9" s="21" t="e">
        <f>IF(#REF!="4A1 Managed Waste Disposal Sites",#REF!)</f>
        <v>#REF!</v>
      </c>
      <c r="W9" s="21" t="e">
        <f>IF(#REF!="4D1 Domestic Wastewater Treatment &amp; Discharge",#REF!)</f>
        <v>#REF!</v>
      </c>
      <c r="X9" s="21" t="e">
        <f>IF(#REF!="unknown",#REF!)</f>
        <v>#REF!</v>
      </c>
      <c r="Y9" s="82" t="s">
        <v>1223</v>
      </c>
      <c r="Z9" s="83">
        <v>1440.7375376829209</v>
      </c>
      <c r="AA9" s="84" t="e">
        <f>Z9/#REF!</f>
        <v>#REF!</v>
      </c>
      <c r="AB9" s="84">
        <f t="shared" si="0"/>
        <v>3.6018438442073024E-2</v>
      </c>
      <c r="AC9" s="84" t="e">
        <f>Z9/#REF!</f>
        <v>#REF!</v>
      </c>
      <c r="AD9" s="21" t="s">
        <v>1250</v>
      </c>
    </row>
    <row r="10" spans="1:30" s="21" customFormat="1" x14ac:dyDescent="0.35">
      <c r="A10" s="71" t="s">
        <v>437</v>
      </c>
      <c r="B10" s="72" t="s">
        <v>427</v>
      </c>
      <c r="C10" s="72" t="s">
        <v>438</v>
      </c>
      <c r="D10" s="72" t="s">
        <v>376</v>
      </c>
      <c r="E10" s="73" t="s">
        <v>343</v>
      </c>
      <c r="F10" s="74" t="s">
        <v>1217</v>
      </c>
      <c r="G10" s="74" t="s">
        <v>1217</v>
      </c>
      <c r="H10" s="74"/>
      <c r="I10" s="74" t="s">
        <v>1217</v>
      </c>
      <c r="J10" s="70"/>
      <c r="K10" s="70"/>
      <c r="L10" s="70"/>
      <c r="M10" s="70"/>
      <c r="N10" s="62"/>
      <c r="Q10" s="21" t="e">
        <f>IF(#REF!="1A1 Energy Industries",#REF!)</f>
        <v>#REF!</v>
      </c>
      <c r="R10" s="21" t="e">
        <f>IF(#REF!="1B2 Oil &amp; Natural Gas",#REF!)</f>
        <v>#REF!</v>
      </c>
      <c r="S10" s="21" t="e">
        <f>IF(#REF!="3A2 Manure Management",#REF!)</f>
        <v>#REF!</v>
      </c>
      <c r="T10" s="21" t="e">
        <f>IF(#REF!="3B2 Cropland",#REF!)</f>
        <v>#REF!</v>
      </c>
      <c r="U10" s="21" t="e">
        <f>IF(#REF!="3B6 Other Land",#REF!)</f>
        <v>#REF!</v>
      </c>
      <c r="V10" s="21" t="e">
        <f>IF(#REF!="4A1 Managed Waste Disposal Sites",#REF!)</f>
        <v>#REF!</v>
      </c>
      <c r="W10" s="21" t="e">
        <f>IF(#REF!="4D1 Domestic Wastewater Treatment &amp; Discharge",#REF!)</f>
        <v>#REF!</v>
      </c>
      <c r="X10" s="21" t="e">
        <f>IF(#REF!="unknown",#REF!)</f>
        <v>#REF!</v>
      </c>
      <c r="Y10" s="82" t="s">
        <v>1221</v>
      </c>
      <c r="Z10" s="83">
        <v>1426.351685315072</v>
      </c>
      <c r="AA10" s="84" t="e">
        <f>Z10/#REF!</f>
        <v>#REF!</v>
      </c>
      <c r="AB10" s="84">
        <f t="shared" si="0"/>
        <v>3.5658792132876801E-2</v>
      </c>
      <c r="AC10" s="84" t="e">
        <f>Z10/#REF!</f>
        <v>#REF!</v>
      </c>
    </row>
    <row r="11" spans="1:30" s="21" customFormat="1" x14ac:dyDescent="0.35">
      <c r="A11" s="71" t="s">
        <v>1193</v>
      </c>
      <c r="B11" s="72" t="s">
        <v>1057</v>
      </c>
      <c r="C11" s="72" t="s">
        <v>1119</v>
      </c>
      <c r="D11" s="72" t="s">
        <v>392</v>
      </c>
      <c r="E11" s="73" t="s">
        <v>343</v>
      </c>
      <c r="F11" s="74" t="s">
        <v>1217</v>
      </c>
      <c r="G11" s="74" t="s">
        <v>1217</v>
      </c>
      <c r="H11" s="74"/>
      <c r="I11" s="74" t="s">
        <v>1217</v>
      </c>
      <c r="J11" s="70"/>
      <c r="K11" s="70"/>
      <c r="L11" s="70"/>
      <c r="M11" s="70"/>
      <c r="N11" s="62"/>
      <c r="Q11" s="21" t="e">
        <f>IF(#REF!="1A1 Energy Industries",#REF!)</f>
        <v>#REF!</v>
      </c>
      <c r="R11" s="21" t="e">
        <f>IF(#REF!="1B2 Oil &amp; Natural Gas",#REF!)</f>
        <v>#REF!</v>
      </c>
      <c r="S11" s="21" t="e">
        <f>IF(#REF!="3A2 Manure Management",#REF!)</f>
        <v>#REF!</v>
      </c>
      <c r="T11" s="21" t="e">
        <f>IF(#REF!="3B2 Cropland",#REF!)</f>
        <v>#REF!</v>
      </c>
      <c r="U11" s="21" t="e">
        <f>IF(#REF!="3B6 Other Land",#REF!)</f>
        <v>#REF!</v>
      </c>
      <c r="V11" s="21" t="e">
        <f>IF(#REF!="4A1 Managed Waste Disposal Sites",#REF!)</f>
        <v>#REF!</v>
      </c>
      <c r="W11" s="21" t="e">
        <f>IF(#REF!="4D1 Domestic Wastewater Treatment &amp; Discharge",#REF!)</f>
        <v>#REF!</v>
      </c>
      <c r="X11" s="21" t="e">
        <f>IF(#REF!="unknown",#REF!)</f>
        <v>#REF!</v>
      </c>
      <c r="Y11" s="82" t="s">
        <v>432</v>
      </c>
      <c r="Z11" s="83">
        <v>1341</v>
      </c>
      <c r="AA11" s="84" t="e">
        <f>Z11/#REF!</f>
        <v>#REF!</v>
      </c>
      <c r="AB11" s="84">
        <f t="shared" si="0"/>
        <v>3.3524999999999999E-2</v>
      </c>
      <c r="AC11" s="84" t="e">
        <f>Z11/#REF!</f>
        <v>#REF!</v>
      </c>
    </row>
    <row r="12" spans="1:30" s="21" customFormat="1" x14ac:dyDescent="0.35">
      <c r="A12" s="71" t="s">
        <v>1194</v>
      </c>
      <c r="B12" s="72" t="s">
        <v>1057</v>
      </c>
      <c r="C12" s="72" t="s">
        <v>1128</v>
      </c>
      <c r="D12" s="72" t="s">
        <v>392</v>
      </c>
      <c r="E12" s="73" t="s">
        <v>343</v>
      </c>
      <c r="F12" s="74" t="s">
        <v>1217</v>
      </c>
      <c r="G12" s="74" t="s">
        <v>1217</v>
      </c>
      <c r="H12" s="74"/>
      <c r="I12" s="74" t="s">
        <v>1217</v>
      </c>
      <c r="J12" s="70"/>
      <c r="K12" s="70"/>
      <c r="L12" s="70"/>
      <c r="M12" s="70"/>
      <c r="N12" s="62"/>
      <c r="Q12" s="21" t="e">
        <f>IF(#REF!="1A1 Energy Industries",#REF!)</f>
        <v>#REF!</v>
      </c>
      <c r="R12" s="21" t="e">
        <f>IF(#REF!="1B2 Oil &amp; Natural Gas",#REF!)</f>
        <v>#REF!</v>
      </c>
      <c r="S12" s="21" t="e">
        <f>IF(#REF!="3A2 Manure Management",#REF!)</f>
        <v>#REF!</v>
      </c>
      <c r="T12" s="21" t="e">
        <f>IF(#REF!="3B2 Cropland",#REF!)</f>
        <v>#REF!</v>
      </c>
      <c r="U12" s="21" t="e">
        <f>IF(#REF!="3B6 Other Land",#REF!)</f>
        <v>#REF!</v>
      </c>
      <c r="V12" s="21" t="e">
        <f>IF(#REF!="4A1 Managed Waste Disposal Sites",#REF!)</f>
        <v>#REF!</v>
      </c>
      <c r="W12" s="21" t="e">
        <f>IF(#REF!="4D1 Domestic Wastewater Treatment &amp; Discharge",#REF!)</f>
        <v>#REF!</v>
      </c>
      <c r="X12" s="21" t="e">
        <f>IF(#REF!="unknown",#REF!)</f>
        <v>#REF!</v>
      </c>
      <c r="Y12" s="82" t="s">
        <v>1178</v>
      </c>
      <c r="Z12" s="83">
        <v>1295.0816266333709</v>
      </c>
      <c r="AA12" s="84" t="e">
        <f>Z12/#REF!</f>
        <v>#REF!</v>
      </c>
      <c r="AB12" s="84">
        <f t="shared" si="0"/>
        <v>3.2377040665834272E-2</v>
      </c>
      <c r="AC12" s="84" t="e">
        <f>Z12/#REF!</f>
        <v>#REF!</v>
      </c>
    </row>
    <row r="13" spans="1:30" s="21" customFormat="1" x14ac:dyDescent="0.35">
      <c r="A13" s="71" t="s">
        <v>1194</v>
      </c>
      <c r="B13" s="72" t="s">
        <v>1057</v>
      </c>
      <c r="C13" s="72"/>
      <c r="D13" s="72" t="s">
        <v>392</v>
      </c>
      <c r="E13" s="73" t="s">
        <v>343</v>
      </c>
      <c r="F13" s="74" t="s">
        <v>1217</v>
      </c>
      <c r="G13" s="74" t="s">
        <v>1217</v>
      </c>
      <c r="H13" s="74"/>
      <c r="I13" s="74" t="s">
        <v>1217</v>
      </c>
      <c r="J13" s="70"/>
      <c r="K13" s="70"/>
      <c r="L13" s="70"/>
      <c r="M13" s="70"/>
      <c r="N13" s="62"/>
      <c r="Q13" s="21" t="e">
        <f>IF(#REF!="1A1 Energy Industries",#REF!)</f>
        <v>#REF!</v>
      </c>
      <c r="R13" s="21" t="e">
        <f>IF(#REF!="1B2 Oil &amp; Natural Gas",#REF!)</f>
        <v>#REF!</v>
      </c>
      <c r="S13" s="21" t="e">
        <f>IF(#REF!="3A2 Manure Management",#REF!)</f>
        <v>#REF!</v>
      </c>
      <c r="T13" s="21" t="e">
        <f>IF(#REF!="3B2 Cropland",#REF!)</f>
        <v>#REF!</v>
      </c>
      <c r="U13" s="21" t="e">
        <f>IF(#REF!="3B6 Other Land",#REF!)</f>
        <v>#REF!</v>
      </c>
      <c r="V13" s="21" t="e">
        <f>IF(#REF!="4A1 Managed Waste Disposal Sites",#REF!)</f>
        <v>#REF!</v>
      </c>
      <c r="W13" s="21" t="e">
        <f>IF(#REF!="4D1 Domestic Wastewater Treatment &amp; Discharge",#REF!)</f>
        <v>#REF!</v>
      </c>
      <c r="X13" s="21" t="e">
        <f>IF(#REF!="unknown",#REF!)</f>
        <v>#REF!</v>
      </c>
      <c r="Y13" s="82" t="s">
        <v>1245</v>
      </c>
      <c r="Z13" s="83">
        <v>1277</v>
      </c>
      <c r="AA13" s="84" t="e">
        <f>Z13/#REF!</f>
        <v>#REF!</v>
      </c>
      <c r="AB13" s="84">
        <f t="shared" si="0"/>
        <v>3.1925000000000002E-2</v>
      </c>
      <c r="AC13" s="84" t="e">
        <f>Z13/#REF!</f>
        <v>#REF!</v>
      </c>
      <c r="AD13" s="21" t="s">
        <v>1244</v>
      </c>
    </row>
    <row r="14" spans="1:30" s="21" customFormat="1" x14ac:dyDescent="0.35">
      <c r="A14" s="71" t="s">
        <v>1194</v>
      </c>
      <c r="B14" s="72" t="s">
        <v>457</v>
      </c>
      <c r="C14" s="72"/>
      <c r="D14" s="72" t="s">
        <v>345</v>
      </c>
      <c r="E14" s="73" t="s">
        <v>343</v>
      </c>
      <c r="F14" s="74" t="s">
        <v>1217</v>
      </c>
      <c r="G14" s="74" t="s">
        <v>1217</v>
      </c>
      <c r="H14" s="74"/>
      <c r="I14" s="74" t="s">
        <v>1217</v>
      </c>
      <c r="J14" s="70"/>
      <c r="K14" s="70"/>
      <c r="L14" s="70"/>
      <c r="M14" s="70"/>
      <c r="N14" s="62"/>
      <c r="Q14" s="21" t="e">
        <f>IF(#REF!="1A1 Energy Industries",#REF!)</f>
        <v>#REF!</v>
      </c>
      <c r="R14" s="21" t="e">
        <f>IF(#REF!="1B2 Oil &amp; Natural Gas",#REF!)</f>
        <v>#REF!</v>
      </c>
      <c r="S14" s="21" t="e">
        <f>IF(#REF!="3A2 Manure Management",#REF!)</f>
        <v>#REF!</v>
      </c>
      <c r="T14" s="21" t="e">
        <f>IF(#REF!="3B2 Cropland",#REF!)</f>
        <v>#REF!</v>
      </c>
      <c r="U14" s="21" t="e">
        <f>IF(#REF!="3B6 Other Land",#REF!)</f>
        <v>#REF!</v>
      </c>
      <c r="V14" s="21" t="e">
        <f>IF(#REF!="4A1 Managed Waste Disposal Sites",#REF!)</f>
        <v>#REF!</v>
      </c>
      <c r="W14" s="21" t="e">
        <f>IF(#REF!="4D1 Domestic Wastewater Treatment &amp; Discharge",#REF!)</f>
        <v>#REF!</v>
      </c>
      <c r="X14" s="21" t="e">
        <f>IF(#REF!="unknown",#REF!)</f>
        <v>#REF!</v>
      </c>
      <c r="Y14" s="82" t="s">
        <v>1224</v>
      </c>
      <c r="Z14" s="83">
        <v>1215.2727079385309</v>
      </c>
      <c r="AA14" s="84" t="e">
        <f>Z14/#REF!</f>
        <v>#REF!</v>
      </c>
      <c r="AB14" s="84">
        <f t="shared" si="0"/>
        <v>3.0381817698463272E-2</v>
      </c>
      <c r="AC14" s="84" t="e">
        <f>Z14/#REF!</f>
        <v>#REF!</v>
      </c>
    </row>
    <row r="15" spans="1:30" s="21" customFormat="1" x14ac:dyDescent="0.35">
      <c r="A15" s="71" t="s">
        <v>1194</v>
      </c>
      <c r="B15" s="72" t="s">
        <v>1057</v>
      </c>
      <c r="C15" s="72"/>
      <c r="D15" s="72" t="s">
        <v>392</v>
      </c>
      <c r="E15" s="73" t="s">
        <v>343</v>
      </c>
      <c r="F15" s="74" t="s">
        <v>1217</v>
      </c>
      <c r="G15" s="74" t="s">
        <v>1217</v>
      </c>
      <c r="H15" s="74"/>
      <c r="I15" s="74" t="s">
        <v>1217</v>
      </c>
      <c r="J15" s="70"/>
      <c r="K15" s="70"/>
      <c r="L15" s="70"/>
      <c r="M15" s="70"/>
      <c r="N15" s="62"/>
      <c r="Q15" s="21" t="e">
        <f>IF(#REF!="1A1 Energy Industries",#REF!)</f>
        <v>#REF!</v>
      </c>
      <c r="R15" s="21" t="e">
        <f>IF(#REF!="1B2 Oil &amp; Natural Gas",#REF!)</f>
        <v>#REF!</v>
      </c>
      <c r="S15" s="21" t="e">
        <f>IF(#REF!="3A2 Manure Management",#REF!)</f>
        <v>#REF!</v>
      </c>
      <c r="T15" s="21" t="e">
        <f>IF(#REF!="3B2 Cropland",#REF!)</f>
        <v>#REF!</v>
      </c>
      <c r="U15" s="21" t="e">
        <f>IF(#REF!="3B6 Other Land",#REF!)</f>
        <v>#REF!</v>
      </c>
      <c r="V15" s="21" t="e">
        <f>IF(#REF!="4A1 Managed Waste Disposal Sites",#REF!)</f>
        <v>#REF!</v>
      </c>
      <c r="W15" s="21" t="e">
        <f>IF(#REF!="4D1 Domestic Wastewater Treatment &amp; Discharge",#REF!)</f>
        <v>#REF!</v>
      </c>
      <c r="X15" s="21" t="e">
        <f>IF(#REF!="unknown",#REF!)</f>
        <v>#REF!</v>
      </c>
      <c r="Y15" s="82" t="s">
        <v>1100</v>
      </c>
      <c r="Z15" s="83">
        <v>1182.7146980552684</v>
      </c>
      <c r="AA15" s="84" t="e">
        <f>Z15/#REF!</f>
        <v>#REF!</v>
      </c>
      <c r="AB15" s="84">
        <f t="shared" si="0"/>
        <v>2.9567867451381711E-2</v>
      </c>
      <c r="AC15" s="84" t="e">
        <f>Z15/#REF!</f>
        <v>#REF!</v>
      </c>
    </row>
    <row r="16" spans="1:30" s="21" customFormat="1" x14ac:dyDescent="0.35">
      <c r="A16" s="71" t="s">
        <v>1194</v>
      </c>
      <c r="B16" s="72" t="s">
        <v>1057</v>
      </c>
      <c r="C16" s="72" t="s">
        <v>1142</v>
      </c>
      <c r="D16" s="72" t="s">
        <v>392</v>
      </c>
      <c r="E16" s="73" t="s">
        <v>343</v>
      </c>
      <c r="F16" s="74" t="s">
        <v>1217</v>
      </c>
      <c r="G16" s="74" t="s">
        <v>1217</v>
      </c>
      <c r="H16" s="74"/>
      <c r="I16" s="74" t="s">
        <v>1217</v>
      </c>
      <c r="J16" s="70"/>
      <c r="K16" s="70"/>
      <c r="L16" s="70"/>
      <c r="M16" s="70"/>
      <c r="N16" s="62"/>
      <c r="Q16" s="21" t="e">
        <f>IF(#REF!="1A1 Energy Industries",#REF!)</f>
        <v>#REF!</v>
      </c>
      <c r="R16" s="21" t="e">
        <f>IF(#REF!="1B2 Oil &amp; Natural Gas",#REF!)</f>
        <v>#REF!</v>
      </c>
      <c r="S16" s="21" t="e">
        <f>IF(#REF!="3A2 Manure Management",#REF!)</f>
        <v>#REF!</v>
      </c>
      <c r="T16" s="21" t="e">
        <f>IF(#REF!="3B2 Cropland",#REF!)</f>
        <v>#REF!</v>
      </c>
      <c r="U16" s="21" t="e">
        <f>IF(#REF!="3B6 Other Land",#REF!)</f>
        <v>#REF!</v>
      </c>
      <c r="V16" s="21" t="e">
        <f>IF(#REF!="4A1 Managed Waste Disposal Sites",#REF!)</f>
        <v>#REF!</v>
      </c>
      <c r="W16" s="21" t="e">
        <f>IF(#REF!="4D1 Domestic Wastewater Treatment &amp; Discharge",#REF!)</f>
        <v>#REF!</v>
      </c>
      <c r="X16" s="21" t="e">
        <f>IF(#REF!="unknown",#REF!)</f>
        <v>#REF!</v>
      </c>
      <c r="Y16" s="82" t="s">
        <v>1165</v>
      </c>
      <c r="Z16" s="83">
        <v>1130.5844145947451</v>
      </c>
      <c r="AA16" s="84" t="e">
        <f>Z16/#REF!</f>
        <v>#REF!</v>
      </c>
      <c r="AB16" s="84">
        <f t="shared" si="0"/>
        <v>2.8264610364868627E-2</v>
      </c>
      <c r="AC16" s="84" t="e">
        <f>Z16/#REF!</f>
        <v>#REF!</v>
      </c>
    </row>
    <row r="17" spans="1:36" s="21" customFormat="1" x14ac:dyDescent="0.35">
      <c r="A17" s="71" t="s">
        <v>1197</v>
      </c>
      <c r="B17" s="72" t="s">
        <v>1057</v>
      </c>
      <c r="C17" s="72" t="s">
        <v>1144</v>
      </c>
      <c r="D17" s="72" t="s">
        <v>392</v>
      </c>
      <c r="E17" s="73" t="s">
        <v>343</v>
      </c>
      <c r="F17" s="74" t="s">
        <v>1217</v>
      </c>
      <c r="G17" s="74" t="s">
        <v>1217</v>
      </c>
      <c r="H17" s="74"/>
      <c r="I17" s="74" t="s">
        <v>1217</v>
      </c>
      <c r="J17" s="70"/>
      <c r="K17" s="70"/>
      <c r="L17" s="70"/>
      <c r="M17" s="70"/>
      <c r="N17" s="62" t="e">
        <f>#REF!+#REF!+#REF!</f>
        <v>#REF!</v>
      </c>
      <c r="Q17" s="21" t="e">
        <f>IF(#REF!="1A1 Energy Industries",#REF!)</f>
        <v>#REF!</v>
      </c>
      <c r="R17" s="21" t="e">
        <f>IF(#REF!="1B2 Oil &amp; Natural Gas",#REF!)</f>
        <v>#REF!</v>
      </c>
      <c r="S17" s="21" t="e">
        <f>IF(#REF!="3A2 Manure Management",#REF!)</f>
        <v>#REF!</v>
      </c>
      <c r="T17" s="21" t="e">
        <f>IF(#REF!="3B2 Cropland",#REF!)</f>
        <v>#REF!</v>
      </c>
      <c r="U17" s="21" t="e">
        <f>IF(#REF!="3B6 Other Land",#REF!)</f>
        <v>#REF!</v>
      </c>
      <c r="V17" s="21" t="e">
        <f>IF(#REF!="4A1 Managed Waste Disposal Sites",#REF!)</f>
        <v>#REF!</v>
      </c>
      <c r="W17" s="21" t="e">
        <f>IF(#REF!="4D1 Domestic Wastewater Treatment &amp; Discharge",#REF!)</f>
        <v>#REF!</v>
      </c>
      <c r="X17" s="21" t="e">
        <f>IF(#REF!="unknown",#REF!)</f>
        <v>#REF!</v>
      </c>
      <c r="Y17" s="82" t="s">
        <v>1100</v>
      </c>
      <c r="Z17" s="83">
        <v>1096.8926903876704</v>
      </c>
      <c r="AA17" s="84" t="e">
        <f>Z17/#REF!</f>
        <v>#REF!</v>
      </c>
      <c r="AB17" s="84">
        <f t="shared" si="0"/>
        <v>2.7422317259691759E-2</v>
      </c>
      <c r="AC17" s="84" t="e">
        <f>Z17/#REF!</f>
        <v>#REF!</v>
      </c>
    </row>
    <row r="18" spans="1:36" s="21" customFormat="1" x14ac:dyDescent="0.35">
      <c r="A18" s="71" t="s">
        <v>1194</v>
      </c>
      <c r="B18" s="72" t="s">
        <v>1057</v>
      </c>
      <c r="C18" s="72" t="s">
        <v>1145</v>
      </c>
      <c r="D18" s="72" t="s">
        <v>392</v>
      </c>
      <c r="E18" s="73" t="s">
        <v>343</v>
      </c>
      <c r="F18" s="74" t="s">
        <v>1217</v>
      </c>
      <c r="G18" s="74" t="s">
        <v>1217</v>
      </c>
      <c r="H18" s="74"/>
      <c r="I18" s="74" t="s">
        <v>1217</v>
      </c>
      <c r="J18" s="70"/>
      <c r="K18" s="70"/>
      <c r="L18" s="70"/>
      <c r="M18" s="70"/>
      <c r="N18" s="62"/>
      <c r="Q18" s="21" t="e">
        <f>IF(#REF!="1A1 Energy Industries",#REF!)</f>
        <v>#REF!</v>
      </c>
      <c r="R18" s="21" t="e">
        <f>IF(#REF!="1B2 Oil &amp; Natural Gas",#REF!)</f>
        <v>#REF!</v>
      </c>
      <c r="S18" s="21" t="e">
        <f>IF(#REF!="3A2 Manure Management",#REF!)</f>
        <v>#REF!</v>
      </c>
      <c r="T18" s="21" t="e">
        <f>IF(#REF!="3B2 Cropland",#REF!)</f>
        <v>#REF!</v>
      </c>
      <c r="U18" s="21" t="e">
        <f>IF(#REF!="3B6 Other Land",#REF!)</f>
        <v>#REF!</v>
      </c>
      <c r="V18" s="21" t="e">
        <f>IF(#REF!="4A1 Managed Waste Disposal Sites",#REF!)</f>
        <v>#REF!</v>
      </c>
      <c r="W18" s="21" t="e">
        <f>IF(#REF!="4D1 Domestic Wastewater Treatment &amp; Discharge",#REF!)</f>
        <v>#REF!</v>
      </c>
      <c r="X18" s="21" t="e">
        <f>IF(#REF!="unknown",#REF!)</f>
        <v>#REF!</v>
      </c>
      <c r="Y18" s="82" t="s">
        <v>1070</v>
      </c>
      <c r="Z18" s="83">
        <v>1064.5945568008926</v>
      </c>
      <c r="AA18" s="84" t="e">
        <f>Z18/#REF!</f>
        <v>#REF!</v>
      </c>
      <c r="AB18" s="84">
        <f t="shared" si="0"/>
        <v>2.6614863920022314E-2</v>
      </c>
      <c r="AC18" s="84" t="e">
        <f>Z18/#REF!</f>
        <v>#REF!</v>
      </c>
    </row>
    <row r="19" spans="1:36" s="21" customFormat="1" x14ac:dyDescent="0.35">
      <c r="A19" s="71" t="s">
        <v>1194</v>
      </c>
      <c r="B19" s="72" t="s">
        <v>1057</v>
      </c>
      <c r="C19" s="72"/>
      <c r="D19" s="72" t="s">
        <v>392</v>
      </c>
      <c r="E19" s="73" t="s">
        <v>343</v>
      </c>
      <c r="F19" s="74" t="s">
        <v>1217</v>
      </c>
      <c r="G19" s="74" t="s">
        <v>1217</v>
      </c>
      <c r="H19" s="74"/>
      <c r="I19" s="74" t="s">
        <v>1217</v>
      </c>
      <c r="J19" s="70"/>
      <c r="K19" s="70"/>
      <c r="L19" s="70"/>
      <c r="M19" s="70"/>
      <c r="N19" s="62"/>
      <c r="Q19" s="21" t="e">
        <f>IF(#REF!="1A1 Energy Industries",#REF!)</f>
        <v>#REF!</v>
      </c>
      <c r="R19" s="21" t="e">
        <f>IF(#REF!="1B2 Oil &amp; Natural Gas",#REF!)</f>
        <v>#REF!</v>
      </c>
      <c r="S19" s="21" t="e">
        <f>IF(#REF!="3A2 Manure Management",#REF!)</f>
        <v>#REF!</v>
      </c>
      <c r="T19" s="21" t="e">
        <f>IF(#REF!="3B2 Cropland",#REF!)</f>
        <v>#REF!</v>
      </c>
      <c r="U19" s="21" t="e">
        <f>IF(#REF!="3B6 Other Land",#REF!)</f>
        <v>#REF!</v>
      </c>
      <c r="V19" s="21" t="e">
        <f>IF(#REF!="4A1 Managed Waste Disposal Sites",#REF!)</f>
        <v>#REF!</v>
      </c>
      <c r="W19" s="21" t="e">
        <f>IF(#REF!="4D1 Domestic Wastewater Treatment &amp; Discharge",#REF!)</f>
        <v>#REF!</v>
      </c>
      <c r="X19" s="21" t="e">
        <f>IF(#REF!="unknown",#REF!)</f>
        <v>#REF!</v>
      </c>
      <c r="Y19" s="82" t="s">
        <v>1179</v>
      </c>
      <c r="Z19" s="83">
        <v>923.67125651049741</v>
      </c>
      <c r="AA19" s="84" t="e">
        <f>Z19/#REF!</f>
        <v>#REF!</v>
      </c>
      <c r="AB19" s="84">
        <f t="shared" si="0"/>
        <v>2.3091781412762434E-2</v>
      </c>
      <c r="AC19" s="84" t="e">
        <f>Z19/#REF!</f>
        <v>#REF!</v>
      </c>
    </row>
    <row r="20" spans="1:36" s="21" customFormat="1" x14ac:dyDescent="0.35">
      <c r="A20" s="71" t="s">
        <v>1251</v>
      </c>
      <c r="B20" s="72" t="s">
        <v>436</v>
      </c>
      <c r="C20" s="72"/>
      <c r="D20" s="72" t="s">
        <v>376</v>
      </c>
      <c r="E20" s="75" t="s">
        <v>514</v>
      </c>
      <c r="F20" s="74" t="s">
        <v>1217</v>
      </c>
      <c r="G20" s="74" t="s">
        <v>1217</v>
      </c>
      <c r="H20" s="74"/>
      <c r="I20" s="74" t="s">
        <v>1217</v>
      </c>
      <c r="J20" s="70"/>
      <c r="K20" s="70"/>
      <c r="L20" s="70"/>
      <c r="M20" s="70"/>
      <c r="N20" s="62"/>
      <c r="Q20" s="21" t="e">
        <f>IF(#REF!="1A1 Energy Industries",#REF!)</f>
        <v>#REF!</v>
      </c>
      <c r="R20" s="21" t="e">
        <f>IF(#REF!="1B2 Oil &amp; Natural Gas",#REF!)</f>
        <v>#REF!</v>
      </c>
      <c r="S20" s="21" t="e">
        <f>IF(#REF!="3A2 Manure Management",#REF!)</f>
        <v>#REF!</v>
      </c>
      <c r="T20" s="21" t="e">
        <f>IF(#REF!="3B2 Cropland",#REF!)</f>
        <v>#REF!</v>
      </c>
      <c r="U20" s="21" t="e">
        <f>IF(#REF!="3B6 Other Land",#REF!)</f>
        <v>#REF!</v>
      </c>
      <c r="V20" s="21" t="e">
        <f>IF(#REF!="4A1 Managed Waste Disposal Sites",#REF!)</f>
        <v>#REF!</v>
      </c>
      <c r="W20" s="21" t="e">
        <f>IF(#REF!="4D1 Domestic Wastewater Treatment &amp; Discharge",#REF!)</f>
        <v>#REF!</v>
      </c>
      <c r="X20" s="21" t="e">
        <f>IF(#REF!="unknown",#REF!)</f>
        <v>#REF!</v>
      </c>
      <c r="Y20" s="85" t="s">
        <v>1235</v>
      </c>
      <c r="Z20" s="86">
        <f>SUM(Z1:Z18)</f>
        <v>26771.11853356953</v>
      </c>
      <c r="AA20" s="84" t="e">
        <f>Z20/#REF!</f>
        <v>#REF!</v>
      </c>
      <c r="AB20" s="84">
        <f t="shared" si="0"/>
        <v>0.66927796333923828</v>
      </c>
      <c r="AC20" s="84" t="e">
        <f>Z20/#REF!</f>
        <v>#REF!</v>
      </c>
    </row>
    <row r="21" spans="1:36" s="21" customFormat="1" x14ac:dyDescent="0.35">
      <c r="A21" s="71" t="s">
        <v>1251</v>
      </c>
      <c r="B21" s="72" t="s">
        <v>436</v>
      </c>
      <c r="C21" s="72"/>
      <c r="D21" s="72" t="s">
        <v>376</v>
      </c>
      <c r="E21" s="75" t="s">
        <v>514</v>
      </c>
      <c r="F21" s="74" t="s">
        <v>1217</v>
      </c>
      <c r="G21" s="74" t="s">
        <v>1217</v>
      </c>
      <c r="H21" s="74"/>
      <c r="I21" s="74" t="s">
        <v>1217</v>
      </c>
      <c r="J21" s="70"/>
      <c r="K21" s="70"/>
      <c r="L21" s="70"/>
      <c r="M21" s="70"/>
      <c r="N21" s="62"/>
      <c r="Q21" s="21" t="e">
        <f>IF(#REF!="1A1 Energy Industries",#REF!)</f>
        <v>#REF!</v>
      </c>
      <c r="R21" s="21" t="e">
        <f>IF(#REF!="1B2 Oil &amp; Natural Gas",#REF!)</f>
        <v>#REF!</v>
      </c>
      <c r="S21" s="21" t="e">
        <f>IF(#REF!="3A2 Manure Management",#REF!)</f>
        <v>#REF!</v>
      </c>
      <c r="T21" s="21" t="e">
        <f>IF(#REF!="3B2 Cropland",#REF!)</f>
        <v>#REF!</v>
      </c>
      <c r="U21" s="21" t="e">
        <f>IF(#REF!="3B6 Other Land",#REF!)</f>
        <v>#REF!</v>
      </c>
      <c r="V21" s="21" t="e">
        <f>IF(#REF!="4A1 Managed Waste Disposal Sites",#REF!)</f>
        <v>#REF!</v>
      </c>
      <c r="W21" s="21" t="e">
        <f>IF(#REF!="4D1 Domestic Wastewater Treatment &amp; Discharge",#REF!)</f>
        <v>#REF!</v>
      </c>
      <c r="X21" s="21" t="e">
        <f>IF(#REF!="unknown",#REF!)</f>
        <v>#REF!</v>
      </c>
      <c r="Y21" s="89"/>
      <c r="Z21" s="89"/>
      <c r="AA21" s="89"/>
      <c r="AB21" s="89"/>
      <c r="AC21" s="89"/>
    </row>
    <row r="22" spans="1:36" s="21" customFormat="1" x14ac:dyDescent="0.35">
      <c r="A22" s="72" t="s">
        <v>431</v>
      </c>
      <c r="B22" s="72" t="s">
        <v>436</v>
      </c>
      <c r="C22" s="72"/>
      <c r="D22" s="72" t="s">
        <v>376</v>
      </c>
      <c r="E22" s="75" t="s">
        <v>514</v>
      </c>
      <c r="F22" s="74" t="s">
        <v>1217</v>
      </c>
      <c r="G22" s="74" t="s">
        <v>1217</v>
      </c>
      <c r="H22" s="74"/>
      <c r="I22" s="74" t="s">
        <v>1217</v>
      </c>
      <c r="J22" s="70"/>
      <c r="K22" s="70"/>
      <c r="L22" s="70"/>
      <c r="M22" s="70"/>
      <c r="N22" s="62"/>
      <c r="Q22" s="21" t="e">
        <f>IF(#REF!="1A1 Energy Industries",#REF!)</f>
        <v>#REF!</v>
      </c>
      <c r="R22" s="21" t="e">
        <f>IF(#REF!="1B2 Oil &amp; Natural Gas",#REF!)</f>
        <v>#REF!</v>
      </c>
      <c r="S22" s="21" t="e">
        <f>IF(#REF!="3A2 Manure Management",#REF!)</f>
        <v>#REF!</v>
      </c>
      <c r="T22" s="21" t="e">
        <f>IF(#REF!="3B2 Cropland",#REF!)</f>
        <v>#REF!</v>
      </c>
      <c r="U22" s="21" t="e">
        <f>IF(#REF!="3B6 Other Land",#REF!)</f>
        <v>#REF!</v>
      </c>
      <c r="V22" s="21" t="e">
        <f>IF(#REF!="4A1 Managed Waste Disposal Sites",#REF!)</f>
        <v>#REF!</v>
      </c>
      <c r="W22" s="21" t="e">
        <f>IF(#REF!="4D1 Domestic Wastewater Treatment &amp; Discharge",#REF!)</f>
        <v>#REF!</v>
      </c>
      <c r="X22" s="21" t="e">
        <f>IF(#REF!="unknown",#REF!)</f>
        <v>#REF!</v>
      </c>
      <c r="Y22" s="89"/>
      <c r="Z22" s="89"/>
      <c r="AA22" s="89"/>
      <c r="AB22" s="89"/>
      <c r="AC22" s="89"/>
    </row>
    <row r="23" spans="1:36" s="21" customFormat="1" x14ac:dyDescent="0.35">
      <c r="A23" s="71" t="s">
        <v>1251</v>
      </c>
      <c r="B23" s="72" t="s">
        <v>436</v>
      </c>
      <c r="C23" s="72"/>
      <c r="D23" s="72" t="s">
        <v>376</v>
      </c>
      <c r="E23" s="75" t="s">
        <v>514</v>
      </c>
      <c r="F23" s="74" t="s">
        <v>1217</v>
      </c>
      <c r="G23" s="74" t="s">
        <v>1217</v>
      </c>
      <c r="H23" s="74"/>
      <c r="I23" s="74" t="s">
        <v>1217</v>
      </c>
      <c r="J23" s="70"/>
      <c r="K23" s="70"/>
      <c r="L23" s="70"/>
      <c r="M23" s="70"/>
      <c r="N23" s="62"/>
      <c r="Q23" s="21" t="e">
        <f>IF(#REF!="1A1 Energy Industries",#REF!)</f>
        <v>#REF!</v>
      </c>
      <c r="R23" s="21" t="e">
        <f>IF(#REF!="1B2 Oil &amp; Natural Gas",#REF!)</f>
        <v>#REF!</v>
      </c>
      <c r="S23" s="21" t="e">
        <f>IF(#REF!="3A2 Manure Management",#REF!)</f>
        <v>#REF!</v>
      </c>
      <c r="T23" s="21" t="e">
        <f>IF(#REF!="3B2 Cropland",#REF!)</f>
        <v>#REF!</v>
      </c>
      <c r="U23" s="21" t="e">
        <f>IF(#REF!="3B6 Other Land",#REF!)</f>
        <v>#REF!</v>
      </c>
      <c r="V23" s="21" t="e">
        <f>IF(#REF!="4A1 Managed Waste Disposal Sites",#REF!)</f>
        <v>#REF!</v>
      </c>
      <c r="W23" s="21" t="e">
        <f>IF(#REF!="4D1 Domestic Wastewater Treatment &amp; Discharge",#REF!)</f>
        <v>#REF!</v>
      </c>
      <c r="X23" s="21" t="e">
        <f>IF(#REF!="unknown",#REF!)</f>
        <v>#REF!</v>
      </c>
      <c r="Y23" s="89"/>
      <c r="Z23" s="89"/>
      <c r="AA23" s="89"/>
      <c r="AB23" s="89"/>
      <c r="AC23" s="89"/>
    </row>
    <row r="24" spans="1:36" s="21" customFormat="1" x14ac:dyDescent="0.35">
      <c r="A24" s="71" t="s">
        <v>1251</v>
      </c>
      <c r="B24" s="72" t="s">
        <v>436</v>
      </c>
      <c r="C24" s="72"/>
      <c r="D24" s="72" t="s">
        <v>376</v>
      </c>
      <c r="E24" s="75" t="s">
        <v>343</v>
      </c>
      <c r="F24" s="74" t="s">
        <v>1217</v>
      </c>
      <c r="G24" s="74" t="s">
        <v>1217</v>
      </c>
      <c r="H24" s="74"/>
      <c r="I24" s="74" t="s">
        <v>1217</v>
      </c>
      <c r="J24" s="70"/>
      <c r="K24" s="70"/>
      <c r="L24" s="70"/>
      <c r="M24" s="70"/>
      <c r="N24" s="62"/>
      <c r="Q24" s="21" t="e">
        <f>IF(#REF!="1A1 Energy Industries",#REF!)</f>
        <v>#REF!</v>
      </c>
      <c r="R24" s="21" t="e">
        <f>IF(#REF!="1B2 Oil &amp; Natural Gas",#REF!)</f>
        <v>#REF!</v>
      </c>
      <c r="S24" s="21" t="e">
        <f>IF(#REF!="3A2 Manure Management",#REF!)</f>
        <v>#REF!</v>
      </c>
      <c r="T24" s="21" t="e">
        <f>IF(#REF!="3B2 Cropland",#REF!)</f>
        <v>#REF!</v>
      </c>
      <c r="U24" s="21" t="e">
        <f>IF(#REF!="3B6 Other Land",#REF!)</f>
        <v>#REF!</v>
      </c>
      <c r="V24" s="21" t="e">
        <f>IF(#REF!="4A1 Managed Waste Disposal Sites",#REF!)</f>
        <v>#REF!</v>
      </c>
      <c r="W24" s="21" t="e">
        <f>IF(#REF!="4D1 Domestic Wastewater Treatment &amp; Discharge",#REF!)</f>
        <v>#REF!</v>
      </c>
      <c r="X24" s="21" t="e">
        <f>IF(#REF!="unknown",#REF!)</f>
        <v>#REF!</v>
      </c>
    </row>
    <row r="25" spans="1:36" s="21" customFormat="1" x14ac:dyDescent="0.35">
      <c r="A25" s="71" t="s">
        <v>1251</v>
      </c>
      <c r="B25" s="72" t="s">
        <v>436</v>
      </c>
      <c r="C25" s="72"/>
      <c r="D25" s="72" t="s">
        <v>376</v>
      </c>
      <c r="E25" s="75" t="s">
        <v>343</v>
      </c>
      <c r="F25" s="74" t="s">
        <v>1217</v>
      </c>
      <c r="G25" s="74" t="s">
        <v>1217</v>
      </c>
      <c r="H25" s="74"/>
      <c r="I25" s="74" t="s">
        <v>1217</v>
      </c>
      <c r="J25" s="70"/>
      <c r="K25" s="70"/>
      <c r="L25" s="70"/>
      <c r="M25" s="70"/>
      <c r="N25" s="62"/>
      <c r="Q25" s="21" t="e">
        <f>IF(#REF!="1A1 Energy Industries",#REF!)</f>
        <v>#REF!</v>
      </c>
      <c r="R25" s="21" t="e">
        <f>IF(#REF!="1B2 Oil &amp; Natural Gas",#REF!)</f>
        <v>#REF!</v>
      </c>
      <c r="S25" s="21" t="e">
        <f>IF(#REF!="3A2 Manure Management",#REF!)</f>
        <v>#REF!</v>
      </c>
      <c r="T25" s="21" t="e">
        <f>IF(#REF!="3B2 Cropland",#REF!)</f>
        <v>#REF!</v>
      </c>
      <c r="U25" s="21" t="e">
        <f>IF(#REF!="3B6 Other Land",#REF!)</f>
        <v>#REF!</v>
      </c>
      <c r="V25" s="21" t="e">
        <f>IF(#REF!="4A1 Managed Waste Disposal Sites",#REF!)</f>
        <v>#REF!</v>
      </c>
      <c r="W25" s="21" t="e">
        <f>IF(#REF!="4D1 Domestic Wastewater Treatment &amp; Discharge",#REF!)</f>
        <v>#REF!</v>
      </c>
      <c r="X25" s="21" t="e">
        <f>IF(#REF!="unknown",#REF!)</f>
        <v>#REF!</v>
      </c>
    </row>
    <row r="26" spans="1:36" s="21" customFormat="1" x14ac:dyDescent="0.35">
      <c r="A26" s="71" t="s">
        <v>1251</v>
      </c>
      <c r="B26" s="72" t="s">
        <v>436</v>
      </c>
      <c r="C26" s="72"/>
      <c r="D26" s="72" t="s">
        <v>376</v>
      </c>
      <c r="E26" s="75" t="s">
        <v>514</v>
      </c>
      <c r="F26" s="74" t="s">
        <v>1217</v>
      </c>
      <c r="G26" s="74" t="s">
        <v>1217</v>
      </c>
      <c r="H26" s="74"/>
      <c r="I26" s="74" t="s">
        <v>1217</v>
      </c>
      <c r="J26" s="70"/>
      <c r="K26" s="70"/>
      <c r="L26" s="70"/>
      <c r="M26" s="70"/>
      <c r="N26" s="62"/>
      <c r="Q26" s="21" t="e">
        <f>IF(#REF!="1A1 Energy Industries",#REF!)</f>
        <v>#REF!</v>
      </c>
      <c r="R26" s="21" t="e">
        <f>IF(#REF!="1B2 Oil &amp; Natural Gas",#REF!)</f>
        <v>#REF!</v>
      </c>
      <c r="S26" s="21" t="e">
        <f>IF(#REF!="3A2 Manure Management",#REF!)</f>
        <v>#REF!</v>
      </c>
      <c r="T26" s="21" t="e">
        <f>IF(#REF!="3B2 Cropland",#REF!)</f>
        <v>#REF!</v>
      </c>
      <c r="U26" s="21" t="e">
        <f>IF(#REF!="3B6 Other Land",#REF!)</f>
        <v>#REF!</v>
      </c>
      <c r="V26" s="21" t="e">
        <f>IF(#REF!="4A1 Managed Waste Disposal Sites",#REF!)</f>
        <v>#REF!</v>
      </c>
      <c r="W26" s="21" t="e">
        <f>IF(#REF!="4D1 Domestic Wastewater Treatment &amp; Discharge",#REF!)</f>
        <v>#REF!</v>
      </c>
      <c r="X26" s="21" t="e">
        <f>IF(#REF!="unknown",#REF!)</f>
        <v>#REF!</v>
      </c>
    </row>
    <row r="27" spans="1:36" s="21" customFormat="1" x14ac:dyDescent="0.35">
      <c r="A27" s="71" t="s">
        <v>434</v>
      </c>
      <c r="B27" s="72" t="s">
        <v>345</v>
      </c>
      <c r="C27" s="72"/>
      <c r="D27" s="72" t="s">
        <v>345</v>
      </c>
      <c r="E27" s="75" t="s">
        <v>514</v>
      </c>
      <c r="F27" s="74" t="s">
        <v>1217</v>
      </c>
      <c r="G27" s="74" t="s">
        <v>1217</v>
      </c>
      <c r="H27" s="74"/>
      <c r="I27" s="74" t="s">
        <v>1217</v>
      </c>
      <c r="J27" s="70"/>
      <c r="K27" s="70"/>
      <c r="L27" s="70"/>
      <c r="M27" s="70"/>
      <c r="N27" s="62"/>
      <c r="Q27" s="21" t="e">
        <f>IF(#REF!="1A1 Energy Industries",#REF!)</f>
        <v>#REF!</v>
      </c>
      <c r="R27" s="21" t="e">
        <f>IF(#REF!="1B2 Oil &amp; Natural Gas",#REF!)</f>
        <v>#REF!</v>
      </c>
      <c r="S27" s="21" t="e">
        <f>IF(#REF!="3A2 Manure Management",#REF!)</f>
        <v>#REF!</v>
      </c>
      <c r="T27" s="21" t="e">
        <f>IF(#REF!="3B2 Cropland",#REF!)</f>
        <v>#REF!</v>
      </c>
      <c r="U27" s="21" t="e">
        <f>IF(#REF!="3B6 Other Land",#REF!)</f>
        <v>#REF!</v>
      </c>
      <c r="V27" s="21" t="e">
        <f>IF(#REF!="4A1 Managed Waste Disposal Sites",#REF!)</f>
        <v>#REF!</v>
      </c>
      <c r="W27" s="21" t="e">
        <f>IF(#REF!="4D1 Domestic Wastewater Treatment &amp; Discharge",#REF!)</f>
        <v>#REF!</v>
      </c>
      <c r="X27" s="21" t="e">
        <f>IF(#REF!="unknown",#REF!)</f>
        <v>#REF!</v>
      </c>
    </row>
    <row r="28" spans="1:36" s="21" customFormat="1" x14ac:dyDescent="0.35">
      <c r="A28" s="71" t="s">
        <v>1251</v>
      </c>
      <c r="B28" s="72" t="s">
        <v>345</v>
      </c>
      <c r="C28" s="72"/>
      <c r="D28" s="72" t="s">
        <v>345</v>
      </c>
      <c r="E28" s="75" t="s">
        <v>343</v>
      </c>
      <c r="F28" s="74" t="s">
        <v>1217</v>
      </c>
      <c r="G28" s="74" t="s">
        <v>1217</v>
      </c>
      <c r="H28" s="74"/>
      <c r="I28" s="74" t="s">
        <v>1217</v>
      </c>
      <c r="J28" s="70"/>
      <c r="K28" s="70"/>
      <c r="L28" s="70"/>
      <c r="M28" s="70"/>
      <c r="N28" s="62"/>
      <c r="Q28" s="21" t="e">
        <f>IF(#REF!="1A1 Energy Industries",#REF!)</f>
        <v>#REF!</v>
      </c>
      <c r="R28" s="21" t="e">
        <f>IF(#REF!="1B2 Oil &amp; Natural Gas",#REF!)</f>
        <v>#REF!</v>
      </c>
      <c r="S28" s="21" t="e">
        <f>IF(#REF!="3A2 Manure Management",#REF!)</f>
        <v>#REF!</v>
      </c>
      <c r="T28" s="21" t="e">
        <f>IF(#REF!="3B2 Cropland",#REF!)</f>
        <v>#REF!</v>
      </c>
      <c r="U28" s="21" t="e">
        <f>IF(#REF!="3B6 Other Land",#REF!)</f>
        <v>#REF!</v>
      </c>
      <c r="V28" s="21" t="e">
        <f>IF(#REF!="4A1 Managed Waste Disposal Sites",#REF!)</f>
        <v>#REF!</v>
      </c>
      <c r="W28" s="21" t="e">
        <f>IF(#REF!="4D1 Domestic Wastewater Treatment &amp; Discharge",#REF!)</f>
        <v>#REF!</v>
      </c>
      <c r="X28" s="21" t="e">
        <f>IF(#REF!="unknown",#REF!)</f>
        <v>#REF!</v>
      </c>
    </row>
    <row r="29" spans="1:36" s="21" customFormat="1" x14ac:dyDescent="0.35">
      <c r="A29" s="71" t="s">
        <v>1251</v>
      </c>
      <c r="B29" s="72" t="s">
        <v>436</v>
      </c>
      <c r="C29" s="72"/>
      <c r="D29" s="72" t="s">
        <v>376</v>
      </c>
      <c r="E29" s="75" t="s">
        <v>343</v>
      </c>
      <c r="F29" s="74" t="s">
        <v>1217</v>
      </c>
      <c r="G29" s="74" t="s">
        <v>1217</v>
      </c>
      <c r="H29" s="74"/>
      <c r="I29" s="74" t="s">
        <v>1217</v>
      </c>
      <c r="J29" s="70"/>
      <c r="K29" s="70"/>
      <c r="L29" s="70"/>
      <c r="M29" s="70"/>
      <c r="N29" s="62"/>
      <c r="Q29" s="21" t="e">
        <f>IF(#REF!="1A1 Energy Industries",#REF!)</f>
        <v>#REF!</v>
      </c>
      <c r="R29" s="21" t="e">
        <f>IF(#REF!="1B2 Oil &amp; Natural Gas",#REF!)</f>
        <v>#REF!</v>
      </c>
      <c r="S29" s="21" t="e">
        <f>IF(#REF!="3A2 Manure Management",#REF!)</f>
        <v>#REF!</v>
      </c>
      <c r="T29" s="21" t="e">
        <f>IF(#REF!="3B2 Cropland",#REF!)</f>
        <v>#REF!</v>
      </c>
      <c r="U29" s="21" t="e">
        <f>IF(#REF!="3B6 Other Land",#REF!)</f>
        <v>#REF!</v>
      </c>
      <c r="V29" s="21" t="e">
        <f>IF(#REF!="4A1 Managed Waste Disposal Sites",#REF!)</f>
        <v>#REF!</v>
      </c>
      <c r="W29" s="21" t="e">
        <f>IF(#REF!="4D1 Domestic Wastewater Treatment &amp; Discharge",#REF!)</f>
        <v>#REF!</v>
      </c>
      <c r="X29" s="21" t="e">
        <f>IF(#REF!="unknown",#REF!)</f>
        <v>#REF!</v>
      </c>
    </row>
    <row r="30" spans="1:36" s="21" customFormat="1" x14ac:dyDescent="0.35">
      <c r="A30" s="71" t="s">
        <v>1251</v>
      </c>
      <c r="B30" s="72" t="s">
        <v>436</v>
      </c>
      <c r="C30" s="72"/>
      <c r="D30" s="72" t="s">
        <v>376</v>
      </c>
      <c r="E30" s="75" t="s">
        <v>514</v>
      </c>
      <c r="F30" s="74" t="s">
        <v>1217</v>
      </c>
      <c r="G30" s="74" t="s">
        <v>1217</v>
      </c>
      <c r="H30" s="74"/>
      <c r="I30" s="74" t="s">
        <v>1217</v>
      </c>
      <c r="J30" s="70"/>
      <c r="K30" s="70"/>
      <c r="L30" s="70"/>
      <c r="M30" s="70"/>
      <c r="N30" s="62"/>
      <c r="Q30" s="21" t="e">
        <f>IF(#REF!="1A1 Energy Industries",#REF!)</f>
        <v>#REF!</v>
      </c>
      <c r="R30" s="21" t="e">
        <f>IF(#REF!="1B2 Oil &amp; Natural Gas",#REF!)</f>
        <v>#REF!</v>
      </c>
      <c r="S30" s="21" t="e">
        <f>IF(#REF!="3A2 Manure Management",#REF!)</f>
        <v>#REF!</v>
      </c>
      <c r="T30" s="21" t="e">
        <f>IF(#REF!="3B2 Cropland",#REF!)</f>
        <v>#REF!</v>
      </c>
      <c r="U30" s="21" t="e">
        <f>IF(#REF!="3B6 Other Land",#REF!)</f>
        <v>#REF!</v>
      </c>
      <c r="V30" s="21" t="e">
        <f>IF(#REF!="4A1 Managed Waste Disposal Sites",#REF!)</f>
        <v>#REF!</v>
      </c>
      <c r="W30" s="21" t="e">
        <f>IF(#REF!="4D1 Domestic Wastewater Treatment &amp; Discharge",#REF!)</f>
        <v>#REF!</v>
      </c>
      <c r="X30" s="21" t="e">
        <f>IF(#REF!="unknown",#REF!)</f>
        <v>#REF!</v>
      </c>
    </row>
    <row r="31" spans="1:36" s="21" customFormat="1" x14ac:dyDescent="0.35">
      <c r="A31" s="5" t="s">
        <v>289</v>
      </c>
      <c r="B31" s="4" t="s">
        <v>346</v>
      </c>
      <c r="C31" s="4" t="s">
        <v>357</v>
      </c>
      <c r="D31" s="4" t="s">
        <v>370</v>
      </c>
      <c r="E31" s="33" t="s">
        <v>343</v>
      </c>
      <c r="F31" s="49">
        <v>233.84316754700001</v>
      </c>
      <c r="G31" s="49">
        <v>496.577899226</v>
      </c>
      <c r="H31" s="49">
        <f t="shared" ref="H31:H61" si="1">F31*1000/G31</f>
        <v>470.90933348319334</v>
      </c>
      <c r="I31" s="67">
        <f>F31*$J$2/G31*3600</f>
        <v>3390.5472010789922</v>
      </c>
      <c r="J31" s="67">
        <f>I31</f>
        <v>3390.5472010789922</v>
      </c>
      <c r="K31" s="180">
        <f>J31/J$336</f>
        <v>5.3935787221420346E-2</v>
      </c>
      <c r="L31" s="96">
        <f>F31</f>
        <v>233.84316754700001</v>
      </c>
      <c r="M31" s="96">
        <f>L31/L$335</f>
        <v>6.5093114506156666E-2</v>
      </c>
      <c r="N31" s="63">
        <f>H31</f>
        <v>470.90933348319334</v>
      </c>
      <c r="O31" s="66" t="e">
        <f t="shared" ref="O31:O61" si="2">N31/N$336</f>
        <v>#DIV/0!</v>
      </c>
      <c r="P31"/>
      <c r="Q31" t="e">
        <f>IF(#REF!="1A1 Energy Industries",#REF!)</f>
        <v>#REF!</v>
      </c>
      <c r="R31" t="e">
        <f>IF(#REF!="1B2 Oil &amp; Natural Gas",#REF!)</f>
        <v>#REF!</v>
      </c>
      <c r="S31" t="e">
        <f>IF(#REF!="3A2 Manure Management",#REF!)</f>
        <v>#REF!</v>
      </c>
      <c r="T31" t="e">
        <f>IF(#REF!="3B2 Cropland",#REF!)</f>
        <v>#REF!</v>
      </c>
      <c r="U31" t="e">
        <f>IF(#REF!="3B6 Other Land",#REF!)</f>
        <v>#REF!</v>
      </c>
      <c r="V31" t="e">
        <f>IF(#REF!="4A1 Managed Waste Disposal Sites",#REF!)</f>
        <v>#REF!</v>
      </c>
      <c r="W31" t="e">
        <f>IF(#REF!="4D1 Domestic Wastewater Treatment &amp; Discharge",#REF!)</f>
        <v>#REF!</v>
      </c>
      <c r="X31" t="e">
        <f>IF(#REF!="unknown",#REF!)</f>
        <v>#REF!</v>
      </c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1" customFormat="1" x14ac:dyDescent="0.35">
      <c r="A32" s="5" t="s">
        <v>1194</v>
      </c>
      <c r="B32" s="4" t="s">
        <v>1057</v>
      </c>
      <c r="C32" s="4" t="s">
        <v>1096</v>
      </c>
      <c r="D32" s="4" t="s">
        <v>392</v>
      </c>
      <c r="E32" s="33" t="s">
        <v>343</v>
      </c>
      <c r="F32" s="49">
        <v>176.99481916400001</v>
      </c>
      <c r="G32" s="49">
        <v>497.321827391</v>
      </c>
      <c r="H32" s="49">
        <f t="shared" si="1"/>
        <v>355.8959398434863</v>
      </c>
      <c r="I32" s="67">
        <f t="shared" ref="I32:I65" si="3">F32*$J$2/G32*3600</f>
        <v>2562.4507668731012</v>
      </c>
      <c r="J32" s="67">
        <f>J31+I32</f>
        <v>5952.9979679520929</v>
      </c>
      <c r="K32" s="180">
        <f t="shared" ref="K32:K95" si="4">J32/J$336</f>
        <v>9.4698469800636564E-2</v>
      </c>
      <c r="L32" s="96">
        <f>L31+F32</f>
        <v>410.83798671099999</v>
      </c>
      <c r="M32" s="96">
        <f t="shared" ref="M32:M95" si="5">L32/L$335</f>
        <v>0.11436179381671688</v>
      </c>
      <c r="N32" s="63">
        <f t="shared" ref="N32:N61" si="6">N31+H32</f>
        <v>826.80527332667964</v>
      </c>
      <c r="O32" s="66" t="e">
        <f t="shared" si="2"/>
        <v>#DIV/0!</v>
      </c>
      <c r="P32" s="23" t="e">
        <f>N32/#REF!</f>
        <v>#REF!</v>
      </c>
      <c r="Q32" t="e">
        <f>IF(#REF!="1A1 Energy Industries",#REF!)</f>
        <v>#REF!</v>
      </c>
      <c r="R32" t="e">
        <f>IF(#REF!="1B2 Oil &amp; Natural Gas",#REF!)</f>
        <v>#REF!</v>
      </c>
      <c r="S32" t="e">
        <f>IF(#REF!="3A2 Manure Management",#REF!)</f>
        <v>#REF!</v>
      </c>
      <c r="T32" t="e">
        <f>IF(#REF!="3B2 Cropland",#REF!)</f>
        <v>#REF!</v>
      </c>
      <c r="U32" t="e">
        <f>IF(#REF!="3B6 Other Land",#REF!)</f>
        <v>#REF!</v>
      </c>
      <c r="V32" t="e">
        <f>IF(#REF!="4A1 Managed Waste Disposal Sites",#REF!)</f>
        <v>#REF!</v>
      </c>
      <c r="W32" t="e">
        <f>IF(#REF!="4D1 Domestic Wastewater Treatment &amp; Discharge",#REF!)</f>
        <v>#REF!</v>
      </c>
      <c r="X32" t="e">
        <f>IF(#REF!="unknown",#REF!)</f>
        <v>#REF!</v>
      </c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1" customFormat="1" x14ac:dyDescent="0.35">
      <c r="A33" s="5" t="s">
        <v>1194</v>
      </c>
      <c r="B33" s="4" t="s">
        <v>1057</v>
      </c>
      <c r="C33" s="4" t="s">
        <v>1097</v>
      </c>
      <c r="D33" s="4" t="s">
        <v>392</v>
      </c>
      <c r="E33" s="33" t="s">
        <v>343</v>
      </c>
      <c r="F33" s="49">
        <v>142.86904498000001</v>
      </c>
      <c r="G33" s="49">
        <v>497.321827391</v>
      </c>
      <c r="H33" s="49">
        <f t="shared" si="1"/>
        <v>287.27684390911475</v>
      </c>
      <c r="I33" s="67">
        <f t="shared" si="3"/>
        <v>2068.3932761456263</v>
      </c>
      <c r="J33" s="67">
        <f t="shared" ref="J33:J96" si="7">J32+I33</f>
        <v>8021.3912440977192</v>
      </c>
      <c r="K33" s="180">
        <f t="shared" si="4"/>
        <v>0.12760183702021238</v>
      </c>
      <c r="L33" s="96">
        <f t="shared" ref="L33:L96" si="8">L32+F33</f>
        <v>553.707031691</v>
      </c>
      <c r="M33" s="96">
        <f t="shared" si="5"/>
        <v>0.15413114522357046</v>
      </c>
      <c r="N33" s="63">
        <f t="shared" si="6"/>
        <v>1114.0821172357944</v>
      </c>
      <c r="O33" s="66" t="e">
        <f t="shared" si="2"/>
        <v>#DIV/0!</v>
      </c>
      <c r="P33" s="23" t="e">
        <f>N33/#REF!</f>
        <v>#REF!</v>
      </c>
      <c r="Q33" t="e">
        <f>IF(#REF!="1A1 Energy Industries",#REF!)</f>
        <v>#REF!</v>
      </c>
      <c r="R33" t="e">
        <f>IF(#REF!="1B2 Oil &amp; Natural Gas",#REF!)</f>
        <v>#REF!</v>
      </c>
      <c r="S33" t="e">
        <f>IF(#REF!="3A2 Manure Management",#REF!)</f>
        <v>#REF!</v>
      </c>
      <c r="T33" t="e">
        <f>IF(#REF!="3B2 Cropland",#REF!)</f>
        <v>#REF!</v>
      </c>
      <c r="U33" t="e">
        <f>IF(#REF!="3B6 Other Land",#REF!)</f>
        <v>#REF!</v>
      </c>
      <c r="V33" t="e">
        <f>IF(#REF!="4A1 Managed Waste Disposal Sites",#REF!)</f>
        <v>#REF!</v>
      </c>
      <c r="W33" t="e">
        <f>IF(#REF!="4D1 Domestic Wastewater Treatment &amp; Discharge",#REF!)</f>
        <v>#REF!</v>
      </c>
      <c r="X33" t="e">
        <f>IF(#REF!="unknown",#REF!)</f>
        <v>#REF!</v>
      </c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1" customFormat="1" x14ac:dyDescent="0.35">
      <c r="A34" s="5" t="s">
        <v>1194</v>
      </c>
      <c r="B34" s="4" t="s">
        <v>1056</v>
      </c>
      <c r="C34" s="4" t="s">
        <v>496</v>
      </c>
      <c r="D34" s="4" t="s">
        <v>392</v>
      </c>
      <c r="E34" s="33" t="s">
        <v>514</v>
      </c>
      <c r="F34" s="49">
        <v>94.627337919699997</v>
      </c>
      <c r="G34" s="49">
        <v>491.89475815950004</v>
      </c>
      <c r="H34" s="49">
        <f t="shared" si="1"/>
        <v>192.37313744460857</v>
      </c>
      <c r="I34" s="67">
        <f t="shared" si="3"/>
        <v>1385.0865896011817</v>
      </c>
      <c r="J34" s="67">
        <f t="shared" si="7"/>
        <v>9406.4778336989002</v>
      </c>
      <c r="K34" s="180">
        <f t="shared" si="4"/>
        <v>0.14963537059148901</v>
      </c>
      <c r="L34" s="96">
        <f t="shared" si="8"/>
        <v>648.33436961070004</v>
      </c>
      <c r="M34" s="96">
        <f t="shared" si="5"/>
        <v>0.18047182563443517</v>
      </c>
      <c r="N34" s="63">
        <f t="shared" si="6"/>
        <v>1306.455254680403</v>
      </c>
      <c r="O34" s="66" t="e">
        <f t="shared" si="2"/>
        <v>#DIV/0!</v>
      </c>
      <c r="P34" s="23" t="e">
        <f>N34/#REF!</f>
        <v>#REF!</v>
      </c>
      <c r="Q34" t="e">
        <f>IF(#REF!="1A1 Energy Industries",#REF!)</f>
        <v>#REF!</v>
      </c>
      <c r="R34" t="e">
        <f>IF(#REF!="1B2 Oil &amp; Natural Gas",#REF!)</f>
        <v>#REF!</v>
      </c>
      <c r="S34" t="e">
        <f>IF(#REF!="3A2 Manure Management",#REF!)</f>
        <v>#REF!</v>
      </c>
      <c r="T34" t="e">
        <f>IF(#REF!="3B2 Cropland",#REF!)</f>
        <v>#REF!</v>
      </c>
      <c r="U34" t="e">
        <f>IF(#REF!="3B6 Other Land",#REF!)</f>
        <v>#REF!</v>
      </c>
      <c r="V34" t="e">
        <f>IF(#REF!="4A1 Managed Waste Disposal Sites",#REF!)</f>
        <v>#REF!</v>
      </c>
      <c r="W34" t="e">
        <f>IF(#REF!="4D1 Domestic Wastewater Treatment &amp; Discharge",#REF!)</f>
        <v>#REF!</v>
      </c>
      <c r="X34" t="e">
        <f>IF(#REF!="unknown",#REF!)</f>
        <v>#REF!</v>
      </c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21" customFormat="1" x14ac:dyDescent="0.35">
      <c r="A35" s="5" t="s">
        <v>1071</v>
      </c>
      <c r="B35" s="4" t="s">
        <v>829</v>
      </c>
      <c r="C35" s="5" t="s">
        <v>989</v>
      </c>
      <c r="D35" s="4" t="s">
        <v>370</v>
      </c>
      <c r="E35" s="33" t="s">
        <v>514</v>
      </c>
      <c r="F35" s="49">
        <v>93.842877799000007</v>
      </c>
      <c r="G35" s="49">
        <v>463.36019600999998</v>
      </c>
      <c r="H35" s="49">
        <f t="shared" si="1"/>
        <v>202.52684327890509</v>
      </c>
      <c r="I35" s="67">
        <f t="shared" si="3"/>
        <v>1458.1932716081164</v>
      </c>
      <c r="J35" s="67">
        <f t="shared" si="7"/>
        <v>10864.671105307018</v>
      </c>
      <c r="K35" s="180">
        <f t="shared" si="4"/>
        <v>0.17283186288634142</v>
      </c>
      <c r="L35" s="96">
        <f t="shared" si="8"/>
        <v>742.17724740970004</v>
      </c>
      <c r="M35" s="96">
        <f t="shared" si="5"/>
        <v>0.2065941419468407</v>
      </c>
      <c r="N35" s="63">
        <f t="shared" si="6"/>
        <v>1508.982097959308</v>
      </c>
      <c r="O35" s="66" t="e">
        <f t="shared" si="2"/>
        <v>#DIV/0!</v>
      </c>
      <c r="P35" s="23" t="e">
        <f>N35/#REF!</f>
        <v>#REF!</v>
      </c>
      <c r="Q35" t="e">
        <f>IF(#REF!="1A1 Energy Industries",#REF!)</f>
        <v>#REF!</v>
      </c>
      <c r="R35" t="e">
        <f>IF(#REF!="1B2 Oil &amp; Natural Gas",#REF!)</f>
        <v>#REF!</v>
      </c>
      <c r="S35" t="e">
        <f>IF(#REF!="3A2 Manure Management",#REF!)</f>
        <v>#REF!</v>
      </c>
      <c r="T35" t="e">
        <f>IF(#REF!="3B2 Cropland",#REF!)</f>
        <v>#REF!</v>
      </c>
      <c r="U35" t="e">
        <f>IF(#REF!="3B6 Other Land",#REF!)</f>
        <v>#REF!</v>
      </c>
      <c r="V35" t="e">
        <f>IF(#REF!="4A1 Managed Waste Disposal Sites",#REF!)</f>
        <v>#REF!</v>
      </c>
      <c r="W35" t="e">
        <f>IF(#REF!="4D1 Domestic Wastewater Treatment &amp; Discharge",#REF!)</f>
        <v>#REF!</v>
      </c>
      <c r="X35" t="e">
        <f>IF(#REF!="unknown",#REF!)</f>
        <v>#REF!</v>
      </c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21" customFormat="1" x14ac:dyDescent="0.35">
      <c r="A36" s="5" t="s">
        <v>1198</v>
      </c>
      <c r="B36" s="4" t="s">
        <v>1057</v>
      </c>
      <c r="C36" s="4" t="s">
        <v>1178</v>
      </c>
      <c r="D36" s="4" t="s">
        <v>392</v>
      </c>
      <c r="E36" s="45" t="s">
        <v>343</v>
      </c>
      <c r="F36" s="50">
        <v>89.850744036500004</v>
      </c>
      <c r="G36" s="50">
        <v>499.52477415999999</v>
      </c>
      <c r="H36" s="49">
        <f t="shared" si="1"/>
        <v>179.87244814352374</v>
      </c>
      <c r="I36" s="67">
        <f t="shared" si="3"/>
        <v>1295.0816266333709</v>
      </c>
      <c r="J36" s="67">
        <f t="shared" si="7"/>
        <v>12159.752731940389</v>
      </c>
      <c r="K36" s="180">
        <f t="shared" si="4"/>
        <v>0.19343362505211789</v>
      </c>
      <c r="L36" s="96">
        <f t="shared" si="8"/>
        <v>832.02799144620008</v>
      </c>
      <c r="M36" s="96">
        <f t="shared" si="5"/>
        <v>0.23160519885042011</v>
      </c>
      <c r="N36" s="63">
        <f t="shared" si="6"/>
        <v>1688.8545461028318</v>
      </c>
      <c r="O36" s="66" t="e">
        <f t="shared" si="2"/>
        <v>#DIV/0!</v>
      </c>
      <c r="P36" s="23" t="e">
        <f>N36/#REF!</f>
        <v>#REF!</v>
      </c>
      <c r="Q36" t="e">
        <f>IF(#REF!="1A1 Energy Industries",#REF!)</f>
        <v>#REF!</v>
      </c>
      <c r="R36" t="e">
        <f>IF(#REF!="1B2 Oil &amp; Natural Gas",#REF!)</f>
        <v>#REF!</v>
      </c>
      <c r="S36" t="e">
        <f>IF(#REF!="3A2 Manure Management",#REF!)</f>
        <v>#REF!</v>
      </c>
      <c r="T36" t="e">
        <f>IF(#REF!="3B2 Cropland",#REF!)</f>
        <v>#REF!</v>
      </c>
      <c r="U36" t="e">
        <f>IF(#REF!="3B6 Other Land",#REF!)</f>
        <v>#REF!</v>
      </c>
      <c r="V36" t="e">
        <f>IF(#REF!="4A1 Managed Waste Disposal Sites",#REF!)</f>
        <v>#REF!</v>
      </c>
      <c r="W36" t="e">
        <f>IF(#REF!="4D1 Domestic Wastewater Treatment &amp; Discharge",#REF!)</f>
        <v>#REF!</v>
      </c>
      <c r="X36" t="e">
        <f>IF(#REF!="unknown",#REF!)</f>
        <v>#REF!</v>
      </c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1" customFormat="1" x14ac:dyDescent="0.35">
      <c r="A37" s="5" t="s">
        <v>441</v>
      </c>
      <c r="B37" s="4" t="s">
        <v>197</v>
      </c>
      <c r="C37" s="4"/>
      <c r="D37" s="4" t="s">
        <v>404</v>
      </c>
      <c r="E37" s="33" t="s">
        <v>514</v>
      </c>
      <c r="F37" s="49">
        <v>87.658266738500004</v>
      </c>
      <c r="G37" s="49">
        <v>420.89170245749995</v>
      </c>
      <c r="H37" s="49">
        <f t="shared" si="1"/>
        <v>208.26798491555297</v>
      </c>
      <c r="I37" s="67">
        <f t="shared" si="3"/>
        <v>1499.5294913919813</v>
      </c>
      <c r="J37" s="67">
        <f t="shared" si="7"/>
        <v>13659.28222333237</v>
      </c>
      <c r="K37" s="180">
        <f t="shared" si="4"/>
        <v>0.21728768128062997</v>
      </c>
      <c r="L37" s="96">
        <f t="shared" si="8"/>
        <v>919.68625818470014</v>
      </c>
      <c r="M37" s="96">
        <f t="shared" si="5"/>
        <v>0.25600595280049465</v>
      </c>
      <c r="N37" s="63">
        <f t="shared" si="6"/>
        <v>1897.1225310183847</v>
      </c>
      <c r="O37" s="66" t="e">
        <f t="shared" si="2"/>
        <v>#DIV/0!</v>
      </c>
      <c r="P37" s="23" t="e">
        <f>N37/#REF!</f>
        <v>#REF!</v>
      </c>
      <c r="Q37" t="e">
        <f>IF(#REF!="1A1 Energy Industries",#REF!)</f>
        <v>#REF!</v>
      </c>
      <c r="R37" t="e">
        <f>IF(#REF!="1B2 Oil &amp; Natural Gas",#REF!)</f>
        <v>#REF!</v>
      </c>
      <c r="S37" t="e">
        <f>IF(#REF!="3A2 Manure Management",#REF!)</f>
        <v>#REF!</v>
      </c>
      <c r="T37" t="e">
        <f>IF(#REF!="3B2 Cropland",#REF!)</f>
        <v>#REF!</v>
      </c>
      <c r="U37" t="e">
        <f>IF(#REF!="3B6 Other Land",#REF!)</f>
        <v>#REF!</v>
      </c>
      <c r="V37" t="e">
        <f>IF(#REF!="4A1 Managed Waste Disposal Sites",#REF!)</f>
        <v>#REF!</v>
      </c>
      <c r="W37" t="e">
        <f>IF(#REF!="4D1 Domestic Wastewater Treatment &amp; Discharge",#REF!)</f>
        <v>#REF!</v>
      </c>
      <c r="X37" t="e">
        <f>IF(#REF!="unknown",#REF!)</f>
        <v>#REF!</v>
      </c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x14ac:dyDescent="0.35">
      <c r="A38" s="5" t="s">
        <v>1192</v>
      </c>
      <c r="B38" s="4" t="s">
        <v>1056</v>
      </c>
      <c r="C38" s="4" t="s">
        <v>1084</v>
      </c>
      <c r="D38" s="4" t="s">
        <v>392</v>
      </c>
      <c r="E38" s="33" t="s">
        <v>343</v>
      </c>
      <c r="F38" s="49">
        <v>83.114763238500004</v>
      </c>
      <c r="G38" s="49">
        <v>456.15786740999999</v>
      </c>
      <c r="H38" s="49">
        <f t="shared" si="1"/>
        <v>182.20613777947952</v>
      </c>
      <c r="I38" s="67">
        <f t="shared" si="3"/>
        <v>1311.8841920122525</v>
      </c>
      <c r="J38" s="67">
        <f t="shared" si="7"/>
        <v>14971.166415344622</v>
      </c>
      <c r="K38" s="180">
        <f t="shared" si="4"/>
        <v>0.23815673351414562</v>
      </c>
      <c r="L38" s="96">
        <f t="shared" si="8"/>
        <v>1002.8010214232002</v>
      </c>
      <c r="M38" s="96">
        <f t="shared" si="5"/>
        <v>0.27914196681103182</v>
      </c>
      <c r="N38" s="63">
        <f t="shared" si="6"/>
        <v>2079.3286687978643</v>
      </c>
      <c r="O38" s="66" t="e">
        <f t="shared" si="2"/>
        <v>#DIV/0!</v>
      </c>
      <c r="P38" s="23" t="e">
        <f>N38/#REF!</f>
        <v>#REF!</v>
      </c>
      <c r="Q38" t="e">
        <f>IF(#REF!="1A1 Energy Industries",#REF!)</f>
        <v>#REF!</v>
      </c>
      <c r="R38" t="e">
        <f>IF(#REF!="1B2 Oil &amp; Natural Gas",#REF!)</f>
        <v>#REF!</v>
      </c>
      <c r="S38" t="e">
        <f>IF(#REF!="3A2 Manure Management",#REF!)</f>
        <v>#REF!</v>
      </c>
      <c r="T38" t="e">
        <f>IF(#REF!="3B2 Cropland",#REF!)</f>
        <v>#REF!</v>
      </c>
      <c r="U38" t="e">
        <f>IF(#REF!="3B6 Other Land",#REF!)</f>
        <v>#REF!</v>
      </c>
      <c r="V38" t="e">
        <f>IF(#REF!="4A1 Managed Waste Disposal Sites",#REF!)</f>
        <v>#REF!</v>
      </c>
      <c r="W38" t="e">
        <f>IF(#REF!="4D1 Domestic Wastewater Treatment &amp; Discharge",#REF!)</f>
        <v>#REF!</v>
      </c>
      <c r="X38" t="e">
        <f>IF(#REF!="unknown",#REF!)</f>
        <v>#REF!</v>
      </c>
    </row>
    <row r="39" spans="1:36" x14ac:dyDescent="0.35">
      <c r="A39" s="5" t="s">
        <v>217</v>
      </c>
      <c r="B39" s="4" t="s">
        <v>197</v>
      </c>
      <c r="C39" s="4" t="s">
        <v>1236</v>
      </c>
      <c r="D39" s="4" t="s">
        <v>404</v>
      </c>
      <c r="E39" s="45" t="s">
        <v>343</v>
      </c>
      <c r="F39" s="50">
        <v>80.816155581700002</v>
      </c>
      <c r="G39" s="50">
        <v>455.58621577000002</v>
      </c>
      <c r="H39" s="49">
        <f t="shared" si="1"/>
        <v>177.38937830924093</v>
      </c>
      <c r="I39" s="67">
        <f t="shared" si="3"/>
        <v>1277.2035238265346</v>
      </c>
      <c r="J39" s="67">
        <f t="shared" si="7"/>
        <v>16248.369939171156</v>
      </c>
      <c r="K39" s="180">
        <f t="shared" si="4"/>
        <v>0.25847409629193968</v>
      </c>
      <c r="L39" s="96">
        <f t="shared" si="8"/>
        <v>1083.6171770049002</v>
      </c>
      <c r="M39" s="96">
        <f t="shared" si="5"/>
        <v>0.30163813518067067</v>
      </c>
      <c r="N39" s="63">
        <f t="shared" si="6"/>
        <v>2256.7180471071051</v>
      </c>
      <c r="O39" s="66" t="e">
        <f t="shared" si="2"/>
        <v>#DIV/0!</v>
      </c>
      <c r="P39" s="23" t="e">
        <f>N39/#REF!</f>
        <v>#REF!</v>
      </c>
      <c r="Q39" t="e">
        <f>IF(#REF!="1A1 Energy Industries",#REF!)</f>
        <v>#REF!</v>
      </c>
      <c r="R39" t="e">
        <f>IF(#REF!="1B2 Oil &amp; Natural Gas",#REF!)</f>
        <v>#REF!</v>
      </c>
      <c r="S39" t="e">
        <f>IF(#REF!="3A2 Manure Management",#REF!)</f>
        <v>#REF!</v>
      </c>
      <c r="T39" t="e">
        <f>IF(#REF!="3B2 Cropland",#REF!)</f>
        <v>#REF!</v>
      </c>
      <c r="U39" t="e">
        <f>IF(#REF!="3B6 Other Land",#REF!)</f>
        <v>#REF!</v>
      </c>
      <c r="V39" t="e">
        <f>IF(#REF!="4A1 Managed Waste Disposal Sites",#REF!)</f>
        <v>#REF!</v>
      </c>
      <c r="W39" t="e">
        <f>IF(#REF!="4D1 Domestic Wastewater Treatment &amp; Discharge",#REF!)</f>
        <v>#REF!</v>
      </c>
      <c r="X39" t="e">
        <f>IF(#REF!="unknown",#REF!)</f>
        <v>#REF!</v>
      </c>
    </row>
    <row r="40" spans="1:36" x14ac:dyDescent="0.35">
      <c r="A40" s="5" t="s">
        <v>1198</v>
      </c>
      <c r="B40" s="4" t="s">
        <v>1057</v>
      </c>
      <c r="C40" s="4" t="s">
        <v>1100</v>
      </c>
      <c r="D40" s="4" t="s">
        <v>392</v>
      </c>
      <c r="E40" s="33" t="s">
        <v>343</v>
      </c>
      <c r="F40" s="49">
        <v>80.501200291800004</v>
      </c>
      <c r="G40" s="49">
        <v>490.06632204200002</v>
      </c>
      <c r="H40" s="49">
        <f t="shared" si="1"/>
        <v>164.26593028545398</v>
      </c>
      <c r="I40" s="67">
        <f t="shared" si="3"/>
        <v>1182.7146980552684</v>
      </c>
      <c r="J40" s="67">
        <f t="shared" si="7"/>
        <v>17431.084637226424</v>
      </c>
      <c r="K40" s="180">
        <f t="shared" si="4"/>
        <v>0.27728835974701116</v>
      </c>
      <c r="L40" s="96">
        <f t="shared" si="8"/>
        <v>1164.1183772967001</v>
      </c>
      <c r="M40" s="96">
        <f t="shared" si="5"/>
        <v>0.32404663188145189</v>
      </c>
      <c r="N40" s="63">
        <f t="shared" si="6"/>
        <v>2420.9839773925592</v>
      </c>
      <c r="O40" s="66" t="e">
        <f t="shared" si="2"/>
        <v>#DIV/0!</v>
      </c>
      <c r="P40" s="23" t="e">
        <f>N40/#REF!</f>
        <v>#REF!</v>
      </c>
      <c r="Q40" t="e">
        <f>IF(#REF!="1A1 Energy Industries",#REF!)</f>
        <v>#REF!</v>
      </c>
      <c r="R40" t="e">
        <f>IF(#REF!="1B2 Oil &amp; Natural Gas",#REF!)</f>
        <v>#REF!</v>
      </c>
      <c r="S40" t="e">
        <f>IF(#REF!="3A2 Manure Management",#REF!)</f>
        <v>#REF!</v>
      </c>
      <c r="T40" t="e">
        <f>IF(#REF!="3B2 Cropland",#REF!)</f>
        <v>#REF!</v>
      </c>
      <c r="U40" t="e">
        <f>IF(#REF!="3B6 Other Land",#REF!)</f>
        <v>#REF!</v>
      </c>
      <c r="V40" t="e">
        <f>IF(#REF!="4A1 Managed Waste Disposal Sites",#REF!)</f>
        <v>#REF!</v>
      </c>
      <c r="W40" t="e">
        <f>IF(#REF!="4D1 Domestic Wastewater Treatment &amp; Discharge",#REF!)</f>
        <v>#REF!</v>
      </c>
      <c r="X40" t="e">
        <f>IF(#REF!="unknown",#REF!)</f>
        <v>#REF!</v>
      </c>
    </row>
    <row r="41" spans="1:36" x14ac:dyDescent="0.35">
      <c r="A41" s="5" t="s">
        <v>1199</v>
      </c>
      <c r="B41" s="4" t="s">
        <v>345</v>
      </c>
      <c r="C41" s="4" t="s">
        <v>1246</v>
      </c>
      <c r="D41" s="4" t="s">
        <v>392</v>
      </c>
      <c r="E41" s="33" t="s">
        <v>343</v>
      </c>
      <c r="F41" s="49">
        <v>78.844898301399994</v>
      </c>
      <c r="G41" s="49">
        <v>467.12418049199999</v>
      </c>
      <c r="H41" s="49">
        <f t="shared" si="1"/>
        <v>168.78787610257376</v>
      </c>
      <c r="I41" s="67">
        <f t="shared" si="3"/>
        <v>1215.2727079385311</v>
      </c>
      <c r="J41" s="67">
        <f t="shared" si="7"/>
        <v>18646.357345164954</v>
      </c>
      <c r="K41" s="180">
        <f t="shared" si="4"/>
        <v>0.2966205460591535</v>
      </c>
      <c r="L41" s="96">
        <f t="shared" si="8"/>
        <v>1242.9632755981002</v>
      </c>
      <c r="M41" s="96">
        <f t="shared" si="5"/>
        <v>0.34599407660346959</v>
      </c>
      <c r="N41" s="63">
        <f t="shared" si="6"/>
        <v>2589.7718534951327</v>
      </c>
      <c r="O41" s="66" t="e">
        <f t="shared" si="2"/>
        <v>#DIV/0!</v>
      </c>
      <c r="P41" s="23" t="e">
        <f>N41/#REF!</f>
        <v>#REF!</v>
      </c>
      <c r="Q41" t="e">
        <f>IF(#REF!="1A1 Energy Industries",#REF!)</f>
        <v>#REF!</v>
      </c>
      <c r="R41" t="e">
        <f>IF(#REF!="1B2 Oil &amp; Natural Gas",#REF!)</f>
        <v>#REF!</v>
      </c>
      <c r="S41" t="e">
        <f>IF(#REF!="3A2 Manure Management",#REF!)</f>
        <v>#REF!</v>
      </c>
      <c r="T41" t="e">
        <f>IF(#REF!="3B2 Cropland",#REF!)</f>
        <v>#REF!</v>
      </c>
      <c r="U41" t="e">
        <f>IF(#REF!="3B6 Other Land",#REF!)</f>
        <v>#REF!</v>
      </c>
      <c r="V41" t="e">
        <f>IF(#REF!="4A1 Managed Waste Disposal Sites",#REF!)</f>
        <v>#REF!</v>
      </c>
      <c r="W41" t="e">
        <f>IF(#REF!="4D1 Domestic Wastewater Treatment &amp; Discharge",#REF!)</f>
        <v>#REF!</v>
      </c>
      <c r="X41" t="e">
        <f>IF(#REF!="unknown",#REF!)</f>
        <v>#REF!</v>
      </c>
    </row>
    <row r="42" spans="1:36" x14ac:dyDescent="0.35">
      <c r="A42" s="5" t="s">
        <v>1194</v>
      </c>
      <c r="B42" s="4" t="s">
        <v>1057</v>
      </c>
      <c r="C42" s="4" t="s">
        <v>1165</v>
      </c>
      <c r="D42" s="4" t="s">
        <v>392</v>
      </c>
      <c r="E42" s="45" t="s">
        <v>343</v>
      </c>
      <c r="F42" s="50">
        <v>76.612577798800004</v>
      </c>
      <c r="G42" s="50">
        <v>487.89860627000002</v>
      </c>
      <c r="H42" s="49">
        <f t="shared" si="1"/>
        <v>157.02561313815906</v>
      </c>
      <c r="I42" s="67">
        <f t="shared" si="3"/>
        <v>1130.5844145947451</v>
      </c>
      <c r="J42" s="67">
        <f t="shared" si="7"/>
        <v>19776.941759759698</v>
      </c>
      <c r="K42" s="180">
        <f t="shared" si="4"/>
        <v>0.31460553691904497</v>
      </c>
      <c r="L42" s="96">
        <f t="shared" si="8"/>
        <v>1319.5758533969001</v>
      </c>
      <c r="M42" s="96">
        <f t="shared" si="5"/>
        <v>0.36732012752718024</v>
      </c>
      <c r="N42" s="63">
        <f t="shared" si="6"/>
        <v>2746.7974666332916</v>
      </c>
      <c r="O42" s="66" t="e">
        <f t="shared" si="2"/>
        <v>#DIV/0!</v>
      </c>
      <c r="P42" s="23" t="e">
        <f>N42/#REF!</f>
        <v>#REF!</v>
      </c>
      <c r="Q42" t="e">
        <f>IF(#REF!="1A1 Energy Industries",#REF!)</f>
        <v>#REF!</v>
      </c>
      <c r="R42" t="e">
        <f>IF(#REF!="1B2 Oil &amp; Natural Gas",#REF!)</f>
        <v>#REF!</v>
      </c>
      <c r="S42" t="e">
        <f>IF(#REF!="3A2 Manure Management",#REF!)</f>
        <v>#REF!</v>
      </c>
      <c r="T42" t="e">
        <f>IF(#REF!="3B2 Cropland",#REF!)</f>
        <v>#REF!</v>
      </c>
      <c r="U42" t="e">
        <f>IF(#REF!="3B6 Other Land",#REF!)</f>
        <v>#REF!</v>
      </c>
      <c r="V42" t="e">
        <f>IF(#REF!="4A1 Managed Waste Disposal Sites",#REF!)</f>
        <v>#REF!</v>
      </c>
      <c r="W42" t="e">
        <f>IF(#REF!="4D1 Domestic Wastewater Treatment &amp; Discharge",#REF!)</f>
        <v>#REF!</v>
      </c>
      <c r="X42" t="e">
        <f>IF(#REF!="unknown",#REF!)</f>
        <v>#REF!</v>
      </c>
    </row>
    <row r="43" spans="1:36" x14ac:dyDescent="0.35">
      <c r="A43" s="5" t="s">
        <v>1198</v>
      </c>
      <c r="B43" s="4" t="s">
        <v>1057</v>
      </c>
      <c r="C43" s="4" t="s">
        <v>1100</v>
      </c>
      <c r="D43" s="4" t="s">
        <v>392</v>
      </c>
      <c r="E43" s="33" t="s">
        <v>343</v>
      </c>
      <c r="F43" s="49">
        <v>74.659745340699999</v>
      </c>
      <c r="G43" s="49">
        <v>490.06632204200002</v>
      </c>
      <c r="H43" s="49">
        <f t="shared" si="1"/>
        <v>152.34620699828758</v>
      </c>
      <c r="I43" s="67">
        <f t="shared" si="3"/>
        <v>1096.8926903876707</v>
      </c>
      <c r="J43" s="67">
        <f t="shared" si="7"/>
        <v>20873.834450147369</v>
      </c>
      <c r="K43" s="180">
        <f t="shared" si="4"/>
        <v>0.33205457014136774</v>
      </c>
      <c r="L43" s="96">
        <f t="shared" si="8"/>
        <v>1394.2355987376002</v>
      </c>
      <c r="M43" s="96">
        <f t="shared" si="5"/>
        <v>0.38810258357856742</v>
      </c>
      <c r="N43" s="63">
        <f t="shared" si="6"/>
        <v>2899.1436736315791</v>
      </c>
      <c r="O43" s="66" t="e">
        <f t="shared" si="2"/>
        <v>#DIV/0!</v>
      </c>
      <c r="P43" s="23" t="e">
        <f>N43/#REF!</f>
        <v>#REF!</v>
      </c>
      <c r="Q43" t="e">
        <f>IF(#REF!="1A1 Energy Industries",#REF!)</f>
        <v>#REF!</v>
      </c>
      <c r="R43" t="e">
        <f>IF(#REF!="1B2 Oil &amp; Natural Gas",#REF!)</f>
        <v>#REF!</v>
      </c>
      <c r="S43" t="e">
        <f>IF(#REF!="3A2 Manure Management",#REF!)</f>
        <v>#REF!</v>
      </c>
      <c r="T43" t="e">
        <f>IF(#REF!="3B2 Cropland",#REF!)</f>
        <v>#REF!</v>
      </c>
      <c r="U43" t="e">
        <f>IF(#REF!="3B6 Other Land",#REF!)</f>
        <v>#REF!</v>
      </c>
      <c r="V43" t="e">
        <f>IF(#REF!="4A1 Managed Waste Disposal Sites",#REF!)</f>
        <v>#REF!</v>
      </c>
      <c r="W43" t="e">
        <f>IF(#REF!="4D1 Domestic Wastewater Treatment &amp; Discharge",#REF!)</f>
        <v>#REF!</v>
      </c>
      <c r="X43" t="e">
        <f>IF(#REF!="unknown",#REF!)</f>
        <v>#REF!</v>
      </c>
    </row>
    <row r="44" spans="1:36" x14ac:dyDescent="0.35">
      <c r="A44" s="5" t="s">
        <v>441</v>
      </c>
      <c r="B44" s="4" t="s">
        <v>197</v>
      </c>
      <c r="C44" s="4"/>
      <c r="D44" s="4" t="s">
        <v>404</v>
      </c>
      <c r="E44" s="33" t="s">
        <v>514</v>
      </c>
      <c r="F44" s="49">
        <v>72.19017227545001</v>
      </c>
      <c r="G44" s="49">
        <v>485.1471001845</v>
      </c>
      <c r="H44" s="49">
        <f t="shared" si="1"/>
        <v>148.80058491124919</v>
      </c>
      <c r="I44" s="67">
        <f t="shared" si="3"/>
        <v>1071.3642113609942</v>
      </c>
      <c r="J44" s="67">
        <f t="shared" si="7"/>
        <v>21945.198661508362</v>
      </c>
      <c r="K44" s="180">
        <f t="shared" si="4"/>
        <v>0.34909750413214719</v>
      </c>
      <c r="L44" s="96">
        <f t="shared" si="8"/>
        <v>1466.4257710130503</v>
      </c>
      <c r="M44" s="96">
        <f t="shared" si="5"/>
        <v>0.40819760367018748</v>
      </c>
      <c r="N44" s="63">
        <f t="shared" si="6"/>
        <v>3047.9442585428283</v>
      </c>
      <c r="O44" s="66" t="e">
        <f t="shared" si="2"/>
        <v>#DIV/0!</v>
      </c>
      <c r="P44" s="23" t="e">
        <f>N44/#REF!</f>
        <v>#REF!</v>
      </c>
      <c r="Q44" t="e">
        <f>IF(#REF!="1A1 Energy Industries",#REF!)</f>
        <v>#REF!</v>
      </c>
      <c r="R44" t="e">
        <f>IF(#REF!="1B2 Oil &amp; Natural Gas",#REF!)</f>
        <v>#REF!</v>
      </c>
      <c r="S44" t="e">
        <f>IF(#REF!="3A2 Manure Management",#REF!)</f>
        <v>#REF!</v>
      </c>
      <c r="T44" t="e">
        <f>IF(#REF!="3B2 Cropland",#REF!)</f>
        <v>#REF!</v>
      </c>
      <c r="U44" t="e">
        <f>IF(#REF!="3B6 Other Land",#REF!)</f>
        <v>#REF!</v>
      </c>
      <c r="V44" t="e">
        <f>IF(#REF!="4A1 Managed Waste Disposal Sites",#REF!)</f>
        <v>#REF!</v>
      </c>
      <c r="W44" t="e">
        <f>IF(#REF!="4D1 Domestic Wastewater Treatment &amp; Discharge",#REF!)</f>
        <v>#REF!</v>
      </c>
      <c r="X44" t="e">
        <f>IF(#REF!="unknown",#REF!)</f>
        <v>#REF!</v>
      </c>
    </row>
    <row r="45" spans="1:36" x14ac:dyDescent="0.35">
      <c r="A45" s="5" t="s">
        <v>441</v>
      </c>
      <c r="B45" s="4" t="s">
        <v>197</v>
      </c>
      <c r="C45" s="4"/>
      <c r="D45" s="4" t="s">
        <v>404</v>
      </c>
      <c r="E45" s="33" t="s">
        <v>514</v>
      </c>
      <c r="F45" s="49">
        <v>66.314182161600002</v>
      </c>
      <c r="G45" s="49">
        <v>432.53898147899997</v>
      </c>
      <c r="H45" s="49">
        <f t="shared" si="1"/>
        <v>153.31377055276948</v>
      </c>
      <c r="I45" s="67">
        <f t="shared" si="3"/>
        <v>1103.8591479799402</v>
      </c>
      <c r="J45" s="67">
        <f t="shared" si="7"/>
        <v>23049.057809488302</v>
      </c>
      <c r="K45" s="180">
        <f t="shared" si="4"/>
        <v>0.36665735762981194</v>
      </c>
      <c r="L45" s="96">
        <f t="shared" si="8"/>
        <v>1532.7399531746503</v>
      </c>
      <c r="M45" s="96">
        <f t="shared" si="5"/>
        <v>0.4266569698261799</v>
      </c>
      <c r="N45" s="63">
        <f t="shared" si="6"/>
        <v>3201.2580290955975</v>
      </c>
      <c r="O45" s="66" t="e">
        <f t="shared" si="2"/>
        <v>#DIV/0!</v>
      </c>
      <c r="P45" s="23" t="e">
        <f>N45/#REF!</f>
        <v>#REF!</v>
      </c>
      <c r="Q45" t="e">
        <f>IF(#REF!="1A1 Energy Industries",#REF!)</f>
        <v>#REF!</v>
      </c>
      <c r="R45" t="e">
        <f>IF(#REF!="1B2 Oil &amp; Natural Gas",#REF!)</f>
        <v>#REF!</v>
      </c>
      <c r="S45" t="e">
        <f>IF(#REF!="3A2 Manure Management",#REF!)</f>
        <v>#REF!</v>
      </c>
      <c r="T45" t="e">
        <f>IF(#REF!="3B2 Cropland",#REF!)</f>
        <v>#REF!</v>
      </c>
      <c r="U45" t="e">
        <f>IF(#REF!="3B6 Other Land",#REF!)</f>
        <v>#REF!</v>
      </c>
      <c r="V45" t="e">
        <f>IF(#REF!="4A1 Managed Waste Disposal Sites",#REF!)</f>
        <v>#REF!</v>
      </c>
      <c r="W45" t="e">
        <f>IF(#REF!="4D1 Domestic Wastewater Treatment &amp; Discharge",#REF!)</f>
        <v>#REF!</v>
      </c>
      <c r="X45" t="e">
        <f>IF(#REF!="unknown",#REF!)</f>
        <v>#REF!</v>
      </c>
    </row>
    <row r="46" spans="1:36" x14ac:dyDescent="0.35">
      <c r="A46" s="5" t="s">
        <v>1198</v>
      </c>
      <c r="B46" s="4" t="s">
        <v>1057</v>
      </c>
      <c r="C46" s="4" t="s">
        <v>1179</v>
      </c>
      <c r="D46" s="4" t="s">
        <v>392</v>
      </c>
      <c r="E46" s="45" t="s">
        <v>343</v>
      </c>
      <c r="F46" s="50">
        <v>60.225837182299998</v>
      </c>
      <c r="G46" s="50">
        <v>469.45926340800003</v>
      </c>
      <c r="H46" s="49">
        <f t="shared" si="1"/>
        <v>128.28767451534688</v>
      </c>
      <c r="I46" s="67">
        <f t="shared" si="3"/>
        <v>923.67125651049741</v>
      </c>
      <c r="J46" s="67">
        <f t="shared" si="7"/>
        <v>23972.729065998799</v>
      </c>
      <c r="K46" s="180">
        <f t="shared" si="4"/>
        <v>0.38135083729522939</v>
      </c>
      <c r="L46" s="96">
        <f t="shared" si="8"/>
        <v>1592.9657903569503</v>
      </c>
      <c r="M46" s="96">
        <f t="shared" si="5"/>
        <v>0.44342157046454866</v>
      </c>
      <c r="N46" s="63">
        <f t="shared" si="6"/>
        <v>3329.5457036109442</v>
      </c>
      <c r="O46" s="66" t="e">
        <f t="shared" si="2"/>
        <v>#DIV/0!</v>
      </c>
      <c r="P46" s="23" t="e">
        <f>N46/#REF!</f>
        <v>#REF!</v>
      </c>
      <c r="Q46" t="e">
        <f>IF(#REF!="1A1 Energy Industries",#REF!)</f>
        <v>#REF!</v>
      </c>
      <c r="R46" t="e">
        <f>IF(#REF!="1B2 Oil &amp; Natural Gas",#REF!)</f>
        <v>#REF!</v>
      </c>
      <c r="S46" t="e">
        <f>IF(#REF!="3A2 Manure Management",#REF!)</f>
        <v>#REF!</v>
      </c>
      <c r="T46" t="e">
        <f>IF(#REF!="3B2 Cropland",#REF!)</f>
        <v>#REF!</v>
      </c>
      <c r="U46" t="e">
        <f>IF(#REF!="3B6 Other Land",#REF!)</f>
        <v>#REF!</v>
      </c>
      <c r="V46" t="e">
        <f>IF(#REF!="4A1 Managed Waste Disposal Sites",#REF!)</f>
        <v>#REF!</v>
      </c>
      <c r="W46" t="e">
        <f>IF(#REF!="4D1 Domestic Wastewater Treatment &amp; Discharge",#REF!)</f>
        <v>#REF!</v>
      </c>
      <c r="X46" t="e">
        <f>IF(#REF!="unknown",#REF!)</f>
        <v>#REF!</v>
      </c>
    </row>
    <row r="47" spans="1:36" x14ac:dyDescent="0.35">
      <c r="A47" s="5" t="s">
        <v>433</v>
      </c>
      <c r="B47" s="4" t="s">
        <v>427</v>
      </c>
      <c r="C47" s="4" t="s">
        <v>432</v>
      </c>
      <c r="D47" s="4" t="s">
        <v>376</v>
      </c>
      <c r="E47" s="33" t="s">
        <v>343</v>
      </c>
      <c r="F47" s="49">
        <v>57.552922261399999</v>
      </c>
      <c r="G47" s="49">
        <v>474.3</v>
      </c>
      <c r="H47" s="49">
        <f t="shared" si="1"/>
        <v>121.34286793464052</v>
      </c>
      <c r="I47" s="67">
        <f t="shared" si="3"/>
        <v>873.66864912941173</v>
      </c>
      <c r="J47" s="67">
        <f t="shared" si="7"/>
        <v>24846.397715128212</v>
      </c>
      <c r="K47" s="180">
        <f t="shared" si="4"/>
        <v>0.39524889078537806</v>
      </c>
      <c r="L47" s="96">
        <f t="shared" si="8"/>
        <v>1650.5187126183503</v>
      </c>
      <c r="M47" s="96">
        <f t="shared" si="5"/>
        <v>0.45944213244300491</v>
      </c>
      <c r="N47" s="63">
        <f t="shared" si="6"/>
        <v>3450.8885715455849</v>
      </c>
      <c r="O47" s="66" t="e">
        <f t="shared" si="2"/>
        <v>#DIV/0!</v>
      </c>
      <c r="P47" s="23" t="e">
        <f>N47/#REF!</f>
        <v>#REF!</v>
      </c>
      <c r="Q47" t="e">
        <f>IF(#REF!="1A1 Energy Industries",#REF!)</f>
        <v>#REF!</v>
      </c>
      <c r="R47" t="e">
        <f>IF(#REF!="1B2 Oil &amp; Natural Gas",#REF!)</f>
        <v>#REF!</v>
      </c>
      <c r="S47" t="e">
        <f>IF(#REF!="3A2 Manure Management",#REF!)</f>
        <v>#REF!</v>
      </c>
      <c r="T47" t="e">
        <f>IF(#REF!="3B2 Cropland",#REF!)</f>
        <v>#REF!</v>
      </c>
      <c r="U47" t="e">
        <f>IF(#REF!="3B6 Other Land",#REF!)</f>
        <v>#REF!</v>
      </c>
      <c r="V47" t="e">
        <f>IF(#REF!="4A1 Managed Waste Disposal Sites",#REF!)</f>
        <v>#REF!</v>
      </c>
      <c r="W47" t="e">
        <f>IF(#REF!="4D1 Domestic Wastewater Treatment &amp; Discharge",#REF!)</f>
        <v>#REF!</v>
      </c>
      <c r="X47" t="e">
        <f>IF(#REF!="unknown",#REF!)</f>
        <v>#REF!</v>
      </c>
    </row>
    <row r="48" spans="1:36" x14ac:dyDescent="0.35">
      <c r="A48" s="5" t="s">
        <v>1069</v>
      </c>
      <c r="B48" s="4" t="s">
        <v>829</v>
      </c>
      <c r="C48" s="4" t="s">
        <v>1070</v>
      </c>
      <c r="D48" s="4" t="s">
        <v>376</v>
      </c>
      <c r="E48" s="45" t="s">
        <v>514</v>
      </c>
      <c r="F48" s="50">
        <v>56.25573586479895</v>
      </c>
      <c r="G48" s="50">
        <v>379.89203957799998</v>
      </c>
      <c r="H48" s="49">
        <f t="shared" si="1"/>
        <v>148.08348163149242</v>
      </c>
      <c r="I48" s="67">
        <f t="shared" si="3"/>
        <v>1066.2010677467454</v>
      </c>
      <c r="J48" s="67">
        <f t="shared" si="7"/>
        <v>25912.598782874957</v>
      </c>
      <c r="K48" s="180">
        <f t="shared" si="4"/>
        <v>0.41220969106768618</v>
      </c>
      <c r="L48" s="96">
        <f t="shared" si="8"/>
        <v>1706.7744484831492</v>
      </c>
      <c r="M48" s="96">
        <f t="shared" si="5"/>
        <v>0.47510160667390994</v>
      </c>
      <c r="N48" s="63">
        <f t="shared" si="6"/>
        <v>3598.9720531770772</v>
      </c>
      <c r="O48" s="66" t="e">
        <f t="shared" si="2"/>
        <v>#DIV/0!</v>
      </c>
      <c r="P48" s="23" t="e">
        <f>N48/#REF!</f>
        <v>#REF!</v>
      </c>
      <c r="Q48" t="e">
        <f>IF(#REF!="1A1 Energy Industries",#REF!)</f>
        <v>#REF!</v>
      </c>
      <c r="R48" t="e">
        <f>IF(#REF!="1B2 Oil &amp; Natural Gas",#REF!)</f>
        <v>#REF!</v>
      </c>
      <c r="S48" t="e">
        <f>IF(#REF!="3A2 Manure Management",#REF!)</f>
        <v>#REF!</v>
      </c>
      <c r="T48" t="e">
        <f>IF(#REF!="3B2 Cropland",#REF!)</f>
        <v>#REF!</v>
      </c>
      <c r="U48" t="e">
        <f>IF(#REF!="3B6 Other Land",#REF!)</f>
        <v>#REF!</v>
      </c>
      <c r="V48" t="e">
        <f>IF(#REF!="4A1 Managed Waste Disposal Sites",#REF!)</f>
        <v>#REF!</v>
      </c>
      <c r="W48" t="e">
        <f>IF(#REF!="4D1 Domestic Wastewater Treatment &amp; Discharge",#REF!)</f>
        <v>#REF!</v>
      </c>
      <c r="X48" t="e">
        <f>IF(#REF!="unknown",#REF!)</f>
        <v>#REF!</v>
      </c>
    </row>
    <row r="49" spans="1:36" x14ac:dyDescent="0.35">
      <c r="A49" s="5" t="s">
        <v>214</v>
      </c>
      <c r="B49" s="4" t="s">
        <v>455</v>
      </c>
      <c r="C49" s="4" t="s">
        <v>422</v>
      </c>
      <c r="D49" s="4" t="s">
        <v>376</v>
      </c>
      <c r="E49" s="33" t="s">
        <v>514</v>
      </c>
      <c r="F49" s="49">
        <v>54.369130833582496</v>
      </c>
      <c r="G49" s="49">
        <v>448.73020402275</v>
      </c>
      <c r="H49" s="49">
        <f t="shared" si="1"/>
        <v>121.1621824120091</v>
      </c>
      <c r="I49" s="67">
        <f t="shared" si="3"/>
        <v>872.36771336646552</v>
      </c>
      <c r="J49" s="67">
        <f t="shared" si="7"/>
        <v>26784.966496241421</v>
      </c>
      <c r="K49" s="180">
        <f t="shared" si="4"/>
        <v>0.42608704966986022</v>
      </c>
      <c r="L49" s="96">
        <f t="shared" si="8"/>
        <v>1761.1435793167316</v>
      </c>
      <c r="M49" s="96">
        <f t="shared" si="5"/>
        <v>0.49023592124925147</v>
      </c>
      <c r="N49" s="63">
        <f t="shared" si="6"/>
        <v>3720.1342355890865</v>
      </c>
      <c r="O49" s="66" t="e">
        <f t="shared" si="2"/>
        <v>#DIV/0!</v>
      </c>
      <c r="P49" s="23" t="e">
        <f>N49/#REF!</f>
        <v>#REF!</v>
      </c>
      <c r="Q49" t="e">
        <f>IF(#REF!="1A1 Energy Industries",#REF!)</f>
        <v>#REF!</v>
      </c>
      <c r="R49" t="e">
        <f>IF(#REF!="1B2 Oil &amp; Natural Gas",#REF!)</f>
        <v>#REF!</v>
      </c>
      <c r="S49" t="e">
        <f>IF(#REF!="3A2 Manure Management",#REF!)</f>
        <v>#REF!</v>
      </c>
      <c r="T49" t="e">
        <f>IF(#REF!="3B2 Cropland",#REF!)</f>
        <v>#REF!</v>
      </c>
      <c r="U49" t="e">
        <f>IF(#REF!="3B6 Other Land",#REF!)</f>
        <v>#REF!</v>
      </c>
      <c r="V49" t="e">
        <f>IF(#REF!="4A1 Managed Waste Disposal Sites",#REF!)</f>
        <v>#REF!</v>
      </c>
      <c r="W49" t="e">
        <f>IF(#REF!="4D1 Domestic Wastewater Treatment &amp; Discharge",#REF!)</f>
        <v>#REF!</v>
      </c>
      <c r="X49" t="e">
        <f>IF(#REF!="unknown",#REF!)</f>
        <v>#REF!</v>
      </c>
    </row>
    <row r="50" spans="1:36" x14ac:dyDescent="0.35">
      <c r="A50" s="5" t="s">
        <v>1194</v>
      </c>
      <c r="B50" s="4" t="s">
        <v>1057</v>
      </c>
      <c r="C50" s="4" t="s">
        <v>1110</v>
      </c>
      <c r="D50" s="4" t="s">
        <v>392</v>
      </c>
      <c r="E50" s="33" t="s">
        <v>343</v>
      </c>
      <c r="F50" s="49">
        <v>53.6202542447</v>
      </c>
      <c r="G50" s="49">
        <v>498.62310415799999</v>
      </c>
      <c r="H50" s="49">
        <f t="shared" si="1"/>
        <v>107.53664199986451</v>
      </c>
      <c r="I50" s="67">
        <f t="shared" si="3"/>
        <v>774.26382239902455</v>
      </c>
      <c r="J50" s="67">
        <f t="shared" si="7"/>
        <v>27559.230318640446</v>
      </c>
      <c r="K50" s="180">
        <f t="shared" si="4"/>
        <v>0.43840380159853642</v>
      </c>
      <c r="L50" s="96">
        <f t="shared" si="8"/>
        <v>1814.7638335614315</v>
      </c>
      <c r="M50" s="96">
        <f t="shared" si="5"/>
        <v>0.50516177683875885</v>
      </c>
      <c r="N50" s="63">
        <f t="shared" si="6"/>
        <v>3827.670877588951</v>
      </c>
      <c r="O50" s="66" t="e">
        <f t="shared" si="2"/>
        <v>#DIV/0!</v>
      </c>
      <c r="P50" s="23" t="e">
        <f>N50/#REF!</f>
        <v>#REF!</v>
      </c>
      <c r="Q50" t="e">
        <f>IF(#REF!="1A1 Energy Industries",#REF!)</f>
        <v>#REF!</v>
      </c>
      <c r="R50" t="e">
        <f>IF(#REF!="1B2 Oil &amp; Natural Gas",#REF!)</f>
        <v>#REF!</v>
      </c>
      <c r="S50" t="e">
        <f>IF(#REF!="3A2 Manure Management",#REF!)</f>
        <v>#REF!</v>
      </c>
      <c r="T50" t="e">
        <f>IF(#REF!="3B2 Cropland",#REF!)</f>
        <v>#REF!</v>
      </c>
      <c r="U50" t="e">
        <f>IF(#REF!="3B6 Other Land",#REF!)</f>
        <v>#REF!</v>
      </c>
      <c r="V50" t="e">
        <f>IF(#REF!="4A1 Managed Waste Disposal Sites",#REF!)</f>
        <v>#REF!</v>
      </c>
      <c r="W50" t="e">
        <f>IF(#REF!="4D1 Domestic Wastewater Treatment &amp; Discharge",#REF!)</f>
        <v>#REF!</v>
      </c>
      <c r="X50" t="e">
        <f>IF(#REF!="unknown",#REF!)</f>
        <v>#REF!</v>
      </c>
    </row>
    <row r="51" spans="1:36" x14ac:dyDescent="0.35">
      <c r="A51" s="5" t="s">
        <v>271</v>
      </c>
      <c r="B51" s="4" t="s">
        <v>197</v>
      </c>
      <c r="C51" s="4" t="s">
        <v>272</v>
      </c>
      <c r="D51" s="4" t="s">
        <v>404</v>
      </c>
      <c r="E51" s="33" t="s">
        <v>343</v>
      </c>
      <c r="F51" s="49">
        <v>53.184080897800001</v>
      </c>
      <c r="G51" s="49">
        <v>493.70845648</v>
      </c>
      <c r="H51" s="49">
        <f t="shared" si="1"/>
        <v>107.72365795997759</v>
      </c>
      <c r="I51" s="67">
        <f t="shared" si="3"/>
        <v>775.61033731183863</v>
      </c>
      <c r="J51" s="67">
        <f t="shared" si="7"/>
        <v>28334.840655952285</v>
      </c>
      <c r="K51" s="180">
        <f t="shared" si="4"/>
        <v>0.45074197347435419</v>
      </c>
      <c r="L51" s="96">
        <f t="shared" si="8"/>
        <v>1867.9479144592315</v>
      </c>
      <c r="M51" s="96">
        <f t="shared" si="5"/>
        <v>0.51996621822612321</v>
      </c>
      <c r="N51" s="63">
        <f t="shared" si="6"/>
        <v>3935.3945355489286</v>
      </c>
      <c r="O51" s="66" t="e">
        <f t="shared" si="2"/>
        <v>#DIV/0!</v>
      </c>
      <c r="P51" s="23" t="e">
        <f>N51/#REF!</f>
        <v>#REF!</v>
      </c>
      <c r="Q51" t="e">
        <f>IF(#REF!="1A1 Energy Industries",#REF!)</f>
        <v>#REF!</v>
      </c>
      <c r="R51" t="e">
        <f>IF(#REF!="1B2 Oil &amp; Natural Gas",#REF!)</f>
        <v>#REF!</v>
      </c>
      <c r="S51" t="e">
        <f>IF(#REF!="3A2 Manure Management",#REF!)</f>
        <v>#REF!</v>
      </c>
      <c r="T51" t="e">
        <f>IF(#REF!="3B2 Cropland",#REF!)</f>
        <v>#REF!</v>
      </c>
      <c r="U51" t="e">
        <f>IF(#REF!="3B6 Other Land",#REF!)</f>
        <v>#REF!</v>
      </c>
      <c r="V51" t="e">
        <f>IF(#REF!="4A1 Managed Waste Disposal Sites",#REF!)</f>
        <v>#REF!</v>
      </c>
      <c r="W51" t="e">
        <f>IF(#REF!="4D1 Domestic Wastewater Treatment &amp; Discharge",#REF!)</f>
        <v>#REF!</v>
      </c>
      <c r="X51" t="e">
        <f>IF(#REF!="unknown",#REF!)</f>
        <v>#REF!</v>
      </c>
    </row>
    <row r="52" spans="1:36" x14ac:dyDescent="0.35">
      <c r="A52" s="5" t="s">
        <v>275</v>
      </c>
      <c r="B52" s="4" t="s">
        <v>197</v>
      </c>
      <c r="C52" s="4" t="s">
        <v>276</v>
      </c>
      <c r="D52" s="4" t="s">
        <v>404</v>
      </c>
      <c r="E52" s="33" t="s">
        <v>343</v>
      </c>
      <c r="F52" s="49">
        <v>40.478057788199997</v>
      </c>
      <c r="G52" s="49">
        <v>498.77875856899999</v>
      </c>
      <c r="H52" s="49">
        <f t="shared" si="1"/>
        <v>81.154333645506185</v>
      </c>
      <c r="I52" s="67">
        <f t="shared" si="3"/>
        <v>584.31120224764447</v>
      </c>
      <c r="J52" s="67">
        <f t="shared" si="7"/>
        <v>28919.15185819993</v>
      </c>
      <c r="K52" s="180">
        <f t="shared" si="4"/>
        <v>0.46003701725533797</v>
      </c>
      <c r="L52" s="96">
        <f t="shared" si="8"/>
        <v>1908.4259722474314</v>
      </c>
      <c r="M52" s="96">
        <f t="shared" si="5"/>
        <v>0.53123378220172901</v>
      </c>
      <c r="N52" s="63">
        <f t="shared" si="6"/>
        <v>4016.5488691944347</v>
      </c>
      <c r="O52" s="66" t="e">
        <f t="shared" si="2"/>
        <v>#DIV/0!</v>
      </c>
      <c r="P52" s="23" t="e">
        <f>N52/#REF!</f>
        <v>#REF!</v>
      </c>
      <c r="Q52" t="e">
        <f>IF(#REF!="1A1 Energy Industries",#REF!)</f>
        <v>#REF!</v>
      </c>
      <c r="R52" t="e">
        <f>IF(#REF!="1B2 Oil &amp; Natural Gas",#REF!)</f>
        <v>#REF!</v>
      </c>
      <c r="S52" t="e">
        <f>IF(#REF!="3A2 Manure Management",#REF!)</f>
        <v>#REF!</v>
      </c>
      <c r="T52" t="e">
        <f>IF(#REF!="3B2 Cropland",#REF!)</f>
        <v>#REF!</v>
      </c>
      <c r="U52" t="e">
        <f>IF(#REF!="3B6 Other Land",#REF!)</f>
        <v>#REF!</v>
      </c>
      <c r="V52" t="e">
        <f>IF(#REF!="4A1 Managed Waste Disposal Sites",#REF!)</f>
        <v>#REF!</v>
      </c>
      <c r="W52" t="e">
        <f>IF(#REF!="4D1 Domestic Wastewater Treatment &amp; Discharge",#REF!)</f>
        <v>#REF!</v>
      </c>
      <c r="X52" t="e">
        <f>IF(#REF!="unknown",#REF!)</f>
        <v>#REF!</v>
      </c>
    </row>
    <row r="53" spans="1:36" x14ac:dyDescent="0.35">
      <c r="A53" s="5" t="s">
        <v>854</v>
      </c>
      <c r="B53" s="4" t="s">
        <v>197</v>
      </c>
      <c r="C53" s="4"/>
      <c r="D53" s="4" t="s">
        <v>404</v>
      </c>
      <c r="E53" s="33" t="s">
        <v>514</v>
      </c>
      <c r="F53" s="49">
        <v>38.71464760638667</v>
      </c>
      <c r="G53" s="49">
        <v>479.951173407</v>
      </c>
      <c r="H53" s="49">
        <f t="shared" si="1"/>
        <v>80.663721127225031</v>
      </c>
      <c r="I53" s="67">
        <f t="shared" si="3"/>
        <v>580.77879211602021</v>
      </c>
      <c r="J53" s="67">
        <f t="shared" si="7"/>
        <v>29499.93065031595</v>
      </c>
      <c r="K53" s="180">
        <f t="shared" si="4"/>
        <v>0.46927586853701736</v>
      </c>
      <c r="L53" s="96">
        <f t="shared" si="8"/>
        <v>1947.1406198538182</v>
      </c>
      <c r="M53" s="96">
        <f t="shared" si="5"/>
        <v>0.54201047931947366</v>
      </c>
      <c r="N53" s="63">
        <f t="shared" si="6"/>
        <v>4097.2125903216602</v>
      </c>
      <c r="O53" s="66" t="e">
        <f t="shared" si="2"/>
        <v>#DIV/0!</v>
      </c>
      <c r="P53" s="23" t="e">
        <f>N53/#REF!</f>
        <v>#REF!</v>
      </c>
      <c r="Q53" t="e">
        <f>IF(#REF!="1A1 Energy Industries",#REF!)</f>
        <v>#REF!</v>
      </c>
      <c r="R53" t="e">
        <f>IF(#REF!="1B2 Oil &amp; Natural Gas",#REF!)</f>
        <v>#REF!</v>
      </c>
      <c r="S53" t="e">
        <f>IF(#REF!="3A2 Manure Management",#REF!)</f>
        <v>#REF!</v>
      </c>
      <c r="T53" t="e">
        <f>IF(#REF!="3B2 Cropland",#REF!)</f>
        <v>#REF!</v>
      </c>
      <c r="U53" t="e">
        <f>IF(#REF!="3B6 Other Land",#REF!)</f>
        <v>#REF!</v>
      </c>
      <c r="V53" t="e">
        <f>IF(#REF!="4A1 Managed Waste Disposal Sites",#REF!)</f>
        <v>#REF!</v>
      </c>
      <c r="W53" t="e">
        <f>IF(#REF!="4D1 Domestic Wastewater Treatment &amp; Discharge",#REF!)</f>
        <v>#REF!</v>
      </c>
      <c r="X53" t="e">
        <f>IF(#REF!="unknown",#REF!)</f>
        <v>#REF!</v>
      </c>
    </row>
    <row r="54" spans="1:36" x14ac:dyDescent="0.35">
      <c r="A54" s="5" t="s">
        <v>856</v>
      </c>
      <c r="B54" s="4" t="s">
        <v>197</v>
      </c>
      <c r="C54" s="4"/>
      <c r="D54" s="4" t="s">
        <v>404</v>
      </c>
      <c r="E54" s="33" t="s">
        <v>343</v>
      </c>
      <c r="F54" s="49">
        <v>38.551645536899997</v>
      </c>
      <c r="G54" s="49">
        <v>498.67353047900002</v>
      </c>
      <c r="H54" s="49">
        <f t="shared" si="1"/>
        <v>77.30838550798812</v>
      </c>
      <c r="I54" s="67">
        <f t="shared" si="3"/>
        <v>556.62037565751439</v>
      </c>
      <c r="J54" s="67">
        <f t="shared" si="7"/>
        <v>30056.551025973466</v>
      </c>
      <c r="K54" s="180">
        <f t="shared" si="4"/>
        <v>0.47813041512318988</v>
      </c>
      <c r="L54" s="96">
        <f t="shared" si="8"/>
        <v>1985.6922653907181</v>
      </c>
      <c r="M54" s="96">
        <f t="shared" si="5"/>
        <v>0.55274180281144536</v>
      </c>
      <c r="N54" s="63">
        <f t="shared" si="6"/>
        <v>4174.5209758296487</v>
      </c>
      <c r="O54" s="66" t="e">
        <f t="shared" si="2"/>
        <v>#DIV/0!</v>
      </c>
      <c r="P54" s="23" t="e">
        <f>N54/#REF!</f>
        <v>#REF!</v>
      </c>
      <c r="Q54" t="e">
        <f>IF(#REF!="1A1 Energy Industries",#REF!)</f>
        <v>#REF!</v>
      </c>
      <c r="R54" t="e">
        <f>IF(#REF!="1B2 Oil &amp; Natural Gas",#REF!)</f>
        <v>#REF!</v>
      </c>
      <c r="S54" t="e">
        <f>IF(#REF!="3A2 Manure Management",#REF!)</f>
        <v>#REF!</v>
      </c>
      <c r="T54" t="e">
        <f>IF(#REF!="3B2 Cropland",#REF!)</f>
        <v>#REF!</v>
      </c>
      <c r="U54" t="e">
        <f>IF(#REF!="3B6 Other Land",#REF!)</f>
        <v>#REF!</v>
      </c>
      <c r="V54" t="e">
        <f>IF(#REF!="4A1 Managed Waste Disposal Sites",#REF!)</f>
        <v>#REF!</v>
      </c>
      <c r="W54" t="e">
        <f>IF(#REF!="4D1 Domestic Wastewater Treatment &amp; Discharge",#REF!)</f>
        <v>#REF!</v>
      </c>
      <c r="X54" t="e">
        <f>IF(#REF!="unknown",#REF!)</f>
        <v>#REF!</v>
      </c>
    </row>
    <row r="55" spans="1:36" x14ac:dyDescent="0.35">
      <c r="A55" s="5" t="s">
        <v>856</v>
      </c>
      <c r="B55" s="4" t="s">
        <v>197</v>
      </c>
      <c r="C55" s="4"/>
      <c r="D55" s="4" t="s">
        <v>404</v>
      </c>
      <c r="E55" s="33" t="s">
        <v>343</v>
      </c>
      <c r="F55" s="49">
        <v>38.551645436299999</v>
      </c>
      <c r="G55" s="49">
        <v>498.67353047900002</v>
      </c>
      <c r="H55" s="49">
        <f t="shared" si="1"/>
        <v>77.30838530625293</v>
      </c>
      <c r="I55" s="67">
        <f t="shared" si="3"/>
        <v>556.62037420502111</v>
      </c>
      <c r="J55" s="67">
        <f t="shared" si="7"/>
        <v>30613.171400178486</v>
      </c>
      <c r="K55" s="180">
        <f t="shared" si="4"/>
        <v>0.4869849616862566</v>
      </c>
      <c r="L55" s="96">
        <f t="shared" si="8"/>
        <v>2024.2439108270182</v>
      </c>
      <c r="M55" s="96">
        <f t="shared" si="5"/>
        <v>0.56347312627541379</v>
      </c>
      <c r="N55" s="63">
        <f t="shared" si="6"/>
        <v>4251.8293611359013</v>
      </c>
      <c r="O55" s="66" t="e">
        <f t="shared" si="2"/>
        <v>#DIV/0!</v>
      </c>
      <c r="P55" s="23" t="e">
        <f>N55/#REF!</f>
        <v>#REF!</v>
      </c>
      <c r="Q55" t="e">
        <f>IF(#REF!="1A1 Energy Industries",#REF!)</f>
        <v>#REF!</v>
      </c>
      <c r="R55" t="e">
        <f>IF(#REF!="1B2 Oil &amp; Natural Gas",#REF!)</f>
        <v>#REF!</v>
      </c>
      <c r="S55" t="e">
        <f>IF(#REF!="3A2 Manure Management",#REF!)</f>
        <v>#REF!</v>
      </c>
      <c r="T55" t="e">
        <f>IF(#REF!="3B2 Cropland",#REF!)</f>
        <v>#REF!</v>
      </c>
      <c r="U55" t="e">
        <f>IF(#REF!="3B6 Other Land",#REF!)</f>
        <v>#REF!</v>
      </c>
      <c r="V55" t="e">
        <f>IF(#REF!="4A1 Managed Waste Disposal Sites",#REF!)</f>
        <v>#REF!</v>
      </c>
      <c r="W55" t="e">
        <f>IF(#REF!="4D1 Domestic Wastewater Treatment &amp; Discharge",#REF!)</f>
        <v>#REF!</v>
      </c>
      <c r="X55" t="e">
        <f>IF(#REF!="unknown",#REF!)</f>
        <v>#REF!</v>
      </c>
    </row>
    <row r="56" spans="1:36" x14ac:dyDescent="0.35">
      <c r="A56" s="5" t="s">
        <v>289</v>
      </c>
      <c r="B56" s="4" t="s">
        <v>346</v>
      </c>
      <c r="C56" s="4" t="s">
        <v>357</v>
      </c>
      <c r="D56" s="4" t="s">
        <v>370</v>
      </c>
      <c r="E56" s="33" t="s">
        <v>343</v>
      </c>
      <c r="F56" s="49">
        <v>37.4009475987</v>
      </c>
      <c r="G56" s="49">
        <v>496.577899226</v>
      </c>
      <c r="H56" s="49">
        <f t="shared" si="1"/>
        <v>75.317382543596182</v>
      </c>
      <c r="I56" s="67">
        <f t="shared" si="3"/>
        <v>542.28515431389258</v>
      </c>
      <c r="J56" s="67">
        <f t="shared" si="7"/>
        <v>31155.456554492379</v>
      </c>
      <c r="K56" s="180">
        <f t="shared" si="4"/>
        <v>0.49561146795848937</v>
      </c>
      <c r="L56" s="96">
        <f t="shared" si="8"/>
        <v>2061.6448584257182</v>
      </c>
      <c r="M56" s="96">
        <f t="shared" si="5"/>
        <v>0.5738841388793704</v>
      </c>
      <c r="N56" s="63">
        <f t="shared" si="6"/>
        <v>4327.1467436794974</v>
      </c>
      <c r="O56" s="66" t="e">
        <f t="shared" si="2"/>
        <v>#DIV/0!</v>
      </c>
      <c r="P56" s="23" t="e">
        <f>N56/#REF!</f>
        <v>#REF!</v>
      </c>
      <c r="Q56" t="e">
        <f>IF(#REF!="1A1 Energy Industries",#REF!)</f>
        <v>#REF!</v>
      </c>
      <c r="R56" t="e">
        <f>IF(#REF!="1B2 Oil &amp; Natural Gas",#REF!)</f>
        <v>#REF!</v>
      </c>
      <c r="S56" t="e">
        <f>IF(#REF!="3A2 Manure Management",#REF!)</f>
        <v>#REF!</v>
      </c>
      <c r="T56" t="e">
        <f>IF(#REF!="3B2 Cropland",#REF!)</f>
        <v>#REF!</v>
      </c>
      <c r="U56" t="e">
        <f>IF(#REF!="3B6 Other Land",#REF!)</f>
        <v>#REF!</v>
      </c>
      <c r="V56" t="e">
        <f>IF(#REF!="4A1 Managed Waste Disposal Sites",#REF!)</f>
        <v>#REF!</v>
      </c>
      <c r="W56" t="e">
        <f>IF(#REF!="4D1 Domestic Wastewater Treatment &amp; Discharge",#REF!)</f>
        <v>#REF!</v>
      </c>
      <c r="X56" t="e">
        <f>IF(#REF!="unknown",#REF!)</f>
        <v>#REF!</v>
      </c>
    </row>
    <row r="57" spans="1:36" x14ac:dyDescent="0.35">
      <c r="A57" s="5" t="s">
        <v>287</v>
      </c>
      <c r="B57" s="4" t="s">
        <v>346</v>
      </c>
      <c r="C57" s="4" t="s">
        <v>449</v>
      </c>
      <c r="D57" s="4" t="s">
        <v>370</v>
      </c>
      <c r="E57" s="33" t="s">
        <v>343</v>
      </c>
      <c r="F57" s="49">
        <v>35.122408702000001</v>
      </c>
      <c r="G57" s="49">
        <v>401.37508642199998</v>
      </c>
      <c r="H57" s="49">
        <f t="shared" si="1"/>
        <v>87.505203711305612</v>
      </c>
      <c r="I57" s="67">
        <f t="shared" si="3"/>
        <v>630.03746672140028</v>
      </c>
      <c r="J57" s="67">
        <f t="shared" si="7"/>
        <v>31785.494021213781</v>
      </c>
      <c r="K57" s="180">
        <f t="shared" si="4"/>
        <v>0.50563391116051704</v>
      </c>
      <c r="L57" s="96">
        <f t="shared" si="8"/>
        <v>2096.7672671277182</v>
      </c>
      <c r="M57" s="96">
        <f t="shared" si="5"/>
        <v>0.58366089222800865</v>
      </c>
      <c r="N57" s="63">
        <f t="shared" si="6"/>
        <v>4414.6519473908029</v>
      </c>
      <c r="O57" s="66" t="e">
        <f t="shared" si="2"/>
        <v>#DIV/0!</v>
      </c>
      <c r="P57" s="23" t="e">
        <f>N57/#REF!</f>
        <v>#REF!</v>
      </c>
      <c r="Q57" t="e">
        <f>IF(#REF!="1A1 Energy Industries",#REF!)</f>
        <v>#REF!</v>
      </c>
      <c r="R57" t="e">
        <f>IF(#REF!="1B2 Oil &amp; Natural Gas",#REF!)</f>
        <v>#REF!</v>
      </c>
      <c r="S57" t="e">
        <f>IF(#REF!="3A2 Manure Management",#REF!)</f>
        <v>#REF!</v>
      </c>
      <c r="T57" t="e">
        <f>IF(#REF!="3B2 Cropland",#REF!)</f>
        <v>#REF!</v>
      </c>
      <c r="U57" t="e">
        <f>IF(#REF!="3B6 Other Land",#REF!)</f>
        <v>#REF!</v>
      </c>
      <c r="V57" t="e">
        <f>IF(#REF!="4A1 Managed Waste Disposal Sites",#REF!)</f>
        <v>#REF!</v>
      </c>
      <c r="W57" t="e">
        <f>IF(#REF!="4D1 Domestic Wastewater Treatment &amp; Discharge",#REF!)</f>
        <v>#REF!</v>
      </c>
      <c r="X57" t="e">
        <f>IF(#REF!="unknown",#REF!)</f>
        <v>#REF!</v>
      </c>
    </row>
    <row r="58" spans="1:36" x14ac:dyDescent="0.35">
      <c r="A58" s="5" t="s">
        <v>464</v>
      </c>
      <c r="B58" s="4" t="s">
        <v>455</v>
      </c>
      <c r="C58" s="4" t="s">
        <v>463</v>
      </c>
      <c r="D58" s="4" t="s">
        <v>376</v>
      </c>
      <c r="E58" s="33" t="s">
        <v>343</v>
      </c>
      <c r="F58" s="49">
        <v>34.3436879753</v>
      </c>
      <c r="G58" s="49">
        <v>499.47238161899998</v>
      </c>
      <c r="H58" s="49">
        <f t="shared" si="1"/>
        <v>68.759933960667993</v>
      </c>
      <c r="I58" s="67">
        <f t="shared" si="3"/>
        <v>495.07152451680957</v>
      </c>
      <c r="J58" s="67">
        <f t="shared" si="7"/>
        <v>32280.565545730591</v>
      </c>
      <c r="K58" s="180">
        <f t="shared" si="4"/>
        <v>0.51350935745934023</v>
      </c>
      <c r="L58" s="96">
        <f t="shared" si="8"/>
        <v>2131.1109551030181</v>
      </c>
      <c r="M58" s="96">
        <f t="shared" si="5"/>
        <v>0.5932208791089193</v>
      </c>
      <c r="N58" s="63">
        <f t="shared" si="6"/>
        <v>4483.4118813514706</v>
      </c>
      <c r="O58" s="66" t="e">
        <f t="shared" si="2"/>
        <v>#DIV/0!</v>
      </c>
      <c r="P58" s="23" t="e">
        <f>N58/#REF!</f>
        <v>#REF!</v>
      </c>
      <c r="Q58" t="e">
        <f>IF(#REF!="1A1 Energy Industries",#REF!)</f>
        <v>#REF!</v>
      </c>
      <c r="R58" t="e">
        <f>IF(#REF!="1B2 Oil &amp; Natural Gas",#REF!)</f>
        <v>#REF!</v>
      </c>
      <c r="S58" t="e">
        <f>IF(#REF!="3A2 Manure Management",#REF!)</f>
        <v>#REF!</v>
      </c>
      <c r="T58" t="e">
        <f>IF(#REF!="3B2 Cropland",#REF!)</f>
        <v>#REF!</v>
      </c>
      <c r="U58" t="e">
        <f>IF(#REF!="3B6 Other Land",#REF!)</f>
        <v>#REF!</v>
      </c>
      <c r="V58" t="e">
        <f>IF(#REF!="4A1 Managed Waste Disposal Sites",#REF!)</f>
        <v>#REF!</v>
      </c>
      <c r="W58" t="e">
        <f>IF(#REF!="4D1 Domestic Wastewater Treatment &amp; Discharge",#REF!)</f>
        <v>#REF!</v>
      </c>
      <c r="X58" t="e">
        <f>IF(#REF!="unknown",#REF!)</f>
        <v>#REF!</v>
      </c>
    </row>
    <row r="59" spans="1:36" x14ac:dyDescent="0.35">
      <c r="A59" s="5" t="s">
        <v>1194</v>
      </c>
      <c r="B59" s="4" t="s">
        <v>1057</v>
      </c>
      <c r="C59" s="4" t="s">
        <v>1136</v>
      </c>
      <c r="D59" s="4" t="s">
        <v>392</v>
      </c>
      <c r="E59" s="33" t="s">
        <v>514</v>
      </c>
      <c r="F59" s="49">
        <v>33.439066981899998</v>
      </c>
      <c r="G59" s="49">
        <v>498.62310415799999</v>
      </c>
      <c r="H59" s="49">
        <f t="shared" si="1"/>
        <v>67.062810974968528</v>
      </c>
      <c r="I59" s="67">
        <f t="shared" si="3"/>
        <v>482.85223901977338</v>
      </c>
      <c r="J59" s="67">
        <f t="shared" si="7"/>
        <v>32763.417784750363</v>
      </c>
      <c r="K59" s="180">
        <f t="shared" si="4"/>
        <v>0.52119042310410379</v>
      </c>
      <c r="L59" s="96">
        <f t="shared" si="8"/>
        <v>2164.5500220849181</v>
      </c>
      <c r="M59" s="96">
        <f t="shared" si="5"/>
        <v>0.602529053638305</v>
      </c>
      <c r="N59" s="63">
        <f t="shared" si="6"/>
        <v>4550.4746923264393</v>
      </c>
      <c r="O59" s="66" t="e">
        <f t="shared" si="2"/>
        <v>#DIV/0!</v>
      </c>
      <c r="P59" s="23" t="e">
        <f>N59/#REF!</f>
        <v>#REF!</v>
      </c>
      <c r="Q59" t="e">
        <f>IF(#REF!="1A1 Energy Industries",#REF!)</f>
        <v>#REF!</v>
      </c>
      <c r="R59" t="e">
        <f>IF(#REF!="1B2 Oil &amp; Natural Gas",#REF!)</f>
        <v>#REF!</v>
      </c>
      <c r="S59" t="e">
        <f>IF(#REF!="3A2 Manure Management",#REF!)</f>
        <v>#REF!</v>
      </c>
      <c r="T59" t="e">
        <f>IF(#REF!="3B2 Cropland",#REF!)</f>
        <v>#REF!</v>
      </c>
      <c r="U59" t="e">
        <f>IF(#REF!="3B6 Other Land",#REF!)</f>
        <v>#REF!</v>
      </c>
      <c r="V59" t="e">
        <f>IF(#REF!="4A1 Managed Waste Disposal Sites",#REF!)</f>
        <v>#REF!</v>
      </c>
      <c r="W59" t="e">
        <f>IF(#REF!="4D1 Domestic Wastewater Treatment &amp; Discharge",#REF!)</f>
        <v>#REF!</v>
      </c>
      <c r="X59" t="e">
        <f>IF(#REF!="unknown",#REF!)</f>
        <v>#REF!</v>
      </c>
    </row>
    <row r="60" spans="1:36" x14ac:dyDescent="0.35">
      <c r="A60" s="5" t="s">
        <v>1208</v>
      </c>
      <c r="B60" s="4" t="s">
        <v>1057</v>
      </c>
      <c r="C60" s="4" t="s">
        <v>1189</v>
      </c>
      <c r="D60" s="4" t="s">
        <v>392</v>
      </c>
      <c r="E60" s="33" t="s">
        <v>343</v>
      </c>
      <c r="F60" s="49">
        <v>33.317301252900002</v>
      </c>
      <c r="G60" s="49">
        <v>497.07791139800003</v>
      </c>
      <c r="H60" s="49">
        <f t="shared" si="1"/>
        <v>67.0263161748572</v>
      </c>
      <c r="I60" s="67">
        <f t="shared" si="3"/>
        <v>482.58947645897183</v>
      </c>
      <c r="J60" s="67">
        <f t="shared" si="7"/>
        <v>33246.007261209335</v>
      </c>
      <c r="K60" s="180">
        <f t="shared" si="4"/>
        <v>0.52886730880246668</v>
      </c>
      <c r="L60" s="96">
        <f t="shared" si="8"/>
        <v>2197.8673233378181</v>
      </c>
      <c r="M60" s="96">
        <f t="shared" si="5"/>
        <v>0.61180333318318525</v>
      </c>
      <c r="N60" s="63">
        <f t="shared" si="6"/>
        <v>4617.5010085012964</v>
      </c>
      <c r="O60" s="66" t="e">
        <f t="shared" si="2"/>
        <v>#DIV/0!</v>
      </c>
      <c r="P60" s="23" t="e">
        <f>N60/#REF!</f>
        <v>#REF!</v>
      </c>
      <c r="Q60" t="e">
        <f>IF(#REF!="1A1 Energy Industries",#REF!)</f>
        <v>#REF!</v>
      </c>
      <c r="R60" t="e">
        <f>IF(#REF!="1B2 Oil &amp; Natural Gas",#REF!)</f>
        <v>#REF!</v>
      </c>
      <c r="S60" t="e">
        <f>IF(#REF!="3A2 Manure Management",#REF!)</f>
        <v>#REF!</v>
      </c>
      <c r="T60" t="e">
        <f>IF(#REF!="3B2 Cropland",#REF!)</f>
        <v>#REF!</v>
      </c>
      <c r="U60" t="e">
        <f>IF(#REF!="3B6 Other Land",#REF!)</f>
        <v>#REF!</v>
      </c>
      <c r="V60" t="e">
        <f>IF(#REF!="4A1 Managed Waste Disposal Sites",#REF!)</f>
        <v>#REF!</v>
      </c>
      <c r="W60" t="e">
        <f>IF(#REF!="4D1 Domestic Wastewater Treatment &amp; Discharge",#REF!)</f>
        <v>#REF!</v>
      </c>
      <c r="X60" t="e">
        <f>IF(#REF!="unknown",#REF!)</f>
        <v>#REF!</v>
      </c>
    </row>
    <row r="61" spans="1:36" x14ac:dyDescent="0.35">
      <c r="A61" s="5" t="s">
        <v>1197</v>
      </c>
      <c r="B61" s="4" t="s">
        <v>1057</v>
      </c>
      <c r="C61" s="4"/>
      <c r="D61" s="4" t="s">
        <v>392</v>
      </c>
      <c r="E61" s="45" t="s">
        <v>343</v>
      </c>
      <c r="F61" s="50">
        <v>32.4523070487</v>
      </c>
      <c r="G61" s="50">
        <v>428.05275375799999</v>
      </c>
      <c r="H61" s="49">
        <f t="shared" si="1"/>
        <v>75.813802770316812</v>
      </c>
      <c r="I61" s="67">
        <f t="shared" si="3"/>
        <v>545.85937994628102</v>
      </c>
      <c r="J61" s="67">
        <f t="shared" si="7"/>
        <v>33791.866641155619</v>
      </c>
      <c r="K61" s="180">
        <f t="shared" si="4"/>
        <v>0.53755067276219271</v>
      </c>
      <c r="L61" s="96">
        <f t="shared" si="8"/>
        <v>2230.3196303865179</v>
      </c>
      <c r="M61" s="96">
        <f t="shared" si="5"/>
        <v>0.62083683097946096</v>
      </c>
      <c r="N61" s="63">
        <f t="shared" si="6"/>
        <v>4693.3148112716135</v>
      </c>
      <c r="O61" s="66" t="e">
        <f t="shared" si="2"/>
        <v>#DIV/0!</v>
      </c>
      <c r="P61" s="23" t="e">
        <f>N61/#REF!</f>
        <v>#REF!</v>
      </c>
      <c r="Q61" t="e">
        <f>IF(#REF!="1A1 Energy Industries",#REF!)</f>
        <v>#REF!</v>
      </c>
      <c r="R61" t="e">
        <f>IF(#REF!="1B2 Oil &amp; Natural Gas",#REF!)</f>
        <v>#REF!</v>
      </c>
      <c r="S61" t="e">
        <f>IF(#REF!="3A2 Manure Management",#REF!)</f>
        <v>#REF!</v>
      </c>
      <c r="T61" t="e">
        <f>IF(#REF!="3B2 Cropland",#REF!)</f>
        <v>#REF!</v>
      </c>
      <c r="U61" t="e">
        <f>IF(#REF!="3B6 Other Land",#REF!)</f>
        <v>#REF!</v>
      </c>
      <c r="V61" t="e">
        <f>IF(#REF!="4A1 Managed Waste Disposal Sites",#REF!)</f>
        <v>#REF!</v>
      </c>
      <c r="W61" t="e">
        <f>IF(#REF!="4D1 Domestic Wastewater Treatment &amp; Discharge",#REF!)</f>
        <v>#REF!</v>
      </c>
      <c r="X61" t="e">
        <f>IF(#REF!="unknown",#REF!)</f>
        <v>#REF!</v>
      </c>
    </row>
    <row r="62" spans="1:36" x14ac:dyDescent="0.35">
      <c r="A62" s="71" t="s">
        <v>1194</v>
      </c>
      <c r="B62" s="72" t="s">
        <v>1057</v>
      </c>
      <c r="C62" s="72"/>
      <c r="D62" s="72" t="s">
        <v>392</v>
      </c>
      <c r="E62" s="73" t="s">
        <v>343</v>
      </c>
      <c r="F62" s="74">
        <v>31.890437438199999</v>
      </c>
      <c r="G62" s="74" t="s">
        <v>1217</v>
      </c>
      <c r="H62" s="74"/>
      <c r="I62" s="67">
        <f>F63*$J$2/G63*3600</f>
        <v>453.54118744318299</v>
      </c>
      <c r="J62" s="67"/>
      <c r="K62" s="180"/>
      <c r="L62" s="96">
        <f t="shared" si="8"/>
        <v>2262.210067824718</v>
      </c>
      <c r="M62" s="96">
        <f t="shared" si="5"/>
        <v>0.62971392547656213</v>
      </c>
      <c r="N62" s="62"/>
      <c r="O62" s="21"/>
      <c r="P62" s="21"/>
      <c r="Q62" s="21" t="e">
        <f>IF(#REF!="1A1 Energy Industries",#REF!)</f>
        <v>#REF!</v>
      </c>
      <c r="R62" s="21" t="e">
        <f>IF(#REF!="1B2 Oil &amp; Natural Gas",#REF!)</f>
        <v>#REF!</v>
      </c>
      <c r="S62" s="21" t="e">
        <f>IF(#REF!="3A2 Manure Management",#REF!)</f>
        <v>#REF!</v>
      </c>
      <c r="T62" s="21" t="e">
        <f>IF(#REF!="3B2 Cropland",#REF!)</f>
        <v>#REF!</v>
      </c>
      <c r="U62" s="21" t="e">
        <f>IF(#REF!="3B6 Other Land",#REF!)</f>
        <v>#REF!</v>
      </c>
      <c r="V62" s="21" t="e">
        <f>IF(#REF!="4A1 Managed Waste Disposal Sites",#REF!)</f>
        <v>#REF!</v>
      </c>
      <c r="W62" s="21" t="e">
        <f>IF(#REF!="4D1 Domestic Wastewater Treatment &amp; Discharge",#REF!)</f>
        <v>#REF!</v>
      </c>
      <c r="X62" s="21" t="e">
        <f>IF(#REF!="unknown",#REF!)</f>
        <v>#REF!</v>
      </c>
      <c r="Y62" s="90" t="s">
        <v>1222</v>
      </c>
      <c r="Z62" s="92">
        <v>1311.8841920122525</v>
      </c>
      <c r="AA62" s="94" t="e">
        <f>Z62/#REF!</f>
        <v>#REF!</v>
      </c>
      <c r="AB62" s="94">
        <f>Z62/40000</f>
        <v>3.2797104800306315E-2</v>
      </c>
      <c r="AC62" s="94" t="e">
        <f>Z62/#REF!</f>
        <v>#REF!</v>
      </c>
      <c r="AD62" s="21"/>
      <c r="AE62" s="21"/>
      <c r="AF62" s="21"/>
      <c r="AG62" s="21"/>
      <c r="AH62" s="21"/>
      <c r="AI62" s="21"/>
      <c r="AJ62" s="21"/>
    </row>
    <row r="63" spans="1:36" x14ac:dyDescent="0.35">
      <c r="A63" s="5" t="s">
        <v>1194</v>
      </c>
      <c r="B63" s="4" t="s">
        <v>1057</v>
      </c>
      <c r="C63" s="4"/>
      <c r="D63" s="4" t="s">
        <v>392</v>
      </c>
      <c r="E63" s="33" t="s">
        <v>343</v>
      </c>
      <c r="F63" s="49">
        <v>30.770526475699999</v>
      </c>
      <c r="G63" s="49">
        <v>488.48439074300001</v>
      </c>
      <c r="H63" s="49">
        <f t="shared" ref="H63:H94" si="9">F63*1000/G63</f>
        <v>62.991831589330971</v>
      </c>
      <c r="J63" s="67">
        <f>J61+I62</f>
        <v>34245.4078285988</v>
      </c>
      <c r="K63" s="180">
        <f t="shared" si="4"/>
        <v>0.54476546716891883</v>
      </c>
      <c r="L63" s="96">
        <f t="shared" si="8"/>
        <v>2292.980594300418</v>
      </c>
      <c r="M63" s="96">
        <f t="shared" si="5"/>
        <v>0.63827927901803305</v>
      </c>
      <c r="N63" s="63">
        <f t="shared" ref="N63:N94" si="10">N62+H63</f>
        <v>62.991831589330971</v>
      </c>
      <c r="O63" s="66" t="e">
        <f t="shared" ref="O63:O94" si="11">N63/N$336</f>
        <v>#DIV/0!</v>
      </c>
      <c r="P63" s="23" t="e">
        <f>N63/#REF!</f>
        <v>#REF!</v>
      </c>
      <c r="Q63" t="e">
        <f>IF(#REF!="1A1 Energy Industries",#REF!)</f>
        <v>#REF!</v>
      </c>
      <c r="R63" t="e">
        <f>IF(#REF!="1B2 Oil &amp; Natural Gas",#REF!)</f>
        <v>#REF!</v>
      </c>
      <c r="S63" t="e">
        <f>IF(#REF!="3A2 Manure Management",#REF!)</f>
        <v>#REF!</v>
      </c>
      <c r="T63" t="e">
        <f>IF(#REF!="3B2 Cropland",#REF!)</f>
        <v>#REF!</v>
      </c>
      <c r="U63" t="e">
        <f>IF(#REF!="3B6 Other Land",#REF!)</f>
        <v>#REF!</v>
      </c>
      <c r="V63" t="e">
        <f>IF(#REF!="4A1 Managed Waste Disposal Sites",#REF!)</f>
        <v>#REF!</v>
      </c>
      <c r="W63" t="e">
        <f>IF(#REF!="4D1 Domestic Wastewater Treatment &amp; Discharge",#REF!)</f>
        <v>#REF!</v>
      </c>
      <c r="X63" t="e">
        <f>IF(#REF!="unknown",#REF!)</f>
        <v>#REF!</v>
      </c>
    </row>
    <row r="64" spans="1:36" x14ac:dyDescent="0.35">
      <c r="A64" s="5" t="s">
        <v>1074</v>
      </c>
      <c r="B64" s="4" t="s">
        <v>427</v>
      </c>
      <c r="C64" s="5" t="s">
        <v>1075</v>
      </c>
      <c r="D64" s="4" t="s">
        <v>376</v>
      </c>
      <c r="E64" s="33" t="s">
        <v>343</v>
      </c>
      <c r="F64" s="49">
        <v>30.236043073200001</v>
      </c>
      <c r="G64" s="49">
        <v>497.66061728900002</v>
      </c>
      <c r="H64" s="49">
        <f t="shared" si="9"/>
        <v>60.756350859970532</v>
      </c>
      <c r="I64" s="67">
        <f t="shared" si="3"/>
        <v>437.44572619178786</v>
      </c>
      <c r="J64" s="67">
        <f t="shared" si="7"/>
        <v>34682.853554790585</v>
      </c>
      <c r="K64" s="180">
        <f t="shared" si="4"/>
        <v>0.55172421990396148</v>
      </c>
      <c r="L64" s="96">
        <f t="shared" si="8"/>
        <v>2323.2166373736181</v>
      </c>
      <c r="M64" s="96">
        <f t="shared" si="5"/>
        <v>0.64669585254730377</v>
      </c>
      <c r="N64" s="63">
        <f t="shared" si="10"/>
        <v>123.74818244930151</v>
      </c>
      <c r="O64" s="66" t="e">
        <f t="shared" si="11"/>
        <v>#DIV/0!</v>
      </c>
      <c r="P64" s="23" t="e">
        <f>N64/#REF!</f>
        <v>#REF!</v>
      </c>
      <c r="Q64" t="e">
        <f>IF(#REF!="1A1 Energy Industries",#REF!)</f>
        <v>#REF!</v>
      </c>
      <c r="R64" t="e">
        <f>IF(#REF!="1B2 Oil &amp; Natural Gas",#REF!)</f>
        <v>#REF!</v>
      </c>
      <c r="S64" t="e">
        <f>IF(#REF!="3A2 Manure Management",#REF!)</f>
        <v>#REF!</v>
      </c>
      <c r="T64" t="e">
        <f>IF(#REF!="3B2 Cropland",#REF!)</f>
        <v>#REF!</v>
      </c>
      <c r="U64" t="e">
        <f>IF(#REF!="3B6 Other Land",#REF!)</f>
        <v>#REF!</v>
      </c>
      <c r="V64" t="e">
        <f>IF(#REF!="4A1 Managed Waste Disposal Sites",#REF!)</f>
        <v>#REF!</v>
      </c>
      <c r="W64" t="e">
        <f>IF(#REF!="4D1 Domestic Wastewater Treatment &amp; Discharge",#REF!)</f>
        <v>#REF!</v>
      </c>
      <c r="X64" t="e">
        <f>IF(#REF!="unknown",#REF!)</f>
        <v>#REF!</v>
      </c>
    </row>
    <row r="65" spans="1:24" x14ac:dyDescent="0.35">
      <c r="A65" s="5" t="s">
        <v>1194</v>
      </c>
      <c r="B65" s="4" t="s">
        <v>1057</v>
      </c>
      <c r="C65" s="4" t="s">
        <v>1120</v>
      </c>
      <c r="D65" s="4" t="s">
        <v>392</v>
      </c>
      <c r="E65" s="33" t="s">
        <v>343</v>
      </c>
      <c r="F65" s="49">
        <v>29.2308068052</v>
      </c>
      <c r="G65" s="49">
        <v>493.40652610199999</v>
      </c>
      <c r="H65" s="49">
        <f t="shared" si="9"/>
        <v>59.242845926924836</v>
      </c>
      <c r="I65" s="67">
        <f t="shared" si="3"/>
        <v>426.54849067385879</v>
      </c>
      <c r="J65" s="67">
        <f t="shared" si="7"/>
        <v>35109.402045464441</v>
      </c>
      <c r="K65" s="180">
        <f t="shared" si="4"/>
        <v>0.55850962275140803</v>
      </c>
      <c r="L65" s="96">
        <f t="shared" si="8"/>
        <v>2352.4474441788179</v>
      </c>
      <c r="M65" s="96">
        <f t="shared" si="5"/>
        <v>0.65483260622900286</v>
      </c>
      <c r="N65" s="63">
        <f t="shared" si="10"/>
        <v>182.99102837622635</v>
      </c>
      <c r="O65" s="66" t="e">
        <f t="shared" si="11"/>
        <v>#DIV/0!</v>
      </c>
      <c r="P65" s="23" t="e">
        <f>N65/#REF!</f>
        <v>#REF!</v>
      </c>
      <c r="Q65" t="e">
        <f>IF(#REF!="1A1 Energy Industries",#REF!)</f>
        <v>#REF!</v>
      </c>
      <c r="R65" t="e">
        <f>IF(#REF!="1B2 Oil &amp; Natural Gas",#REF!)</f>
        <v>#REF!</v>
      </c>
      <c r="S65" t="e">
        <f>IF(#REF!="3A2 Manure Management",#REF!)</f>
        <v>#REF!</v>
      </c>
      <c r="T65" t="e">
        <f>IF(#REF!="3B2 Cropland",#REF!)</f>
        <v>#REF!</v>
      </c>
      <c r="U65" t="e">
        <f>IF(#REF!="3B6 Other Land",#REF!)</f>
        <v>#REF!</v>
      </c>
      <c r="V65" t="e">
        <f>IF(#REF!="4A1 Managed Waste Disposal Sites",#REF!)</f>
        <v>#REF!</v>
      </c>
      <c r="W65" t="e">
        <f>IF(#REF!="4D1 Domestic Wastewater Treatment &amp; Discharge",#REF!)</f>
        <v>#REF!</v>
      </c>
      <c r="X65" t="e">
        <f>IF(#REF!="unknown",#REF!)</f>
        <v>#REF!</v>
      </c>
    </row>
    <row r="66" spans="1:24" x14ac:dyDescent="0.35">
      <c r="A66" s="5" t="s">
        <v>1204</v>
      </c>
      <c r="B66" s="4" t="s">
        <v>1057</v>
      </c>
      <c r="C66" s="4" t="s">
        <v>1148</v>
      </c>
      <c r="D66" s="4" t="s">
        <v>392</v>
      </c>
      <c r="E66" s="33" t="s">
        <v>506</v>
      </c>
      <c r="F66" s="49">
        <v>25.7793039787</v>
      </c>
      <c r="G66" s="49">
        <v>488.20016386700001</v>
      </c>
      <c r="H66" s="49">
        <f t="shared" si="9"/>
        <v>52.804783543094089</v>
      </c>
      <c r="I66" s="67">
        <f t="shared" ref="I66:I129" si="12">F66*$J$2/G66*3600</f>
        <v>380.19444151027744</v>
      </c>
      <c r="J66" s="67">
        <f t="shared" si="7"/>
        <v>35489.596486974719</v>
      </c>
      <c r="K66" s="180">
        <f t="shared" si="4"/>
        <v>0.56455763957109406</v>
      </c>
      <c r="L66" s="96">
        <f t="shared" si="8"/>
        <v>2378.2267481575182</v>
      </c>
      <c r="M66" s="96">
        <f t="shared" si="5"/>
        <v>0.66200859175544458</v>
      </c>
      <c r="N66" s="63">
        <f t="shared" si="10"/>
        <v>235.79581191932044</v>
      </c>
      <c r="O66" s="66" t="e">
        <f t="shared" si="11"/>
        <v>#DIV/0!</v>
      </c>
      <c r="P66" s="23" t="e">
        <f>N66/#REF!</f>
        <v>#REF!</v>
      </c>
      <c r="Q66" t="e">
        <f>IF(#REF!="1A1 Energy Industries",#REF!)</f>
        <v>#REF!</v>
      </c>
      <c r="R66" t="e">
        <f>IF(#REF!="1B2 Oil &amp; Natural Gas",#REF!)</f>
        <v>#REF!</v>
      </c>
      <c r="S66" t="e">
        <f>IF(#REF!="3A2 Manure Management",#REF!)</f>
        <v>#REF!</v>
      </c>
      <c r="T66" t="e">
        <f>IF(#REF!="3B2 Cropland",#REF!)</f>
        <v>#REF!</v>
      </c>
      <c r="U66" t="e">
        <f>IF(#REF!="3B6 Other Land",#REF!)</f>
        <v>#REF!</v>
      </c>
      <c r="V66" t="e">
        <f>IF(#REF!="4A1 Managed Waste Disposal Sites",#REF!)</f>
        <v>#REF!</v>
      </c>
      <c r="W66" t="e">
        <f>IF(#REF!="4D1 Domestic Wastewater Treatment &amp; Discharge",#REF!)</f>
        <v>#REF!</v>
      </c>
      <c r="X66" t="e">
        <f>IF(#REF!="unknown",#REF!)</f>
        <v>#REF!</v>
      </c>
    </row>
    <row r="67" spans="1:24" x14ac:dyDescent="0.35">
      <c r="A67" s="5" t="s">
        <v>1197</v>
      </c>
      <c r="B67" s="4" t="s">
        <v>457</v>
      </c>
      <c r="C67" s="4" t="s">
        <v>1140</v>
      </c>
      <c r="D67" s="4" t="s">
        <v>392</v>
      </c>
      <c r="E67" s="33" t="s">
        <v>343</v>
      </c>
      <c r="F67" s="49">
        <v>25.0772995809</v>
      </c>
      <c r="G67" s="49">
        <v>409.420321919</v>
      </c>
      <c r="H67" s="49">
        <f t="shared" si="9"/>
        <v>61.25074462195677</v>
      </c>
      <c r="I67" s="67">
        <f t="shared" si="12"/>
        <v>441.00536127808874</v>
      </c>
      <c r="J67" s="67">
        <f t="shared" si="7"/>
        <v>35930.601848252809</v>
      </c>
      <c r="K67" s="180">
        <f t="shared" si="4"/>
        <v>0.57157301789168813</v>
      </c>
      <c r="L67" s="96">
        <f t="shared" si="8"/>
        <v>2403.3040477384184</v>
      </c>
      <c r="M67" s="96">
        <f t="shared" si="5"/>
        <v>0.66898916574547418</v>
      </c>
      <c r="N67" s="63">
        <f t="shared" si="10"/>
        <v>297.0465565412772</v>
      </c>
      <c r="O67" s="66" t="e">
        <f t="shared" si="11"/>
        <v>#DIV/0!</v>
      </c>
      <c r="P67" s="23" t="e">
        <f>N67/#REF!</f>
        <v>#REF!</v>
      </c>
      <c r="Q67" t="e">
        <f>IF(#REF!="1A1 Energy Industries",#REF!)</f>
        <v>#REF!</v>
      </c>
      <c r="R67" t="e">
        <f>IF(#REF!="1B2 Oil &amp; Natural Gas",#REF!)</f>
        <v>#REF!</v>
      </c>
      <c r="S67" t="e">
        <f>IF(#REF!="3A2 Manure Management",#REF!)</f>
        <v>#REF!</v>
      </c>
      <c r="T67" t="e">
        <f>IF(#REF!="3B2 Cropland",#REF!)</f>
        <v>#REF!</v>
      </c>
      <c r="U67" t="e">
        <f>IF(#REF!="3B6 Other Land",#REF!)</f>
        <v>#REF!</v>
      </c>
      <c r="V67" t="e">
        <f>IF(#REF!="4A1 Managed Waste Disposal Sites",#REF!)</f>
        <v>#REF!</v>
      </c>
      <c r="W67" t="e">
        <f>IF(#REF!="4D1 Domestic Wastewater Treatment &amp; Discharge",#REF!)</f>
        <v>#REF!</v>
      </c>
      <c r="X67" t="e">
        <f>IF(#REF!="unknown",#REF!)</f>
        <v>#REF!</v>
      </c>
    </row>
    <row r="68" spans="1:24" x14ac:dyDescent="0.35">
      <c r="A68" s="5" t="s">
        <v>214</v>
      </c>
      <c r="B68" s="4" t="s">
        <v>417</v>
      </c>
      <c r="C68" s="4" t="s">
        <v>418</v>
      </c>
      <c r="D68" s="4" t="s">
        <v>376</v>
      </c>
      <c r="E68" s="33" t="s">
        <v>514</v>
      </c>
      <c r="F68" s="49">
        <v>23.950709093267299</v>
      </c>
      <c r="G68" s="49">
        <v>383.53190660249004</v>
      </c>
      <c r="H68" s="49">
        <f t="shared" si="9"/>
        <v>62.447761661954516</v>
      </c>
      <c r="I68" s="67">
        <f t="shared" si="12"/>
        <v>449.62388396607258</v>
      </c>
      <c r="J68" s="67">
        <f t="shared" si="7"/>
        <v>36380.225732218882</v>
      </c>
      <c r="K68" s="180">
        <f t="shared" si="4"/>
        <v>0.57872549703356391</v>
      </c>
      <c r="L68" s="96">
        <f t="shared" si="8"/>
        <v>2427.2547568316859</v>
      </c>
      <c r="M68" s="96">
        <f t="shared" si="5"/>
        <v>0.67565613945210756</v>
      </c>
      <c r="N68" s="63">
        <f t="shared" si="10"/>
        <v>359.49431820323173</v>
      </c>
      <c r="O68" s="66" t="e">
        <f t="shared" si="11"/>
        <v>#DIV/0!</v>
      </c>
      <c r="P68" s="23" t="e">
        <f>N68/#REF!</f>
        <v>#REF!</v>
      </c>
      <c r="Q68" t="e">
        <f>IF(#REF!="1A1 Energy Industries",#REF!)</f>
        <v>#REF!</v>
      </c>
      <c r="R68" t="e">
        <f>IF(#REF!="1B2 Oil &amp; Natural Gas",#REF!)</f>
        <v>#REF!</v>
      </c>
      <c r="S68" t="e">
        <f>IF(#REF!="3A2 Manure Management",#REF!)</f>
        <v>#REF!</v>
      </c>
      <c r="T68" t="e">
        <f>IF(#REF!="3B2 Cropland",#REF!)</f>
        <v>#REF!</v>
      </c>
      <c r="U68" t="e">
        <f>IF(#REF!="3B6 Other Land",#REF!)</f>
        <v>#REF!</v>
      </c>
      <c r="V68" t="e">
        <f>IF(#REF!="4A1 Managed Waste Disposal Sites",#REF!)</f>
        <v>#REF!</v>
      </c>
      <c r="W68" t="e">
        <f>IF(#REF!="4D1 Domestic Wastewater Treatment &amp; Discharge",#REF!)</f>
        <v>#REF!</v>
      </c>
      <c r="X68" t="e">
        <f>IF(#REF!="unknown",#REF!)</f>
        <v>#REF!</v>
      </c>
    </row>
    <row r="69" spans="1:24" x14ac:dyDescent="0.35">
      <c r="A69" s="5" t="s">
        <v>1074</v>
      </c>
      <c r="B69" s="4" t="s">
        <v>435</v>
      </c>
      <c r="C69" s="5" t="s">
        <v>1075</v>
      </c>
      <c r="D69" s="4" t="s">
        <v>376</v>
      </c>
      <c r="E69" s="33" t="s">
        <v>343</v>
      </c>
      <c r="F69" s="49">
        <v>23.8984882142</v>
      </c>
      <c r="G69" s="49">
        <v>497.66061728900002</v>
      </c>
      <c r="H69" s="49">
        <f t="shared" si="9"/>
        <v>48.021658503714264</v>
      </c>
      <c r="I69" s="67">
        <f t="shared" si="12"/>
        <v>345.75594122674272</v>
      </c>
      <c r="J69" s="67">
        <f t="shared" si="7"/>
        <v>36725.981673445625</v>
      </c>
      <c r="K69" s="180">
        <f t="shared" si="4"/>
        <v>0.58422567673040249</v>
      </c>
      <c r="L69" s="96">
        <f t="shared" si="8"/>
        <v>2451.1532450458858</v>
      </c>
      <c r="M69" s="96">
        <f t="shared" si="5"/>
        <v>0.68230857683639967</v>
      </c>
      <c r="N69" s="63">
        <f t="shared" si="10"/>
        <v>407.51597670694599</v>
      </c>
      <c r="O69" s="66" t="e">
        <f t="shared" si="11"/>
        <v>#DIV/0!</v>
      </c>
      <c r="P69" s="23" t="e">
        <f>N69/#REF!</f>
        <v>#REF!</v>
      </c>
      <c r="Q69" t="e">
        <f>IF(#REF!="1A1 Energy Industries",#REF!)</f>
        <v>#REF!</v>
      </c>
      <c r="R69" t="e">
        <f>IF(#REF!="1B2 Oil &amp; Natural Gas",#REF!)</f>
        <v>#REF!</v>
      </c>
      <c r="S69" t="e">
        <f>IF(#REF!="3A2 Manure Management",#REF!)</f>
        <v>#REF!</v>
      </c>
      <c r="T69" t="e">
        <f>IF(#REF!="3B2 Cropland",#REF!)</f>
        <v>#REF!</v>
      </c>
      <c r="U69" t="e">
        <f>IF(#REF!="3B6 Other Land",#REF!)</f>
        <v>#REF!</v>
      </c>
      <c r="V69" t="e">
        <f>IF(#REF!="4A1 Managed Waste Disposal Sites",#REF!)</f>
        <v>#REF!</v>
      </c>
      <c r="W69" t="e">
        <f>IF(#REF!="4D1 Domestic Wastewater Treatment &amp; Discharge",#REF!)</f>
        <v>#REF!</v>
      </c>
      <c r="X69" t="e">
        <f>IF(#REF!="unknown",#REF!)</f>
        <v>#REF!</v>
      </c>
    </row>
    <row r="70" spans="1:24" x14ac:dyDescent="0.35">
      <c r="A70" s="5" t="s">
        <v>1194</v>
      </c>
      <c r="B70" s="4" t="s">
        <v>1057</v>
      </c>
      <c r="C70" s="4" t="s">
        <v>1168</v>
      </c>
      <c r="D70" s="4" t="s">
        <v>392</v>
      </c>
      <c r="E70" s="45" t="s">
        <v>343</v>
      </c>
      <c r="F70" s="50">
        <v>23.582157564799999</v>
      </c>
      <c r="G70" s="50">
        <v>416.481692275</v>
      </c>
      <c r="H70" s="49">
        <f t="shared" si="9"/>
        <v>56.622314983365136</v>
      </c>
      <c r="I70" s="67">
        <f t="shared" si="12"/>
        <v>407.68066788022895</v>
      </c>
      <c r="J70" s="67">
        <f t="shared" si="7"/>
        <v>37133.662341325857</v>
      </c>
      <c r="K70" s="180">
        <f t="shared" si="4"/>
        <v>0.5907109360272137</v>
      </c>
      <c r="L70" s="96">
        <f t="shared" si="8"/>
        <v>2474.7354026106859</v>
      </c>
      <c r="M70" s="96">
        <f t="shared" si="5"/>
        <v>0.68887295970364437</v>
      </c>
      <c r="N70" s="63">
        <f t="shared" si="10"/>
        <v>464.13829169031112</v>
      </c>
      <c r="O70" s="66" t="e">
        <f t="shared" si="11"/>
        <v>#DIV/0!</v>
      </c>
      <c r="P70" s="23" t="e">
        <f>N70/#REF!</f>
        <v>#REF!</v>
      </c>
      <c r="Q70" t="e">
        <f>IF(#REF!="1A1 Energy Industries",#REF!)</f>
        <v>#REF!</v>
      </c>
      <c r="R70" t="e">
        <f>IF(#REF!="1B2 Oil &amp; Natural Gas",#REF!)</f>
        <v>#REF!</v>
      </c>
      <c r="S70" t="e">
        <f>IF(#REF!="3A2 Manure Management",#REF!)</f>
        <v>#REF!</v>
      </c>
      <c r="T70" t="e">
        <f>IF(#REF!="3B2 Cropland",#REF!)</f>
        <v>#REF!</v>
      </c>
      <c r="U70" t="e">
        <f>IF(#REF!="3B6 Other Land",#REF!)</f>
        <v>#REF!</v>
      </c>
      <c r="V70" t="e">
        <f>IF(#REF!="4A1 Managed Waste Disposal Sites",#REF!)</f>
        <v>#REF!</v>
      </c>
      <c r="W70" t="e">
        <f>IF(#REF!="4D1 Domestic Wastewater Treatment &amp; Discharge",#REF!)</f>
        <v>#REF!</v>
      </c>
      <c r="X70" t="e">
        <f>IF(#REF!="unknown",#REF!)</f>
        <v>#REF!</v>
      </c>
    </row>
    <row r="71" spans="1:24" x14ac:dyDescent="0.35">
      <c r="A71" s="5" t="s">
        <v>1205</v>
      </c>
      <c r="B71" s="4" t="s">
        <v>1057</v>
      </c>
      <c r="C71" s="4"/>
      <c r="D71" s="4" t="s">
        <v>392</v>
      </c>
      <c r="E71" s="33" t="s">
        <v>343</v>
      </c>
      <c r="F71" s="49">
        <v>22.1303278245</v>
      </c>
      <c r="G71" s="49">
        <v>639.57895481146716</v>
      </c>
      <c r="H71" s="49">
        <f t="shared" si="9"/>
        <v>34.601400902916673</v>
      </c>
      <c r="I71" s="67">
        <f t="shared" si="12"/>
        <v>249.13008650100002</v>
      </c>
      <c r="J71" s="67">
        <f t="shared" si="7"/>
        <v>37382.792427826855</v>
      </c>
      <c r="K71" s="180">
        <f t="shared" si="4"/>
        <v>0.59467402119874457</v>
      </c>
      <c r="L71" s="96">
        <f t="shared" si="8"/>
        <v>2496.8657304351859</v>
      </c>
      <c r="M71" s="96">
        <f t="shared" si="5"/>
        <v>0.69503320795143397</v>
      </c>
      <c r="N71" s="63">
        <f t="shared" si="10"/>
        <v>498.7396925932278</v>
      </c>
      <c r="O71" s="66" t="e">
        <f t="shared" si="11"/>
        <v>#DIV/0!</v>
      </c>
      <c r="P71" s="23" t="e">
        <f>N71/#REF!</f>
        <v>#REF!</v>
      </c>
      <c r="Q71" t="e">
        <f>IF(#REF!="1A1 Energy Industries",#REF!)</f>
        <v>#REF!</v>
      </c>
      <c r="R71" t="e">
        <f>IF(#REF!="1B2 Oil &amp; Natural Gas",#REF!)</f>
        <v>#REF!</v>
      </c>
      <c r="S71" t="e">
        <f>IF(#REF!="3A2 Manure Management",#REF!)</f>
        <v>#REF!</v>
      </c>
      <c r="T71" t="e">
        <f>IF(#REF!="3B2 Cropland",#REF!)</f>
        <v>#REF!</v>
      </c>
      <c r="U71" t="e">
        <f>IF(#REF!="3B6 Other Land",#REF!)</f>
        <v>#REF!</v>
      </c>
      <c r="V71" t="e">
        <f>IF(#REF!="4A1 Managed Waste Disposal Sites",#REF!)</f>
        <v>#REF!</v>
      </c>
      <c r="W71" t="e">
        <f>IF(#REF!="4D1 Domestic Wastewater Treatment &amp; Discharge",#REF!)</f>
        <v>#REF!</v>
      </c>
      <c r="X71" t="e">
        <f>IF(#REF!="unknown",#REF!)</f>
        <v>#REF!</v>
      </c>
    </row>
    <row r="72" spans="1:24" x14ac:dyDescent="0.35">
      <c r="A72" s="5" t="s">
        <v>1196</v>
      </c>
      <c r="B72" s="4" t="s">
        <v>1057</v>
      </c>
      <c r="C72" s="4" t="s">
        <v>1092</v>
      </c>
      <c r="D72" s="4" t="s">
        <v>392</v>
      </c>
      <c r="E72" s="33" t="s">
        <v>343</v>
      </c>
      <c r="F72" s="49">
        <v>21.734301798000001</v>
      </c>
      <c r="G72" s="49">
        <v>490.33254022099999</v>
      </c>
      <c r="H72" s="49">
        <f t="shared" si="9"/>
        <v>44.325636206408078</v>
      </c>
      <c r="I72" s="67">
        <f t="shared" si="12"/>
        <v>319.14458068613811</v>
      </c>
      <c r="J72" s="67">
        <f t="shared" si="7"/>
        <v>37701.937008512992</v>
      </c>
      <c r="K72" s="180">
        <f t="shared" si="4"/>
        <v>0.59975087551632467</v>
      </c>
      <c r="L72" s="96">
        <f t="shared" si="8"/>
        <v>2518.6000322331861</v>
      </c>
      <c r="M72" s="96">
        <f t="shared" si="5"/>
        <v>0.70108321749624669</v>
      </c>
      <c r="N72" s="63">
        <f t="shared" si="10"/>
        <v>543.06532879963584</v>
      </c>
      <c r="O72" s="66" t="e">
        <f t="shared" si="11"/>
        <v>#DIV/0!</v>
      </c>
      <c r="P72" s="23" t="e">
        <f>N72/#REF!</f>
        <v>#REF!</v>
      </c>
      <c r="Q72" t="e">
        <f>IF(#REF!="1A1 Energy Industries",#REF!)</f>
        <v>#REF!</v>
      </c>
      <c r="R72" t="e">
        <f>IF(#REF!="1B2 Oil &amp; Natural Gas",#REF!)</f>
        <v>#REF!</v>
      </c>
      <c r="S72" t="e">
        <f>IF(#REF!="3A2 Manure Management",#REF!)</f>
        <v>#REF!</v>
      </c>
      <c r="T72" t="e">
        <f>IF(#REF!="3B2 Cropland",#REF!)</f>
        <v>#REF!</v>
      </c>
      <c r="U72" t="e">
        <f>IF(#REF!="3B6 Other Land",#REF!)</f>
        <v>#REF!</v>
      </c>
      <c r="V72" t="e">
        <f>IF(#REF!="4A1 Managed Waste Disposal Sites",#REF!)</f>
        <v>#REF!</v>
      </c>
      <c r="W72" t="e">
        <f>IF(#REF!="4D1 Domestic Wastewater Treatment &amp; Discharge",#REF!)</f>
        <v>#REF!</v>
      </c>
      <c r="X72" t="e">
        <f>IF(#REF!="unknown",#REF!)</f>
        <v>#REF!</v>
      </c>
    </row>
    <row r="73" spans="1:24" x14ac:dyDescent="0.35">
      <c r="A73" s="5" t="s">
        <v>1198</v>
      </c>
      <c r="B73" s="4" t="s">
        <v>1057</v>
      </c>
      <c r="C73" s="4" t="s">
        <v>1102</v>
      </c>
      <c r="D73" s="4" t="s">
        <v>392</v>
      </c>
      <c r="E73" s="33" t="s">
        <v>343</v>
      </c>
      <c r="F73" s="49">
        <v>20.717827247900001</v>
      </c>
      <c r="G73" s="49">
        <v>469.57427527499999</v>
      </c>
      <c r="H73" s="49">
        <f t="shared" si="9"/>
        <v>44.120447687997554</v>
      </c>
      <c r="I73" s="67">
        <f t="shared" si="12"/>
        <v>317.66722335358241</v>
      </c>
      <c r="J73" s="67">
        <f t="shared" si="7"/>
        <v>38019.604231866571</v>
      </c>
      <c r="K73" s="180">
        <f t="shared" si="4"/>
        <v>0.60480422848559334</v>
      </c>
      <c r="L73" s="96">
        <f t="shared" si="8"/>
        <v>2539.3178594810861</v>
      </c>
      <c r="M73" s="96">
        <f t="shared" si="5"/>
        <v>0.70685027887979246</v>
      </c>
      <c r="N73" s="63">
        <f t="shared" si="10"/>
        <v>587.18577648763335</v>
      </c>
      <c r="O73" s="66" t="e">
        <f t="shared" si="11"/>
        <v>#DIV/0!</v>
      </c>
      <c r="P73" s="23" t="e">
        <f>N73/#REF!</f>
        <v>#REF!</v>
      </c>
      <c r="Q73" t="e">
        <f>IF(#REF!="1A1 Energy Industries",#REF!)</f>
        <v>#REF!</v>
      </c>
      <c r="R73" t="e">
        <f>IF(#REF!="1B2 Oil &amp; Natural Gas",#REF!)</f>
        <v>#REF!</v>
      </c>
      <c r="S73" t="e">
        <f>IF(#REF!="3A2 Manure Management",#REF!)</f>
        <v>#REF!</v>
      </c>
      <c r="T73" t="e">
        <f>IF(#REF!="3B2 Cropland",#REF!)</f>
        <v>#REF!</v>
      </c>
      <c r="U73" t="e">
        <f>IF(#REF!="3B6 Other Land",#REF!)</f>
        <v>#REF!</v>
      </c>
      <c r="V73" t="e">
        <f>IF(#REF!="4A1 Managed Waste Disposal Sites",#REF!)</f>
        <v>#REF!</v>
      </c>
      <c r="W73" t="e">
        <f>IF(#REF!="4D1 Domestic Wastewater Treatment &amp; Discharge",#REF!)</f>
        <v>#REF!</v>
      </c>
      <c r="X73" t="e">
        <f>IF(#REF!="unknown",#REF!)</f>
        <v>#REF!</v>
      </c>
    </row>
    <row r="74" spans="1:24" x14ac:dyDescent="0.35">
      <c r="A74" s="5" t="s">
        <v>1194</v>
      </c>
      <c r="B74" s="4" t="s">
        <v>1057</v>
      </c>
      <c r="C74" s="4" t="s">
        <v>1105</v>
      </c>
      <c r="D74" s="4" t="s">
        <v>392</v>
      </c>
      <c r="E74" s="33" t="s">
        <v>343</v>
      </c>
      <c r="F74" s="49">
        <v>19.841768698799999</v>
      </c>
      <c r="G74" s="49">
        <v>487.11908195000001</v>
      </c>
      <c r="H74" s="49">
        <f t="shared" si="9"/>
        <v>40.732891471569665</v>
      </c>
      <c r="I74" s="67">
        <f t="shared" si="12"/>
        <v>293.27681859530162</v>
      </c>
      <c r="J74" s="67">
        <f t="shared" si="7"/>
        <v>38312.881050461874</v>
      </c>
      <c r="K74" s="180">
        <f t="shared" si="4"/>
        <v>0.60946958636048076</v>
      </c>
      <c r="L74" s="96">
        <f t="shared" si="8"/>
        <v>2559.1596281798861</v>
      </c>
      <c r="M74" s="96">
        <f t="shared" si="5"/>
        <v>0.71237347861859202</v>
      </c>
      <c r="N74" s="63">
        <f t="shared" si="10"/>
        <v>627.91866795920305</v>
      </c>
      <c r="O74" s="66" t="e">
        <f t="shared" si="11"/>
        <v>#DIV/0!</v>
      </c>
      <c r="P74" s="23" t="e">
        <f>N74/#REF!</f>
        <v>#REF!</v>
      </c>
      <c r="Q74" t="e">
        <f>IF(#REF!="1A1 Energy Industries",#REF!)</f>
        <v>#REF!</v>
      </c>
      <c r="R74" t="e">
        <f>IF(#REF!="1B2 Oil &amp; Natural Gas",#REF!)</f>
        <v>#REF!</v>
      </c>
      <c r="S74" t="e">
        <f>IF(#REF!="3A2 Manure Management",#REF!)</f>
        <v>#REF!</v>
      </c>
      <c r="T74" t="e">
        <f>IF(#REF!="3B2 Cropland",#REF!)</f>
        <v>#REF!</v>
      </c>
      <c r="U74" t="e">
        <f>IF(#REF!="3B6 Other Land",#REF!)</f>
        <v>#REF!</v>
      </c>
      <c r="V74" t="e">
        <f>IF(#REF!="4A1 Managed Waste Disposal Sites",#REF!)</f>
        <v>#REF!</v>
      </c>
      <c r="W74" t="e">
        <f>IF(#REF!="4D1 Domestic Wastewater Treatment &amp; Discharge",#REF!)</f>
        <v>#REF!</v>
      </c>
      <c r="X74" t="e">
        <f>IF(#REF!="unknown",#REF!)</f>
        <v>#REF!</v>
      </c>
    </row>
    <row r="75" spans="1:24" x14ac:dyDescent="0.35">
      <c r="A75" s="5" t="s">
        <v>1194</v>
      </c>
      <c r="B75" s="4" t="s">
        <v>1057</v>
      </c>
      <c r="C75" s="4" t="s">
        <v>1169</v>
      </c>
      <c r="D75" s="4" t="s">
        <v>392</v>
      </c>
      <c r="E75" s="45" t="s">
        <v>343</v>
      </c>
      <c r="F75" s="50">
        <v>19.662738510899999</v>
      </c>
      <c r="G75" s="50">
        <v>481.59213033399999</v>
      </c>
      <c r="H75" s="49">
        <f t="shared" si="9"/>
        <v>40.828612579826093</v>
      </c>
      <c r="I75" s="67">
        <f t="shared" si="12"/>
        <v>293.96601057474783</v>
      </c>
      <c r="J75" s="67">
        <f t="shared" si="7"/>
        <v>38606.84706103662</v>
      </c>
      <c r="K75" s="180">
        <f t="shared" si="4"/>
        <v>0.61414590769045474</v>
      </c>
      <c r="L75" s="96">
        <f t="shared" si="8"/>
        <v>2578.8223666907861</v>
      </c>
      <c r="M75" s="96">
        <f t="shared" si="5"/>
        <v>0.71784684310822322</v>
      </c>
      <c r="N75" s="63">
        <f t="shared" si="10"/>
        <v>668.74728053902913</v>
      </c>
      <c r="O75" s="66" t="e">
        <f t="shared" si="11"/>
        <v>#DIV/0!</v>
      </c>
      <c r="P75" s="23" t="e">
        <f>N75/#REF!</f>
        <v>#REF!</v>
      </c>
      <c r="Q75" t="e">
        <f>IF(#REF!="1A1 Energy Industries",#REF!)</f>
        <v>#REF!</v>
      </c>
      <c r="R75" t="e">
        <f>IF(#REF!="1B2 Oil &amp; Natural Gas",#REF!)</f>
        <v>#REF!</v>
      </c>
      <c r="S75" t="e">
        <f>IF(#REF!="3A2 Manure Management",#REF!)</f>
        <v>#REF!</v>
      </c>
      <c r="T75" t="e">
        <f>IF(#REF!="3B2 Cropland",#REF!)</f>
        <v>#REF!</v>
      </c>
      <c r="U75" t="e">
        <f>IF(#REF!="3B6 Other Land",#REF!)</f>
        <v>#REF!</v>
      </c>
      <c r="V75" t="e">
        <f>IF(#REF!="4A1 Managed Waste Disposal Sites",#REF!)</f>
        <v>#REF!</v>
      </c>
      <c r="W75" t="e">
        <f>IF(#REF!="4D1 Domestic Wastewater Treatment &amp; Discharge",#REF!)</f>
        <v>#REF!</v>
      </c>
      <c r="X75" t="e">
        <f>IF(#REF!="unknown",#REF!)</f>
        <v>#REF!</v>
      </c>
    </row>
    <row r="76" spans="1:24" x14ac:dyDescent="0.35">
      <c r="A76" s="5" t="s">
        <v>433</v>
      </c>
      <c r="B76" s="4" t="s">
        <v>427</v>
      </c>
      <c r="C76" s="4" t="s">
        <v>432</v>
      </c>
      <c r="D76" s="4" t="s">
        <v>376</v>
      </c>
      <c r="E76" s="33" t="s">
        <v>343</v>
      </c>
      <c r="F76" s="49">
        <v>19.531060258899998</v>
      </c>
      <c r="G76" s="49">
        <v>474.3</v>
      </c>
      <c r="H76" s="49">
        <f t="shared" si="9"/>
        <v>41.17870600653594</v>
      </c>
      <c r="I76" s="67">
        <f t="shared" si="12"/>
        <v>296.48668324705875</v>
      </c>
      <c r="J76" s="67">
        <f t="shared" si="7"/>
        <v>38903.333744283678</v>
      </c>
      <c r="K76" s="180">
        <f t="shared" si="4"/>
        <v>0.61886232710986555</v>
      </c>
      <c r="L76" s="96">
        <f t="shared" si="8"/>
        <v>2598.3534269496863</v>
      </c>
      <c r="M76" s="96">
        <f t="shared" si="5"/>
        <v>0.72328355334096384</v>
      </c>
      <c r="N76" s="63">
        <f t="shared" si="10"/>
        <v>709.92598654556502</v>
      </c>
      <c r="O76" s="66" t="e">
        <f t="shared" si="11"/>
        <v>#DIV/0!</v>
      </c>
      <c r="P76" s="23" t="e">
        <f>N76/#REF!</f>
        <v>#REF!</v>
      </c>
      <c r="Q76" t="e">
        <f>IF(#REF!="1A1 Energy Industries",#REF!)</f>
        <v>#REF!</v>
      </c>
      <c r="R76" t="e">
        <f>IF(#REF!="1B2 Oil &amp; Natural Gas",#REF!)</f>
        <v>#REF!</v>
      </c>
      <c r="S76" t="e">
        <f>IF(#REF!="3A2 Manure Management",#REF!)</f>
        <v>#REF!</v>
      </c>
      <c r="T76" t="e">
        <f>IF(#REF!="3B2 Cropland",#REF!)</f>
        <v>#REF!</v>
      </c>
      <c r="U76" t="e">
        <f>IF(#REF!="3B6 Other Land",#REF!)</f>
        <v>#REF!</v>
      </c>
      <c r="V76" t="e">
        <f>IF(#REF!="4A1 Managed Waste Disposal Sites",#REF!)</f>
        <v>#REF!</v>
      </c>
      <c r="W76" t="e">
        <f>IF(#REF!="4D1 Domestic Wastewater Treatment &amp; Discharge",#REF!)</f>
        <v>#REF!</v>
      </c>
      <c r="X76" t="e">
        <f>IF(#REF!="unknown",#REF!)</f>
        <v>#REF!</v>
      </c>
    </row>
    <row r="77" spans="1:24" x14ac:dyDescent="0.35">
      <c r="A77" s="5" t="s">
        <v>1074</v>
      </c>
      <c r="B77" s="4" t="s">
        <v>436</v>
      </c>
      <c r="C77" s="5" t="s">
        <v>1075</v>
      </c>
      <c r="D77" s="4" t="s">
        <v>376</v>
      </c>
      <c r="E77" s="33" t="s">
        <v>343</v>
      </c>
      <c r="F77" s="49">
        <v>18.973171432000001</v>
      </c>
      <c r="G77" s="49">
        <v>497.66061728900002</v>
      </c>
      <c r="H77" s="49">
        <f t="shared" si="9"/>
        <v>38.124719483241641</v>
      </c>
      <c r="I77" s="67">
        <f t="shared" si="12"/>
        <v>274.4979802793398</v>
      </c>
      <c r="J77" s="67">
        <f t="shared" si="7"/>
        <v>39177.831724563017</v>
      </c>
      <c r="K77" s="180">
        <f t="shared" si="4"/>
        <v>0.62322895697195524</v>
      </c>
      <c r="L77" s="96">
        <f t="shared" si="8"/>
        <v>2617.3265983816864</v>
      </c>
      <c r="M77" s="96">
        <f t="shared" si="5"/>
        <v>0.72856496837448148</v>
      </c>
      <c r="N77" s="63">
        <f t="shared" si="10"/>
        <v>748.05070602880664</v>
      </c>
      <c r="O77" s="66" t="e">
        <f t="shared" si="11"/>
        <v>#DIV/0!</v>
      </c>
      <c r="P77" s="23" t="e">
        <f>N77/#REF!</f>
        <v>#REF!</v>
      </c>
      <c r="Q77" t="e">
        <f>IF(#REF!="1A1 Energy Industries",#REF!)</f>
        <v>#REF!</v>
      </c>
      <c r="R77" t="e">
        <f>IF(#REF!="1B2 Oil &amp; Natural Gas",#REF!)</f>
        <v>#REF!</v>
      </c>
      <c r="S77" t="e">
        <f>IF(#REF!="3A2 Manure Management",#REF!)</f>
        <v>#REF!</v>
      </c>
      <c r="T77" t="e">
        <f>IF(#REF!="3B2 Cropland",#REF!)</f>
        <v>#REF!</v>
      </c>
      <c r="U77" t="e">
        <f>IF(#REF!="3B6 Other Land",#REF!)</f>
        <v>#REF!</v>
      </c>
      <c r="V77" t="e">
        <f>IF(#REF!="4A1 Managed Waste Disposal Sites",#REF!)</f>
        <v>#REF!</v>
      </c>
      <c r="W77" t="e">
        <f>IF(#REF!="4D1 Domestic Wastewater Treatment &amp; Discharge",#REF!)</f>
        <v>#REF!</v>
      </c>
      <c r="X77" t="e">
        <f>IF(#REF!="unknown",#REF!)</f>
        <v>#REF!</v>
      </c>
    </row>
    <row r="78" spans="1:24" x14ac:dyDescent="0.35">
      <c r="A78" s="5" t="s">
        <v>1194</v>
      </c>
      <c r="B78" s="4" t="s">
        <v>1057</v>
      </c>
      <c r="C78" s="4" t="s">
        <v>1171</v>
      </c>
      <c r="D78" s="4" t="s">
        <v>392</v>
      </c>
      <c r="E78" s="45" t="s">
        <v>343</v>
      </c>
      <c r="F78" s="50">
        <v>18.874000153000001</v>
      </c>
      <c r="G78" s="50">
        <v>497.21323393500001</v>
      </c>
      <c r="H78" s="49">
        <f t="shared" si="9"/>
        <v>37.959569184490718</v>
      </c>
      <c r="I78" s="67">
        <f t="shared" si="12"/>
        <v>273.30889812833317</v>
      </c>
      <c r="J78" s="67">
        <f t="shared" si="7"/>
        <v>39451.140622691353</v>
      </c>
      <c r="K78" s="180">
        <f t="shared" si="4"/>
        <v>0.62757667127909711</v>
      </c>
      <c r="L78" s="96">
        <f t="shared" si="8"/>
        <v>2636.2005985346864</v>
      </c>
      <c r="M78" s="96">
        <f t="shared" si="5"/>
        <v>0.73381877786584293</v>
      </c>
      <c r="N78" s="63">
        <f t="shared" si="10"/>
        <v>786.0102752132974</v>
      </c>
      <c r="O78" s="66" t="e">
        <f t="shared" si="11"/>
        <v>#DIV/0!</v>
      </c>
      <c r="P78" s="23" t="e">
        <f>N78/#REF!</f>
        <v>#REF!</v>
      </c>
      <c r="Q78" t="e">
        <f>IF(#REF!="1A1 Energy Industries",#REF!)</f>
        <v>#REF!</v>
      </c>
      <c r="R78" t="e">
        <f>IF(#REF!="1B2 Oil &amp; Natural Gas",#REF!)</f>
        <v>#REF!</v>
      </c>
      <c r="S78" t="e">
        <f>IF(#REF!="3A2 Manure Management",#REF!)</f>
        <v>#REF!</v>
      </c>
      <c r="T78" t="e">
        <f>IF(#REF!="3B2 Cropland",#REF!)</f>
        <v>#REF!</v>
      </c>
      <c r="U78" t="e">
        <f>IF(#REF!="3B6 Other Land",#REF!)</f>
        <v>#REF!</v>
      </c>
      <c r="V78" t="e">
        <f>IF(#REF!="4A1 Managed Waste Disposal Sites",#REF!)</f>
        <v>#REF!</v>
      </c>
      <c r="W78" t="e">
        <f>IF(#REF!="4D1 Domestic Wastewater Treatment &amp; Discharge",#REF!)</f>
        <v>#REF!</v>
      </c>
      <c r="X78" t="e">
        <f>IF(#REF!="unknown",#REF!)</f>
        <v>#REF!</v>
      </c>
    </row>
    <row r="79" spans="1:24" x14ac:dyDescent="0.35">
      <c r="A79" s="5" t="s">
        <v>821</v>
      </c>
      <c r="B79" s="4" t="s">
        <v>417</v>
      </c>
      <c r="C79" s="4" t="s">
        <v>820</v>
      </c>
      <c r="D79" s="4" t="s">
        <v>376</v>
      </c>
      <c r="E79" s="33" t="s">
        <v>343</v>
      </c>
      <c r="F79" s="49">
        <v>18.028560861500001</v>
      </c>
      <c r="G79" s="49">
        <v>497.35743686000001</v>
      </c>
      <c r="H79" s="49">
        <f t="shared" si="9"/>
        <v>36.248700683598742</v>
      </c>
      <c r="I79" s="67">
        <f t="shared" si="12"/>
        <v>260.99064492191093</v>
      </c>
      <c r="J79" s="67">
        <f t="shared" si="7"/>
        <v>39712.131267613266</v>
      </c>
      <c r="K79" s="180">
        <f t="shared" si="4"/>
        <v>0.63172843058414663</v>
      </c>
      <c r="L79" s="96">
        <f t="shared" si="8"/>
        <v>2654.2291593961863</v>
      </c>
      <c r="M79" s="96">
        <f t="shared" si="5"/>
        <v>0.73883724895845226</v>
      </c>
      <c r="N79" s="63">
        <f t="shared" si="10"/>
        <v>822.25897589689612</v>
      </c>
      <c r="O79" s="66" t="e">
        <f t="shared" si="11"/>
        <v>#DIV/0!</v>
      </c>
      <c r="P79" s="23" t="e">
        <f>N79/#REF!</f>
        <v>#REF!</v>
      </c>
      <c r="Q79" t="e">
        <f>IF(#REF!="1A1 Energy Industries",#REF!)</f>
        <v>#REF!</v>
      </c>
      <c r="R79" t="e">
        <f>IF(#REF!="1B2 Oil &amp; Natural Gas",#REF!)</f>
        <v>#REF!</v>
      </c>
      <c r="S79" t="e">
        <f>IF(#REF!="3A2 Manure Management",#REF!)</f>
        <v>#REF!</v>
      </c>
      <c r="T79" t="e">
        <f>IF(#REF!="3B2 Cropland",#REF!)</f>
        <v>#REF!</v>
      </c>
      <c r="U79" t="e">
        <f>IF(#REF!="3B6 Other Land",#REF!)</f>
        <v>#REF!</v>
      </c>
      <c r="V79" t="e">
        <f>IF(#REF!="4A1 Managed Waste Disposal Sites",#REF!)</f>
        <v>#REF!</v>
      </c>
      <c r="W79" t="e">
        <f>IF(#REF!="4D1 Domestic Wastewater Treatment &amp; Discharge",#REF!)</f>
        <v>#REF!</v>
      </c>
      <c r="X79" t="e">
        <f>IF(#REF!="unknown",#REF!)</f>
        <v>#REF!</v>
      </c>
    </row>
    <row r="80" spans="1:24" x14ac:dyDescent="0.35">
      <c r="A80" s="5" t="s">
        <v>844</v>
      </c>
      <c r="B80" s="4" t="s">
        <v>345</v>
      </c>
      <c r="C80" s="4" t="s">
        <v>845</v>
      </c>
      <c r="D80" s="4" t="s">
        <v>345</v>
      </c>
      <c r="E80" s="33" t="s">
        <v>343</v>
      </c>
      <c r="F80" s="49">
        <v>17.840626715700001</v>
      </c>
      <c r="G80" s="49">
        <v>500.91915515400001</v>
      </c>
      <c r="H80" s="49">
        <f t="shared" si="9"/>
        <v>35.6157805748418</v>
      </c>
      <c r="I80" s="67">
        <f t="shared" si="12"/>
        <v>256.43362013886099</v>
      </c>
      <c r="J80" s="67">
        <f t="shared" si="7"/>
        <v>39968.564887752123</v>
      </c>
      <c r="K80" s="180">
        <f t="shared" si="4"/>
        <v>0.63580769813359306</v>
      </c>
      <c r="L80" s="96">
        <f t="shared" si="8"/>
        <v>2672.0697861118865</v>
      </c>
      <c r="M80" s="96">
        <f t="shared" si="5"/>
        <v>0.74380340627597685</v>
      </c>
      <c r="N80" s="63">
        <f t="shared" si="10"/>
        <v>857.8747564717379</v>
      </c>
      <c r="O80" s="66" t="e">
        <f t="shared" si="11"/>
        <v>#DIV/0!</v>
      </c>
      <c r="P80" s="23" t="e">
        <f>N80/#REF!</f>
        <v>#REF!</v>
      </c>
      <c r="Q80" t="e">
        <f>IF(#REF!="1A1 Energy Industries",#REF!)</f>
        <v>#REF!</v>
      </c>
      <c r="R80" t="e">
        <f>IF(#REF!="1B2 Oil &amp; Natural Gas",#REF!)</f>
        <v>#REF!</v>
      </c>
      <c r="S80" t="e">
        <f>IF(#REF!="3A2 Manure Management",#REF!)</f>
        <v>#REF!</v>
      </c>
      <c r="T80" t="e">
        <f>IF(#REF!="3B2 Cropland",#REF!)</f>
        <v>#REF!</v>
      </c>
      <c r="U80" t="e">
        <f>IF(#REF!="3B6 Other Land",#REF!)</f>
        <v>#REF!</v>
      </c>
      <c r="V80" t="e">
        <f>IF(#REF!="4A1 Managed Waste Disposal Sites",#REF!)</f>
        <v>#REF!</v>
      </c>
      <c r="W80" t="e">
        <f>IF(#REF!="4D1 Domestic Wastewater Treatment &amp; Discharge",#REF!)</f>
        <v>#REF!</v>
      </c>
      <c r="X80" t="e">
        <f>IF(#REF!="unknown",#REF!)</f>
        <v>#REF!</v>
      </c>
    </row>
    <row r="81" spans="1:24" x14ac:dyDescent="0.35">
      <c r="A81" s="4" t="s">
        <v>434</v>
      </c>
      <c r="B81" s="4" t="s">
        <v>345</v>
      </c>
      <c r="C81" s="4" t="s">
        <v>431</v>
      </c>
      <c r="D81" s="4" t="s">
        <v>345</v>
      </c>
      <c r="E81" s="33" t="s">
        <v>343</v>
      </c>
      <c r="F81" s="49">
        <v>17.2073267695</v>
      </c>
      <c r="G81" s="49">
        <v>498.60605692299998</v>
      </c>
      <c r="H81" s="49">
        <f t="shared" si="9"/>
        <v>34.510865904216914</v>
      </c>
      <c r="I81" s="67">
        <f t="shared" si="12"/>
        <v>248.4782345103618</v>
      </c>
      <c r="J81" s="67">
        <f t="shared" si="7"/>
        <v>40217.043122262483</v>
      </c>
      <c r="K81" s="180">
        <f t="shared" si="4"/>
        <v>0.63976041384315174</v>
      </c>
      <c r="L81" s="96">
        <f t="shared" si="8"/>
        <v>2689.2771128813865</v>
      </c>
      <c r="M81" s="96">
        <f t="shared" si="5"/>
        <v>0.74859327678406773</v>
      </c>
      <c r="N81" s="63">
        <f t="shared" si="10"/>
        <v>892.38562237595477</v>
      </c>
      <c r="O81" s="66" t="e">
        <f t="shared" si="11"/>
        <v>#DIV/0!</v>
      </c>
      <c r="P81" s="23" t="e">
        <f>N81/#REF!</f>
        <v>#REF!</v>
      </c>
      <c r="Q81" t="e">
        <f>IF(#REF!="1A1 Energy Industries",#REF!)</f>
        <v>#REF!</v>
      </c>
      <c r="R81" t="e">
        <f>IF(#REF!="1B2 Oil &amp; Natural Gas",#REF!)</f>
        <v>#REF!</v>
      </c>
      <c r="S81" t="e">
        <f>IF(#REF!="3A2 Manure Management",#REF!)</f>
        <v>#REF!</v>
      </c>
      <c r="T81" t="e">
        <f>IF(#REF!="3B2 Cropland",#REF!)</f>
        <v>#REF!</v>
      </c>
      <c r="U81" t="e">
        <f>IF(#REF!="3B6 Other Land",#REF!)</f>
        <v>#REF!</v>
      </c>
      <c r="V81" t="e">
        <f>IF(#REF!="4A1 Managed Waste Disposal Sites",#REF!)</f>
        <v>#REF!</v>
      </c>
      <c r="W81" t="e">
        <f>IF(#REF!="4D1 Domestic Wastewater Treatment &amp; Discharge",#REF!)</f>
        <v>#REF!</v>
      </c>
      <c r="X81" t="e">
        <f>IF(#REF!="unknown",#REF!)</f>
        <v>#REF!</v>
      </c>
    </row>
    <row r="82" spans="1:24" x14ac:dyDescent="0.35">
      <c r="A82" s="4" t="s">
        <v>434</v>
      </c>
      <c r="B82" s="4" t="s">
        <v>345</v>
      </c>
      <c r="C82" s="4" t="s">
        <v>431</v>
      </c>
      <c r="D82" s="4" t="s">
        <v>345</v>
      </c>
      <c r="E82" s="33" t="s">
        <v>343</v>
      </c>
      <c r="F82" s="49">
        <v>17.207326713400001</v>
      </c>
      <c r="G82" s="49">
        <v>498.60605692299998</v>
      </c>
      <c r="H82" s="49">
        <f t="shared" si="9"/>
        <v>34.510865791703246</v>
      </c>
      <c r="I82" s="67">
        <f t="shared" si="12"/>
        <v>248.47823370026336</v>
      </c>
      <c r="J82" s="67">
        <f t="shared" si="7"/>
        <v>40465.521355962745</v>
      </c>
      <c r="K82" s="180">
        <f t="shared" si="4"/>
        <v>0.64371312953982351</v>
      </c>
      <c r="L82" s="96">
        <f t="shared" si="8"/>
        <v>2706.4844395947866</v>
      </c>
      <c r="M82" s="96">
        <f t="shared" si="5"/>
        <v>0.75338314727654243</v>
      </c>
      <c r="N82" s="63">
        <f t="shared" si="10"/>
        <v>926.89648816765805</v>
      </c>
      <c r="O82" s="66" t="e">
        <f t="shared" si="11"/>
        <v>#DIV/0!</v>
      </c>
      <c r="P82" s="23" t="e">
        <f>N82/#REF!</f>
        <v>#REF!</v>
      </c>
      <c r="Q82" t="e">
        <f>IF(#REF!="1A1 Energy Industries",#REF!)</f>
        <v>#REF!</v>
      </c>
      <c r="R82" t="e">
        <f>IF(#REF!="1B2 Oil &amp; Natural Gas",#REF!)</f>
        <v>#REF!</v>
      </c>
      <c r="S82" t="e">
        <f>IF(#REF!="3A2 Manure Management",#REF!)</f>
        <v>#REF!</v>
      </c>
      <c r="T82" t="e">
        <f>IF(#REF!="3B2 Cropland",#REF!)</f>
        <v>#REF!</v>
      </c>
      <c r="U82" t="e">
        <f>IF(#REF!="3B6 Other Land",#REF!)</f>
        <v>#REF!</v>
      </c>
      <c r="V82" t="e">
        <f>IF(#REF!="4A1 Managed Waste Disposal Sites",#REF!)</f>
        <v>#REF!</v>
      </c>
      <c r="W82" t="e">
        <f>IF(#REF!="4D1 Domestic Wastewater Treatment &amp; Discharge",#REF!)</f>
        <v>#REF!</v>
      </c>
      <c r="X82" t="e">
        <f>IF(#REF!="unknown",#REF!)</f>
        <v>#REF!</v>
      </c>
    </row>
    <row r="83" spans="1:24" x14ac:dyDescent="0.35">
      <c r="A83" s="5" t="s">
        <v>1194</v>
      </c>
      <c r="B83" s="4" t="s">
        <v>1057</v>
      </c>
      <c r="C83" s="4" t="s">
        <v>1162</v>
      </c>
      <c r="D83" s="4" t="s">
        <v>392</v>
      </c>
      <c r="E83" s="45" t="s">
        <v>343</v>
      </c>
      <c r="F83" s="50">
        <v>16.5839581983</v>
      </c>
      <c r="G83" s="50">
        <v>498.05421391700003</v>
      </c>
      <c r="H83" s="49">
        <f t="shared" si="9"/>
        <v>33.297496005251531</v>
      </c>
      <c r="I83" s="67">
        <f t="shared" si="12"/>
        <v>239.74197123781101</v>
      </c>
      <c r="J83" s="67">
        <f t="shared" si="7"/>
        <v>40705.263327200555</v>
      </c>
      <c r="K83" s="180">
        <f t="shared" si="4"/>
        <v>0.6475268714469149</v>
      </c>
      <c r="L83" s="96">
        <f t="shared" si="8"/>
        <v>2723.0683977930867</v>
      </c>
      <c r="M83" s="96">
        <f t="shared" si="5"/>
        <v>0.75799949549527024</v>
      </c>
      <c r="N83" s="63">
        <f t="shared" si="10"/>
        <v>960.19398417290961</v>
      </c>
      <c r="O83" s="66" t="e">
        <f t="shared" si="11"/>
        <v>#DIV/0!</v>
      </c>
      <c r="P83" s="23" t="e">
        <f>N83/#REF!</f>
        <v>#REF!</v>
      </c>
      <c r="Q83" t="e">
        <f>IF(#REF!="1A1 Energy Industries",#REF!)</f>
        <v>#REF!</v>
      </c>
      <c r="R83" t="e">
        <f>IF(#REF!="1B2 Oil &amp; Natural Gas",#REF!)</f>
        <v>#REF!</v>
      </c>
      <c r="S83" t="e">
        <f>IF(#REF!="3A2 Manure Management",#REF!)</f>
        <v>#REF!</v>
      </c>
      <c r="T83" t="e">
        <f>IF(#REF!="3B2 Cropland",#REF!)</f>
        <v>#REF!</v>
      </c>
      <c r="U83" t="e">
        <f>IF(#REF!="3B6 Other Land",#REF!)</f>
        <v>#REF!</v>
      </c>
      <c r="V83" t="e">
        <f>IF(#REF!="4A1 Managed Waste Disposal Sites",#REF!)</f>
        <v>#REF!</v>
      </c>
      <c r="W83" t="e">
        <f>IF(#REF!="4D1 Domestic Wastewater Treatment &amp; Discharge",#REF!)</f>
        <v>#REF!</v>
      </c>
      <c r="X83" t="e">
        <f>IF(#REF!="unknown",#REF!)</f>
        <v>#REF!</v>
      </c>
    </row>
    <row r="84" spans="1:24" x14ac:dyDescent="0.35">
      <c r="A84" s="5" t="s">
        <v>1197</v>
      </c>
      <c r="B84" s="4" t="s">
        <v>1057</v>
      </c>
      <c r="C84" s="4" t="s">
        <v>1133</v>
      </c>
      <c r="D84" s="4" t="s">
        <v>392</v>
      </c>
      <c r="E84" s="33" t="s">
        <v>343</v>
      </c>
      <c r="F84" s="49">
        <v>16.369200255300001</v>
      </c>
      <c r="G84" s="49">
        <v>477.377209343</v>
      </c>
      <c r="H84" s="49">
        <f t="shared" si="9"/>
        <v>34.289865403981985</v>
      </c>
      <c r="I84" s="67">
        <f t="shared" si="12"/>
        <v>246.88703090867028</v>
      </c>
      <c r="J84" s="67">
        <f t="shared" si="7"/>
        <v>40952.150358109226</v>
      </c>
      <c r="K84" s="180">
        <f t="shared" si="4"/>
        <v>0.65145427477655471</v>
      </c>
      <c r="L84" s="96">
        <f t="shared" si="8"/>
        <v>2739.4375980483865</v>
      </c>
      <c r="M84" s="96">
        <f t="shared" si="5"/>
        <v>0.76255606320588465</v>
      </c>
      <c r="N84" s="63">
        <f t="shared" si="10"/>
        <v>994.48384957689154</v>
      </c>
      <c r="O84" s="66" t="e">
        <f t="shared" si="11"/>
        <v>#DIV/0!</v>
      </c>
      <c r="P84" s="23" t="e">
        <f>N84/#REF!</f>
        <v>#REF!</v>
      </c>
      <c r="Q84" t="e">
        <f>IF(#REF!="1A1 Energy Industries",#REF!)</f>
        <v>#REF!</v>
      </c>
      <c r="R84" t="e">
        <f>IF(#REF!="1B2 Oil &amp; Natural Gas",#REF!)</f>
        <v>#REF!</v>
      </c>
      <c r="S84" t="e">
        <f>IF(#REF!="3A2 Manure Management",#REF!)</f>
        <v>#REF!</v>
      </c>
      <c r="T84" t="e">
        <f>IF(#REF!="3B2 Cropland",#REF!)</f>
        <v>#REF!</v>
      </c>
      <c r="U84" t="e">
        <f>IF(#REF!="3B6 Other Land",#REF!)</f>
        <v>#REF!</v>
      </c>
      <c r="V84" t="e">
        <f>IF(#REF!="4A1 Managed Waste Disposal Sites",#REF!)</f>
        <v>#REF!</v>
      </c>
      <c r="W84" t="e">
        <f>IF(#REF!="4D1 Domestic Wastewater Treatment &amp; Discharge",#REF!)</f>
        <v>#REF!</v>
      </c>
      <c r="X84" t="e">
        <f>IF(#REF!="unknown",#REF!)</f>
        <v>#REF!</v>
      </c>
    </row>
    <row r="85" spans="1:24" x14ac:dyDescent="0.35">
      <c r="A85" s="5" t="s">
        <v>854</v>
      </c>
      <c r="B85" s="4" t="s">
        <v>197</v>
      </c>
      <c r="C85" s="4"/>
      <c r="D85" s="4" t="s">
        <v>404</v>
      </c>
      <c r="E85" s="45" t="s">
        <v>514</v>
      </c>
      <c r="F85" s="50">
        <v>16.190574866630001</v>
      </c>
      <c r="G85" s="50">
        <v>407.55527055150003</v>
      </c>
      <c r="H85" s="49">
        <f t="shared" si="9"/>
        <v>39.726083887275131</v>
      </c>
      <c r="I85" s="67">
        <f t="shared" si="12"/>
        <v>286.02780398838092</v>
      </c>
      <c r="J85" s="67">
        <f t="shared" si="7"/>
        <v>41238.178162097603</v>
      </c>
      <c r="K85" s="180">
        <f t="shared" si="4"/>
        <v>0.65600431754558552</v>
      </c>
      <c r="L85" s="96">
        <f t="shared" si="8"/>
        <v>2755.6281729150164</v>
      </c>
      <c r="M85" s="96">
        <f t="shared" si="5"/>
        <v>0.76706290834816238</v>
      </c>
      <c r="N85" s="63">
        <f t="shared" si="10"/>
        <v>1034.2099334641666</v>
      </c>
      <c r="O85" s="66" t="e">
        <f t="shared" si="11"/>
        <v>#DIV/0!</v>
      </c>
      <c r="P85" s="23" t="e">
        <f>N85/#REF!</f>
        <v>#REF!</v>
      </c>
      <c r="Q85" t="e">
        <f>IF(#REF!="1A1 Energy Industries",#REF!)</f>
        <v>#REF!</v>
      </c>
      <c r="R85" t="e">
        <f>IF(#REF!="1B2 Oil &amp; Natural Gas",#REF!)</f>
        <v>#REF!</v>
      </c>
      <c r="S85" t="e">
        <f>IF(#REF!="3A2 Manure Management",#REF!)</f>
        <v>#REF!</v>
      </c>
      <c r="T85" t="e">
        <f>IF(#REF!="3B2 Cropland",#REF!)</f>
        <v>#REF!</v>
      </c>
      <c r="U85" t="e">
        <f>IF(#REF!="3B6 Other Land",#REF!)</f>
        <v>#REF!</v>
      </c>
      <c r="V85" t="e">
        <f>IF(#REF!="4A1 Managed Waste Disposal Sites",#REF!)</f>
        <v>#REF!</v>
      </c>
      <c r="W85" t="e">
        <f>IF(#REF!="4D1 Domestic Wastewater Treatment &amp; Discharge",#REF!)</f>
        <v>#REF!</v>
      </c>
      <c r="X85" t="e">
        <f>IF(#REF!="unknown",#REF!)</f>
        <v>#REF!</v>
      </c>
    </row>
    <row r="86" spans="1:24" x14ac:dyDescent="0.35">
      <c r="A86" s="5" t="s">
        <v>855</v>
      </c>
      <c r="B86" s="4" t="s">
        <v>197</v>
      </c>
      <c r="C86" s="4"/>
      <c r="D86" s="4" t="s">
        <v>404</v>
      </c>
      <c r="E86" s="33" t="s">
        <v>514</v>
      </c>
      <c r="F86" s="49">
        <v>16.1387566824</v>
      </c>
      <c r="G86" s="49">
        <v>495.86945995949998</v>
      </c>
      <c r="H86" s="49">
        <f t="shared" si="9"/>
        <v>32.546381629790488</v>
      </c>
      <c r="I86" s="67">
        <f t="shared" si="12"/>
        <v>234.33394773449152</v>
      </c>
      <c r="J86" s="67">
        <f t="shared" si="7"/>
        <v>41472.512109832096</v>
      </c>
      <c r="K86" s="180">
        <f t="shared" si="4"/>
        <v>0.65973203026987404</v>
      </c>
      <c r="L86" s="96">
        <f t="shared" si="8"/>
        <v>2771.7669295974165</v>
      </c>
      <c r="M86" s="96">
        <f t="shared" si="5"/>
        <v>0.77155532926314729</v>
      </c>
      <c r="N86" s="63">
        <f t="shared" si="10"/>
        <v>1066.756315093957</v>
      </c>
      <c r="O86" s="66" t="e">
        <f t="shared" si="11"/>
        <v>#DIV/0!</v>
      </c>
      <c r="P86" s="23" t="e">
        <f>N86/#REF!</f>
        <v>#REF!</v>
      </c>
      <c r="Q86" t="e">
        <f>IF(#REF!="1A1 Energy Industries",#REF!)</f>
        <v>#REF!</v>
      </c>
      <c r="R86" t="e">
        <f>IF(#REF!="1B2 Oil &amp; Natural Gas",#REF!)</f>
        <v>#REF!</v>
      </c>
      <c r="S86" t="e">
        <f>IF(#REF!="3A2 Manure Management",#REF!)</f>
        <v>#REF!</v>
      </c>
      <c r="T86" t="e">
        <f>IF(#REF!="3B2 Cropland",#REF!)</f>
        <v>#REF!</v>
      </c>
      <c r="U86" t="e">
        <f>IF(#REF!="3B6 Other Land",#REF!)</f>
        <v>#REF!</v>
      </c>
      <c r="V86" t="e">
        <f>IF(#REF!="4A1 Managed Waste Disposal Sites",#REF!)</f>
        <v>#REF!</v>
      </c>
      <c r="W86" t="e">
        <f>IF(#REF!="4D1 Domestic Wastewater Treatment &amp; Discharge",#REF!)</f>
        <v>#REF!</v>
      </c>
      <c r="X86" t="e">
        <f>IF(#REF!="unknown",#REF!)</f>
        <v>#REF!</v>
      </c>
    </row>
    <row r="87" spans="1:24" x14ac:dyDescent="0.35">
      <c r="A87" s="5" t="s">
        <v>1194</v>
      </c>
      <c r="B87" s="4" t="s">
        <v>1057</v>
      </c>
      <c r="C87" s="4" t="s">
        <v>1099</v>
      </c>
      <c r="D87" s="4" t="s">
        <v>392</v>
      </c>
      <c r="E87" s="45" t="s">
        <v>343</v>
      </c>
      <c r="F87" s="50">
        <v>15.749015287500001</v>
      </c>
      <c r="G87" s="50">
        <v>459.37976664199999</v>
      </c>
      <c r="H87" s="49">
        <f t="shared" si="9"/>
        <v>34.283214958775908</v>
      </c>
      <c r="I87" s="67">
        <f t="shared" si="12"/>
        <v>246.83914770318657</v>
      </c>
      <c r="J87" s="67">
        <f t="shared" si="7"/>
        <v>41719.35125753528</v>
      </c>
      <c r="K87" s="180">
        <f t="shared" si="4"/>
        <v>0.66365867188813521</v>
      </c>
      <c r="L87" s="96">
        <f t="shared" si="8"/>
        <v>2787.5159448849163</v>
      </c>
      <c r="M87" s="96">
        <f t="shared" si="5"/>
        <v>0.77593926087946186</v>
      </c>
      <c r="N87" s="63">
        <f t="shared" si="10"/>
        <v>1101.039530052733</v>
      </c>
      <c r="O87" s="66" t="e">
        <f t="shared" si="11"/>
        <v>#DIV/0!</v>
      </c>
      <c r="P87" s="23" t="e">
        <f>N87/#REF!</f>
        <v>#REF!</v>
      </c>
      <c r="Q87" t="e">
        <f>IF(#REF!="1A1 Energy Industries",#REF!)</f>
        <v>#REF!</v>
      </c>
      <c r="R87" t="e">
        <f>IF(#REF!="1B2 Oil &amp; Natural Gas",#REF!)</f>
        <v>#REF!</v>
      </c>
      <c r="S87" t="e">
        <f>IF(#REF!="3A2 Manure Management",#REF!)</f>
        <v>#REF!</v>
      </c>
      <c r="T87" t="e">
        <f>IF(#REF!="3B2 Cropland",#REF!)</f>
        <v>#REF!</v>
      </c>
      <c r="U87" t="e">
        <f>IF(#REF!="3B6 Other Land",#REF!)</f>
        <v>#REF!</v>
      </c>
      <c r="V87" t="e">
        <f>IF(#REF!="4A1 Managed Waste Disposal Sites",#REF!)</f>
        <v>#REF!</v>
      </c>
      <c r="W87" t="e">
        <f>IF(#REF!="4D1 Domestic Wastewater Treatment &amp; Discharge",#REF!)</f>
        <v>#REF!</v>
      </c>
      <c r="X87" t="e">
        <f>IF(#REF!="unknown",#REF!)</f>
        <v>#REF!</v>
      </c>
    </row>
    <row r="88" spans="1:24" x14ac:dyDescent="0.35">
      <c r="A88" s="4" t="s">
        <v>434</v>
      </c>
      <c r="B88" s="4" t="s">
        <v>436</v>
      </c>
      <c r="C88" s="4" t="s">
        <v>431</v>
      </c>
      <c r="D88" s="4" t="s">
        <v>376</v>
      </c>
      <c r="E88" s="33" t="s">
        <v>343</v>
      </c>
      <c r="F88" s="49">
        <v>15.093445427100001</v>
      </c>
      <c r="G88" s="49">
        <v>499.22339688800002</v>
      </c>
      <c r="H88" s="49">
        <f t="shared" si="9"/>
        <v>30.233850258597137</v>
      </c>
      <c r="I88" s="67">
        <f t="shared" si="12"/>
        <v>217.68372186189939</v>
      </c>
      <c r="J88" s="67">
        <f t="shared" si="7"/>
        <v>41937.034979397176</v>
      </c>
      <c r="K88" s="180">
        <f t="shared" si="4"/>
        <v>0.66712151791492813</v>
      </c>
      <c r="L88" s="96">
        <f t="shared" si="8"/>
        <v>2802.6093903120163</v>
      </c>
      <c r="M88" s="96">
        <f t="shared" si="5"/>
        <v>0.78014070658251489</v>
      </c>
      <c r="N88" s="63">
        <f t="shared" si="10"/>
        <v>1131.2733803113301</v>
      </c>
      <c r="O88" s="66" t="e">
        <f t="shared" si="11"/>
        <v>#DIV/0!</v>
      </c>
      <c r="P88" s="23" t="e">
        <f>N88/#REF!</f>
        <v>#REF!</v>
      </c>
      <c r="Q88" t="e">
        <f>IF(#REF!="1A1 Energy Industries",#REF!)</f>
        <v>#REF!</v>
      </c>
      <c r="R88" t="e">
        <f>IF(#REF!="1B2 Oil &amp; Natural Gas",#REF!)</f>
        <v>#REF!</v>
      </c>
      <c r="S88" t="e">
        <f>IF(#REF!="3A2 Manure Management",#REF!)</f>
        <v>#REF!</v>
      </c>
      <c r="T88" t="e">
        <f>IF(#REF!="3B2 Cropland",#REF!)</f>
        <v>#REF!</v>
      </c>
      <c r="U88" t="e">
        <f>IF(#REF!="3B6 Other Land",#REF!)</f>
        <v>#REF!</v>
      </c>
      <c r="V88" t="e">
        <f>IF(#REF!="4A1 Managed Waste Disposal Sites",#REF!)</f>
        <v>#REF!</v>
      </c>
      <c r="W88" t="e">
        <f>IF(#REF!="4D1 Domestic Wastewater Treatment &amp; Discharge",#REF!)</f>
        <v>#REF!</v>
      </c>
      <c r="X88" t="e">
        <f>IF(#REF!="unknown",#REF!)</f>
        <v>#REF!</v>
      </c>
    </row>
    <row r="89" spans="1:24" x14ac:dyDescent="0.35">
      <c r="A89" s="5" t="s">
        <v>1194</v>
      </c>
      <c r="B89" s="4" t="s">
        <v>1057</v>
      </c>
      <c r="C89" s="4" t="s">
        <v>1094</v>
      </c>
      <c r="D89" s="4" t="s">
        <v>392</v>
      </c>
      <c r="E89" s="33" t="s">
        <v>343</v>
      </c>
      <c r="F89" s="49">
        <v>14.789923869900001</v>
      </c>
      <c r="G89" s="49">
        <v>473.403422041</v>
      </c>
      <c r="H89" s="49">
        <f t="shared" si="9"/>
        <v>31.241691929761952</v>
      </c>
      <c r="I89" s="67">
        <f t="shared" si="12"/>
        <v>224.94018189428604</v>
      </c>
      <c r="J89" s="67">
        <f t="shared" si="7"/>
        <v>42161.975161291462</v>
      </c>
      <c r="K89" s="180">
        <f t="shared" si="4"/>
        <v>0.67069979748712716</v>
      </c>
      <c r="L89" s="96">
        <f t="shared" si="8"/>
        <v>2817.3993141819165</v>
      </c>
      <c r="M89" s="96">
        <f t="shared" si="5"/>
        <v>0.78425766333647806</v>
      </c>
      <c r="N89" s="63">
        <f t="shared" si="10"/>
        <v>1162.5150722410922</v>
      </c>
      <c r="O89" s="66" t="e">
        <f t="shared" si="11"/>
        <v>#DIV/0!</v>
      </c>
      <c r="P89" s="23" t="e">
        <f>N89/#REF!</f>
        <v>#REF!</v>
      </c>
      <c r="Q89" t="e">
        <f>IF(#REF!="1A1 Energy Industries",#REF!)</f>
        <v>#REF!</v>
      </c>
      <c r="R89" t="e">
        <f>IF(#REF!="1B2 Oil &amp; Natural Gas",#REF!)</f>
        <v>#REF!</v>
      </c>
      <c r="S89" t="e">
        <f>IF(#REF!="3A2 Manure Management",#REF!)</f>
        <v>#REF!</v>
      </c>
      <c r="T89" t="e">
        <f>IF(#REF!="3B2 Cropland",#REF!)</f>
        <v>#REF!</v>
      </c>
      <c r="U89" t="e">
        <f>IF(#REF!="3B6 Other Land",#REF!)</f>
        <v>#REF!</v>
      </c>
      <c r="V89" t="e">
        <f>IF(#REF!="4A1 Managed Waste Disposal Sites",#REF!)</f>
        <v>#REF!</v>
      </c>
      <c r="W89" t="e">
        <f>IF(#REF!="4D1 Domestic Wastewater Treatment &amp; Discharge",#REF!)</f>
        <v>#REF!</v>
      </c>
      <c r="X89" t="e">
        <f>IF(#REF!="unknown",#REF!)</f>
        <v>#REF!</v>
      </c>
    </row>
    <row r="90" spans="1:24" x14ac:dyDescent="0.35">
      <c r="A90" s="5" t="s">
        <v>1069</v>
      </c>
      <c r="B90" s="4" t="s">
        <v>836</v>
      </c>
      <c r="C90" s="4" t="s">
        <v>1070</v>
      </c>
      <c r="D90" s="4" t="s">
        <v>376</v>
      </c>
      <c r="E90" s="33" t="s">
        <v>343</v>
      </c>
      <c r="F90" s="49">
        <v>14.7268408667</v>
      </c>
      <c r="G90" s="49">
        <v>458.254296216</v>
      </c>
      <c r="H90" s="49">
        <f t="shared" si="9"/>
        <v>32.136830987305018</v>
      </c>
      <c r="I90" s="67">
        <f t="shared" si="12"/>
        <v>231.3851831085961</v>
      </c>
      <c r="J90" s="67">
        <f t="shared" si="7"/>
        <v>42393.360344400062</v>
      </c>
      <c r="K90" s="180">
        <f t="shared" si="4"/>
        <v>0.67438060216619589</v>
      </c>
      <c r="L90" s="96">
        <f t="shared" si="8"/>
        <v>2832.1261550486165</v>
      </c>
      <c r="M90" s="96">
        <f t="shared" si="5"/>
        <v>0.78835706016258955</v>
      </c>
      <c r="N90" s="63">
        <f t="shared" si="10"/>
        <v>1194.6519032283973</v>
      </c>
      <c r="O90" s="66" t="e">
        <f t="shared" si="11"/>
        <v>#DIV/0!</v>
      </c>
      <c r="P90" s="23" t="e">
        <f>N90/#REF!</f>
        <v>#REF!</v>
      </c>
      <c r="Q90" t="e">
        <f>IF(#REF!="1A1 Energy Industries",#REF!)</f>
        <v>#REF!</v>
      </c>
      <c r="R90" t="e">
        <f>IF(#REF!="1B2 Oil &amp; Natural Gas",#REF!)</f>
        <v>#REF!</v>
      </c>
      <c r="S90" t="e">
        <f>IF(#REF!="3A2 Manure Management",#REF!)</f>
        <v>#REF!</v>
      </c>
      <c r="T90" t="e">
        <f>IF(#REF!="3B2 Cropland",#REF!)</f>
        <v>#REF!</v>
      </c>
      <c r="U90" t="e">
        <f>IF(#REF!="3B6 Other Land",#REF!)</f>
        <v>#REF!</v>
      </c>
      <c r="V90" t="e">
        <f>IF(#REF!="4A1 Managed Waste Disposal Sites",#REF!)</f>
        <v>#REF!</v>
      </c>
      <c r="W90" t="e">
        <f>IF(#REF!="4D1 Domestic Wastewater Treatment &amp; Discharge",#REF!)</f>
        <v>#REF!</v>
      </c>
      <c r="X90" t="e">
        <f>IF(#REF!="unknown",#REF!)</f>
        <v>#REF!</v>
      </c>
    </row>
    <row r="91" spans="1:24" x14ac:dyDescent="0.35">
      <c r="A91" s="5" t="s">
        <v>1196</v>
      </c>
      <c r="B91" s="4" t="s">
        <v>1056</v>
      </c>
      <c r="C91" s="4" t="s">
        <v>1093</v>
      </c>
      <c r="D91" s="4" t="s">
        <v>392</v>
      </c>
      <c r="E91" s="33" t="s">
        <v>514</v>
      </c>
      <c r="F91" s="49">
        <v>14.604287074462503</v>
      </c>
      <c r="G91" s="49">
        <v>465.1073943545</v>
      </c>
      <c r="H91" s="49">
        <f t="shared" si="9"/>
        <v>31.399817013726658</v>
      </c>
      <c r="I91" s="67">
        <f t="shared" si="12"/>
        <v>226.07868249883191</v>
      </c>
      <c r="J91" s="67">
        <f t="shared" si="7"/>
        <v>42619.439026898894</v>
      </c>
      <c r="K91" s="180">
        <f t="shared" si="4"/>
        <v>0.67797699265758193</v>
      </c>
      <c r="L91" s="96">
        <f t="shared" si="8"/>
        <v>2846.7304421230792</v>
      </c>
      <c r="M91" s="96">
        <f t="shared" si="5"/>
        <v>0.79242234263712552</v>
      </c>
      <c r="N91" s="63">
        <f t="shared" si="10"/>
        <v>1226.051720242124</v>
      </c>
      <c r="O91" s="66" t="e">
        <f t="shared" si="11"/>
        <v>#DIV/0!</v>
      </c>
      <c r="P91" s="23" t="e">
        <f>N91/#REF!</f>
        <v>#REF!</v>
      </c>
      <c r="Q91" t="e">
        <f>IF(#REF!="1A1 Energy Industries",#REF!)</f>
        <v>#REF!</v>
      </c>
      <c r="R91" t="e">
        <f>IF(#REF!="1B2 Oil &amp; Natural Gas",#REF!)</f>
        <v>#REF!</v>
      </c>
      <c r="S91" t="e">
        <f>IF(#REF!="3A2 Manure Management",#REF!)</f>
        <v>#REF!</v>
      </c>
      <c r="T91" t="e">
        <f>IF(#REF!="3B2 Cropland",#REF!)</f>
        <v>#REF!</v>
      </c>
      <c r="U91" t="e">
        <f>IF(#REF!="3B6 Other Land",#REF!)</f>
        <v>#REF!</v>
      </c>
      <c r="V91" t="e">
        <f>IF(#REF!="4A1 Managed Waste Disposal Sites",#REF!)</f>
        <v>#REF!</v>
      </c>
      <c r="W91" t="e">
        <f>IF(#REF!="4D1 Domestic Wastewater Treatment &amp; Discharge",#REF!)</f>
        <v>#REF!</v>
      </c>
      <c r="X91" t="e">
        <f>IF(#REF!="unknown",#REF!)</f>
        <v>#REF!</v>
      </c>
    </row>
    <row r="92" spans="1:24" x14ac:dyDescent="0.35">
      <c r="A92" s="5" t="s">
        <v>283</v>
      </c>
      <c r="B92" s="4" t="s">
        <v>345</v>
      </c>
      <c r="C92" s="4" t="s">
        <v>423</v>
      </c>
      <c r="D92" s="4" t="s">
        <v>345</v>
      </c>
      <c r="E92" s="33" t="s">
        <v>514</v>
      </c>
      <c r="F92" s="49">
        <v>14.067161905800001</v>
      </c>
      <c r="G92" s="49">
        <v>491.54786135199998</v>
      </c>
      <c r="H92" s="49">
        <f t="shared" si="9"/>
        <v>28.618091974011119</v>
      </c>
      <c r="I92" s="67">
        <f t="shared" si="12"/>
        <v>206.05026221288006</v>
      </c>
      <c r="J92" s="67">
        <f t="shared" si="7"/>
        <v>42825.489289111771</v>
      </c>
      <c r="K92" s="180">
        <f t="shared" si="4"/>
        <v>0.68125477716861749</v>
      </c>
      <c r="L92" s="96">
        <f t="shared" si="8"/>
        <v>2860.7976040288791</v>
      </c>
      <c r="M92" s="96">
        <f t="shared" si="5"/>
        <v>0.79633810973144026</v>
      </c>
      <c r="N92" s="63">
        <f t="shared" si="10"/>
        <v>1254.6698122161351</v>
      </c>
      <c r="O92" s="66" t="e">
        <f t="shared" si="11"/>
        <v>#DIV/0!</v>
      </c>
      <c r="P92" s="23" t="e">
        <f>N92/#REF!</f>
        <v>#REF!</v>
      </c>
      <c r="Q92" t="e">
        <f>IF(#REF!="1A1 Energy Industries",#REF!)</f>
        <v>#REF!</v>
      </c>
      <c r="R92" t="e">
        <f>IF(#REF!="1B2 Oil &amp; Natural Gas",#REF!)</f>
        <v>#REF!</v>
      </c>
      <c r="S92" t="e">
        <f>IF(#REF!="3A2 Manure Management",#REF!)</f>
        <v>#REF!</v>
      </c>
      <c r="T92" t="e">
        <f>IF(#REF!="3B2 Cropland",#REF!)</f>
        <v>#REF!</v>
      </c>
      <c r="U92" t="e">
        <f>IF(#REF!="3B6 Other Land",#REF!)</f>
        <v>#REF!</v>
      </c>
      <c r="V92" t="e">
        <f>IF(#REF!="4A1 Managed Waste Disposal Sites",#REF!)</f>
        <v>#REF!</v>
      </c>
      <c r="W92" t="e">
        <f>IF(#REF!="4D1 Domestic Wastewater Treatment &amp; Discharge",#REF!)</f>
        <v>#REF!</v>
      </c>
      <c r="X92" t="e">
        <f>IF(#REF!="unknown",#REF!)</f>
        <v>#REF!</v>
      </c>
    </row>
    <row r="93" spans="1:24" x14ac:dyDescent="0.35">
      <c r="A93" s="5" t="s">
        <v>1196</v>
      </c>
      <c r="B93" s="4" t="s">
        <v>1057</v>
      </c>
      <c r="C93" s="4" t="s">
        <v>1094</v>
      </c>
      <c r="D93" s="4" t="s">
        <v>392</v>
      </c>
      <c r="E93" s="33" t="s">
        <v>343</v>
      </c>
      <c r="F93" s="49">
        <v>13.510960925399999</v>
      </c>
      <c r="G93" s="49">
        <v>498.036143267</v>
      </c>
      <c r="H93" s="49">
        <f t="shared" si="9"/>
        <v>27.128474726294506</v>
      </c>
      <c r="I93" s="67">
        <f t="shared" si="12"/>
        <v>195.32501802932046</v>
      </c>
      <c r="J93" s="67">
        <f t="shared" si="7"/>
        <v>43020.814307141089</v>
      </c>
      <c r="K93" s="180">
        <f t="shared" si="4"/>
        <v>0.6843619477775672</v>
      </c>
      <c r="L93" s="96">
        <f t="shared" si="8"/>
        <v>2874.3085649542791</v>
      </c>
      <c r="M93" s="96">
        <f t="shared" si="5"/>
        <v>0.80009905145931226</v>
      </c>
      <c r="N93" s="63">
        <f t="shared" si="10"/>
        <v>1281.7982869424297</v>
      </c>
      <c r="O93" s="66" t="e">
        <f t="shared" si="11"/>
        <v>#DIV/0!</v>
      </c>
      <c r="P93" s="23" t="e">
        <f>N93/#REF!</f>
        <v>#REF!</v>
      </c>
      <c r="Q93" t="e">
        <f>IF(#REF!="1A1 Energy Industries",#REF!)</f>
        <v>#REF!</v>
      </c>
      <c r="R93" t="e">
        <f>IF(#REF!="1B2 Oil &amp; Natural Gas",#REF!)</f>
        <v>#REF!</v>
      </c>
      <c r="S93" t="e">
        <f>IF(#REF!="3A2 Manure Management",#REF!)</f>
        <v>#REF!</v>
      </c>
      <c r="T93" t="e">
        <f>IF(#REF!="3B2 Cropland",#REF!)</f>
        <v>#REF!</v>
      </c>
      <c r="U93" t="e">
        <f>IF(#REF!="3B6 Other Land",#REF!)</f>
        <v>#REF!</v>
      </c>
      <c r="V93" t="e">
        <f>IF(#REF!="4A1 Managed Waste Disposal Sites",#REF!)</f>
        <v>#REF!</v>
      </c>
      <c r="W93" t="e">
        <f>IF(#REF!="4D1 Domestic Wastewater Treatment &amp; Discharge",#REF!)</f>
        <v>#REF!</v>
      </c>
      <c r="X93" t="e">
        <f>IF(#REF!="unknown",#REF!)</f>
        <v>#REF!</v>
      </c>
    </row>
    <row r="94" spans="1:24" x14ac:dyDescent="0.35">
      <c r="A94" s="5" t="s">
        <v>437</v>
      </c>
      <c r="B94" s="4" t="s">
        <v>424</v>
      </c>
      <c r="C94" s="4" t="s">
        <v>438</v>
      </c>
      <c r="D94" s="4" t="s">
        <v>376</v>
      </c>
      <c r="E94" s="33" t="s">
        <v>343</v>
      </c>
      <c r="F94" s="49">
        <v>13.0129750804</v>
      </c>
      <c r="G94" s="49">
        <v>497.93674297000001</v>
      </c>
      <c r="H94" s="49">
        <f t="shared" si="9"/>
        <v>26.133791619358391</v>
      </c>
      <c r="I94" s="67">
        <f t="shared" si="12"/>
        <v>188.16329965938044</v>
      </c>
      <c r="J94" s="67">
        <f t="shared" si="7"/>
        <v>43208.977606800472</v>
      </c>
      <c r="K94" s="180">
        <f t="shared" si="4"/>
        <v>0.68735519196248196</v>
      </c>
      <c r="L94" s="96">
        <f t="shared" si="8"/>
        <v>2887.3215400346789</v>
      </c>
      <c r="M94" s="96">
        <f t="shared" si="5"/>
        <v>0.80372137271787103</v>
      </c>
      <c r="N94" s="63">
        <f t="shared" si="10"/>
        <v>1307.9320785617881</v>
      </c>
      <c r="O94" s="66" t="e">
        <f t="shared" si="11"/>
        <v>#DIV/0!</v>
      </c>
      <c r="P94" s="23" t="e">
        <f>N94/#REF!</f>
        <v>#REF!</v>
      </c>
      <c r="Q94" t="e">
        <f>IF(#REF!="1A1 Energy Industries",#REF!)</f>
        <v>#REF!</v>
      </c>
      <c r="R94" t="e">
        <f>IF(#REF!="1B2 Oil &amp; Natural Gas",#REF!)</f>
        <v>#REF!</v>
      </c>
      <c r="S94" t="e">
        <f>IF(#REF!="3A2 Manure Management",#REF!)</f>
        <v>#REF!</v>
      </c>
      <c r="T94" t="e">
        <f>IF(#REF!="3B2 Cropland",#REF!)</f>
        <v>#REF!</v>
      </c>
      <c r="U94" t="e">
        <f>IF(#REF!="3B6 Other Land",#REF!)</f>
        <v>#REF!</v>
      </c>
      <c r="V94" t="e">
        <f>IF(#REF!="4A1 Managed Waste Disposal Sites",#REF!)</f>
        <v>#REF!</v>
      </c>
      <c r="W94" t="e">
        <f>IF(#REF!="4D1 Domestic Wastewater Treatment &amp; Discharge",#REF!)</f>
        <v>#REF!</v>
      </c>
      <c r="X94" t="e">
        <f>IF(#REF!="unknown",#REF!)</f>
        <v>#REF!</v>
      </c>
    </row>
    <row r="95" spans="1:24" x14ac:dyDescent="0.35">
      <c r="A95" s="5" t="s">
        <v>952</v>
      </c>
      <c r="B95" s="4" t="s">
        <v>435</v>
      </c>
      <c r="C95" s="4" t="s">
        <v>1076</v>
      </c>
      <c r="D95" s="4" t="s">
        <v>376</v>
      </c>
      <c r="E95" s="33" t="s">
        <v>343</v>
      </c>
      <c r="F95" s="49">
        <v>12.9638198726</v>
      </c>
      <c r="G95" s="49">
        <v>498.70432121599998</v>
      </c>
      <c r="H95" s="49">
        <f t="shared" ref="H95:H113" si="13">F95*1000/G95</f>
        <v>25.995002090597648</v>
      </c>
      <c r="I95" s="67">
        <f t="shared" si="12"/>
        <v>187.16401505230306</v>
      </c>
      <c r="J95" s="67">
        <f t="shared" si="7"/>
        <v>43396.141621852774</v>
      </c>
      <c r="K95" s="180">
        <f t="shared" si="4"/>
        <v>0.69033253983369147</v>
      </c>
      <c r="L95" s="96">
        <f t="shared" si="8"/>
        <v>2900.2853599072791</v>
      </c>
      <c r="M95" s="96">
        <f t="shared" si="5"/>
        <v>0.8073300110212962</v>
      </c>
      <c r="N95" s="63">
        <f t="shared" ref="N95:N113" si="14">N94+H95</f>
        <v>1333.9270806523857</v>
      </c>
      <c r="O95" s="66" t="e">
        <f t="shared" ref="O95:O113" si="15">N95/N$336</f>
        <v>#DIV/0!</v>
      </c>
      <c r="P95" s="23" t="e">
        <f>N95/#REF!</f>
        <v>#REF!</v>
      </c>
      <c r="Q95" t="e">
        <f>IF(#REF!="1A1 Energy Industries",#REF!)</f>
        <v>#REF!</v>
      </c>
      <c r="R95" t="e">
        <f>IF(#REF!="1B2 Oil &amp; Natural Gas",#REF!)</f>
        <v>#REF!</v>
      </c>
      <c r="S95" t="e">
        <f>IF(#REF!="3A2 Manure Management",#REF!)</f>
        <v>#REF!</v>
      </c>
      <c r="T95" t="e">
        <f>IF(#REF!="3B2 Cropland",#REF!)</f>
        <v>#REF!</v>
      </c>
      <c r="U95" t="e">
        <f>IF(#REF!="3B6 Other Land",#REF!)</f>
        <v>#REF!</v>
      </c>
      <c r="V95" t="e">
        <f>IF(#REF!="4A1 Managed Waste Disposal Sites",#REF!)</f>
        <v>#REF!</v>
      </c>
      <c r="W95" t="e">
        <f>IF(#REF!="4D1 Domestic Wastewater Treatment &amp; Discharge",#REF!)</f>
        <v>#REF!</v>
      </c>
      <c r="X95" t="e">
        <f>IF(#REF!="unknown",#REF!)</f>
        <v>#REF!</v>
      </c>
    </row>
    <row r="96" spans="1:24" x14ac:dyDescent="0.35">
      <c r="A96" s="5" t="s">
        <v>437</v>
      </c>
      <c r="B96" s="4" t="s">
        <v>427</v>
      </c>
      <c r="C96" s="4" t="s">
        <v>438</v>
      </c>
      <c r="D96" s="4" t="s">
        <v>376</v>
      </c>
      <c r="E96" s="33" t="s">
        <v>343</v>
      </c>
      <c r="F96" s="49">
        <v>12.765344667700001</v>
      </c>
      <c r="G96" s="49">
        <v>499.52477415999999</v>
      </c>
      <c r="H96" s="49">
        <f t="shared" si="13"/>
        <v>25.554978107274426</v>
      </c>
      <c r="I96" s="67">
        <f t="shared" si="12"/>
        <v>183.99584237237585</v>
      </c>
      <c r="J96" s="67">
        <f t="shared" si="7"/>
        <v>43580.137464225147</v>
      </c>
      <c r="K96" s="180">
        <f t="shared" ref="K96:K159" si="16">J96/J$336</f>
        <v>0.69325948938350568</v>
      </c>
      <c r="L96" s="96">
        <f t="shared" si="8"/>
        <v>2913.0507045749791</v>
      </c>
      <c r="M96" s="96">
        <f t="shared" ref="M96:M159" si="17">L96/L$335</f>
        <v>0.81088340131651671</v>
      </c>
      <c r="N96" s="63">
        <f t="shared" si="14"/>
        <v>1359.48205875966</v>
      </c>
      <c r="O96" s="66" t="e">
        <f t="shared" si="15"/>
        <v>#DIV/0!</v>
      </c>
      <c r="P96" s="23" t="e">
        <f>N96/#REF!</f>
        <v>#REF!</v>
      </c>
      <c r="Q96" t="e">
        <f>IF(#REF!="1A1 Energy Industries",#REF!)</f>
        <v>#REF!</v>
      </c>
      <c r="R96" t="e">
        <f>IF(#REF!="1B2 Oil &amp; Natural Gas",#REF!)</f>
        <v>#REF!</v>
      </c>
      <c r="S96" t="e">
        <f>IF(#REF!="3A2 Manure Management",#REF!)</f>
        <v>#REF!</v>
      </c>
      <c r="T96" t="e">
        <f>IF(#REF!="3B2 Cropland",#REF!)</f>
        <v>#REF!</v>
      </c>
      <c r="U96" t="e">
        <f>IF(#REF!="3B6 Other Land",#REF!)</f>
        <v>#REF!</v>
      </c>
      <c r="V96" t="e">
        <f>IF(#REF!="4A1 Managed Waste Disposal Sites",#REF!)</f>
        <v>#REF!</v>
      </c>
      <c r="W96" t="e">
        <f>IF(#REF!="4D1 Domestic Wastewater Treatment &amp; Discharge",#REF!)</f>
        <v>#REF!</v>
      </c>
      <c r="X96" t="e">
        <f>IF(#REF!="unknown",#REF!)</f>
        <v>#REF!</v>
      </c>
    </row>
    <row r="97" spans="1:24" x14ac:dyDescent="0.35">
      <c r="A97" s="5" t="s">
        <v>1194</v>
      </c>
      <c r="B97" s="4" t="s">
        <v>1057</v>
      </c>
      <c r="C97" s="4" t="s">
        <v>1136</v>
      </c>
      <c r="D97" s="4" t="s">
        <v>392</v>
      </c>
      <c r="E97" s="33" t="s">
        <v>343</v>
      </c>
      <c r="F97" s="49">
        <v>12.741251698699999</v>
      </c>
      <c r="G97" s="49">
        <v>480.23431780700002</v>
      </c>
      <c r="H97" s="49">
        <f t="shared" si="13"/>
        <v>26.531322786099899</v>
      </c>
      <c r="I97" s="67">
        <f t="shared" si="12"/>
        <v>191.02552405991926</v>
      </c>
      <c r="J97" s="67">
        <f t="shared" ref="J97:J160" si="18">J96+I97</f>
        <v>43771.162988285068</v>
      </c>
      <c r="K97" s="180">
        <f t="shared" si="16"/>
        <v>0.69629826495822045</v>
      </c>
      <c r="L97" s="96">
        <f t="shared" ref="L97:L160" si="19">L96+F97</f>
        <v>2925.7919562736793</v>
      </c>
      <c r="M97" s="96">
        <f t="shared" si="17"/>
        <v>0.81443008503824044</v>
      </c>
      <c r="N97" s="63">
        <f t="shared" si="14"/>
        <v>1386.01338154576</v>
      </c>
      <c r="O97" s="66" t="e">
        <f t="shared" si="15"/>
        <v>#DIV/0!</v>
      </c>
      <c r="P97" s="23" t="e">
        <f>N97/#REF!</f>
        <v>#REF!</v>
      </c>
      <c r="Q97" t="e">
        <f>IF(#REF!="1A1 Energy Industries",#REF!)</f>
        <v>#REF!</v>
      </c>
      <c r="R97" t="e">
        <f>IF(#REF!="1B2 Oil &amp; Natural Gas",#REF!)</f>
        <v>#REF!</v>
      </c>
      <c r="S97" t="e">
        <f>IF(#REF!="3A2 Manure Management",#REF!)</f>
        <v>#REF!</v>
      </c>
      <c r="T97" t="e">
        <f>IF(#REF!="3B2 Cropland",#REF!)</f>
        <v>#REF!</v>
      </c>
      <c r="U97" t="e">
        <f>IF(#REF!="3B6 Other Land",#REF!)</f>
        <v>#REF!</v>
      </c>
      <c r="V97" t="e">
        <f>IF(#REF!="4A1 Managed Waste Disposal Sites",#REF!)</f>
        <v>#REF!</v>
      </c>
      <c r="W97" t="e">
        <f>IF(#REF!="4D1 Domestic Wastewater Treatment &amp; Discharge",#REF!)</f>
        <v>#REF!</v>
      </c>
      <c r="X97" t="e">
        <f>IF(#REF!="unknown",#REF!)</f>
        <v>#REF!</v>
      </c>
    </row>
    <row r="98" spans="1:24" x14ac:dyDescent="0.35">
      <c r="A98" s="5" t="s">
        <v>1194</v>
      </c>
      <c r="B98" s="4" t="s">
        <v>1057</v>
      </c>
      <c r="C98" s="4" t="s">
        <v>1114</v>
      </c>
      <c r="D98" s="4" t="s">
        <v>392</v>
      </c>
      <c r="E98" s="45" t="s">
        <v>343</v>
      </c>
      <c r="F98" s="50">
        <v>12.6357615325</v>
      </c>
      <c r="G98" s="50">
        <v>265.851462287</v>
      </c>
      <c r="H98" s="49">
        <f t="shared" si="13"/>
        <v>47.529403915254981</v>
      </c>
      <c r="I98" s="67">
        <f t="shared" si="12"/>
        <v>342.21170818983586</v>
      </c>
      <c r="J98" s="67">
        <f t="shared" si="18"/>
        <v>44113.374696474901</v>
      </c>
      <c r="K98" s="180">
        <f t="shared" si="16"/>
        <v>0.7017420640805957</v>
      </c>
      <c r="L98" s="96">
        <f t="shared" si="19"/>
        <v>2938.4277178061793</v>
      </c>
      <c r="M98" s="96">
        <f t="shared" si="17"/>
        <v>0.81794740427803481</v>
      </c>
      <c r="N98" s="63">
        <f t="shared" si="14"/>
        <v>1433.542785461015</v>
      </c>
      <c r="O98" s="66" t="e">
        <f t="shared" si="15"/>
        <v>#DIV/0!</v>
      </c>
      <c r="P98" s="23" t="e">
        <f>N98/#REF!</f>
        <v>#REF!</v>
      </c>
      <c r="Q98" t="e">
        <f>IF(#REF!="1A1 Energy Industries",#REF!)</f>
        <v>#REF!</v>
      </c>
      <c r="R98" t="e">
        <f>IF(#REF!="1B2 Oil &amp; Natural Gas",#REF!)</f>
        <v>#REF!</v>
      </c>
      <c r="S98" t="e">
        <f>IF(#REF!="3A2 Manure Management",#REF!)</f>
        <v>#REF!</v>
      </c>
      <c r="T98" t="e">
        <f>IF(#REF!="3B2 Cropland",#REF!)</f>
        <v>#REF!</v>
      </c>
      <c r="U98" t="e">
        <f>IF(#REF!="3B6 Other Land",#REF!)</f>
        <v>#REF!</v>
      </c>
      <c r="V98" t="e">
        <f>IF(#REF!="4A1 Managed Waste Disposal Sites",#REF!)</f>
        <v>#REF!</v>
      </c>
      <c r="W98" t="e">
        <f>IF(#REF!="4D1 Domestic Wastewater Treatment &amp; Discharge",#REF!)</f>
        <v>#REF!</v>
      </c>
      <c r="X98" t="e">
        <f>IF(#REF!="unknown",#REF!)</f>
        <v>#REF!</v>
      </c>
    </row>
    <row r="99" spans="1:24" x14ac:dyDescent="0.35">
      <c r="A99" s="5" t="s">
        <v>1194</v>
      </c>
      <c r="B99" s="4" t="s">
        <v>1057</v>
      </c>
      <c r="C99" s="4" t="s">
        <v>1094</v>
      </c>
      <c r="D99" s="4" t="s">
        <v>392</v>
      </c>
      <c r="E99" s="33" t="s">
        <v>343</v>
      </c>
      <c r="F99" s="49">
        <v>12.5433850173</v>
      </c>
      <c r="G99" s="49">
        <v>499.17151360999998</v>
      </c>
      <c r="H99" s="49">
        <f t="shared" si="13"/>
        <v>25.128407121204596</v>
      </c>
      <c r="I99" s="67">
        <f t="shared" si="12"/>
        <v>180.92453127267311</v>
      </c>
      <c r="J99" s="67">
        <f t="shared" si="18"/>
        <v>44294.299227747571</v>
      </c>
      <c r="K99" s="180">
        <f t="shared" si="16"/>
        <v>0.70462015615338924</v>
      </c>
      <c r="L99" s="96">
        <f t="shared" si="19"/>
        <v>2950.9711028234792</v>
      </c>
      <c r="M99" s="96">
        <f t="shared" si="17"/>
        <v>0.82143900938153569</v>
      </c>
      <c r="N99" s="63">
        <f t="shared" si="14"/>
        <v>1458.6711925822196</v>
      </c>
      <c r="O99" s="66" t="e">
        <f t="shared" si="15"/>
        <v>#DIV/0!</v>
      </c>
      <c r="P99" s="23" t="e">
        <f>N99/#REF!</f>
        <v>#REF!</v>
      </c>
      <c r="Q99" t="e">
        <f>IF(#REF!="1A1 Energy Industries",#REF!)</f>
        <v>#REF!</v>
      </c>
      <c r="R99" t="e">
        <f>IF(#REF!="1B2 Oil &amp; Natural Gas",#REF!)</f>
        <v>#REF!</v>
      </c>
      <c r="S99" t="e">
        <f>IF(#REF!="3A2 Manure Management",#REF!)</f>
        <v>#REF!</v>
      </c>
      <c r="T99" t="e">
        <f>IF(#REF!="3B2 Cropland",#REF!)</f>
        <v>#REF!</v>
      </c>
      <c r="U99" t="e">
        <f>IF(#REF!="3B6 Other Land",#REF!)</f>
        <v>#REF!</v>
      </c>
      <c r="V99" t="e">
        <f>IF(#REF!="4A1 Managed Waste Disposal Sites",#REF!)</f>
        <v>#REF!</v>
      </c>
      <c r="W99" t="e">
        <f>IF(#REF!="4D1 Domestic Wastewater Treatment &amp; Discharge",#REF!)</f>
        <v>#REF!</v>
      </c>
      <c r="X99" t="e">
        <f>IF(#REF!="unknown",#REF!)</f>
        <v>#REF!</v>
      </c>
    </row>
    <row r="100" spans="1:24" x14ac:dyDescent="0.35">
      <c r="A100" s="5" t="s">
        <v>952</v>
      </c>
      <c r="B100" s="4" t="s">
        <v>829</v>
      </c>
      <c r="C100" s="4" t="s">
        <v>1076</v>
      </c>
      <c r="D100" s="4" t="s">
        <v>376</v>
      </c>
      <c r="E100" s="33" t="s">
        <v>343</v>
      </c>
      <c r="F100" s="49">
        <v>12.504932160499999</v>
      </c>
      <c r="G100" s="49">
        <v>498.70432121599998</v>
      </c>
      <c r="H100" s="49">
        <f t="shared" si="13"/>
        <v>25.07484220310943</v>
      </c>
      <c r="I100" s="67">
        <f t="shared" si="12"/>
        <v>180.5388638623879</v>
      </c>
      <c r="J100" s="67">
        <f t="shared" si="18"/>
        <v>44474.838091609956</v>
      </c>
      <c r="K100" s="180">
        <f t="shared" si="16"/>
        <v>0.70749211314705085</v>
      </c>
      <c r="L100" s="96">
        <f t="shared" si="19"/>
        <v>2963.4760349839794</v>
      </c>
      <c r="M100" s="96">
        <f t="shared" si="17"/>
        <v>0.82491991066060144</v>
      </c>
      <c r="N100" s="63">
        <f t="shared" si="14"/>
        <v>1483.7460347853291</v>
      </c>
      <c r="O100" s="66" t="e">
        <f t="shared" si="15"/>
        <v>#DIV/0!</v>
      </c>
      <c r="P100" s="23" t="e">
        <f>N100/#REF!</f>
        <v>#REF!</v>
      </c>
      <c r="Q100" t="e">
        <f>IF(#REF!="1A1 Energy Industries",#REF!)</f>
        <v>#REF!</v>
      </c>
      <c r="R100" t="e">
        <f>IF(#REF!="1B2 Oil &amp; Natural Gas",#REF!)</f>
        <v>#REF!</v>
      </c>
      <c r="S100" t="e">
        <f>IF(#REF!="3A2 Manure Management",#REF!)</f>
        <v>#REF!</v>
      </c>
      <c r="T100" t="e">
        <f>IF(#REF!="3B2 Cropland",#REF!)</f>
        <v>#REF!</v>
      </c>
      <c r="U100" t="e">
        <f>IF(#REF!="3B6 Other Land",#REF!)</f>
        <v>#REF!</v>
      </c>
      <c r="V100" t="e">
        <f>IF(#REF!="4A1 Managed Waste Disposal Sites",#REF!)</f>
        <v>#REF!</v>
      </c>
      <c r="W100" t="e">
        <f>IF(#REF!="4D1 Domestic Wastewater Treatment &amp; Discharge",#REF!)</f>
        <v>#REF!</v>
      </c>
      <c r="X100" t="e">
        <f>IF(#REF!="unknown",#REF!)</f>
        <v>#REF!</v>
      </c>
    </row>
    <row r="101" spans="1:24" x14ac:dyDescent="0.35">
      <c r="A101" s="4" t="s">
        <v>1079</v>
      </c>
      <c r="B101" s="4" t="s">
        <v>417</v>
      </c>
      <c r="C101" s="4"/>
      <c r="D101" s="4" t="s">
        <v>376</v>
      </c>
      <c r="E101" s="33" t="s">
        <v>343</v>
      </c>
      <c r="F101" s="49">
        <v>12.4024033882</v>
      </c>
      <c r="G101" s="49">
        <v>489.80863610199998</v>
      </c>
      <c r="H101" s="49">
        <f t="shared" si="13"/>
        <v>25.320916117161453</v>
      </c>
      <c r="I101" s="67">
        <f t="shared" si="12"/>
        <v>182.31059604356247</v>
      </c>
      <c r="J101" s="67">
        <f t="shared" si="18"/>
        <v>44657.14868765352</v>
      </c>
      <c r="K101" s="180">
        <f t="shared" si="16"/>
        <v>0.71039225431402442</v>
      </c>
      <c r="L101" s="96">
        <f t="shared" si="19"/>
        <v>2975.8784383721795</v>
      </c>
      <c r="M101" s="96">
        <f t="shared" si="17"/>
        <v>0.82837227179806083</v>
      </c>
      <c r="N101" s="63">
        <f t="shared" si="14"/>
        <v>1509.0669509024906</v>
      </c>
      <c r="O101" s="66" t="e">
        <f t="shared" si="15"/>
        <v>#DIV/0!</v>
      </c>
      <c r="P101" s="23" t="e">
        <f>N101/#REF!</f>
        <v>#REF!</v>
      </c>
      <c r="Q101" t="e">
        <f>IF(#REF!="1A1 Energy Industries",#REF!)</f>
        <v>#REF!</v>
      </c>
      <c r="R101" t="e">
        <f>IF(#REF!="1B2 Oil &amp; Natural Gas",#REF!)</f>
        <v>#REF!</v>
      </c>
      <c r="S101" t="e">
        <f>IF(#REF!="3A2 Manure Management",#REF!)</f>
        <v>#REF!</v>
      </c>
      <c r="T101" t="e">
        <f>IF(#REF!="3B2 Cropland",#REF!)</f>
        <v>#REF!</v>
      </c>
      <c r="U101" t="e">
        <f>IF(#REF!="3B6 Other Land",#REF!)</f>
        <v>#REF!</v>
      </c>
      <c r="V101" t="e">
        <f>IF(#REF!="4A1 Managed Waste Disposal Sites",#REF!)</f>
        <v>#REF!</v>
      </c>
      <c r="W101" t="e">
        <f>IF(#REF!="4D1 Domestic Wastewater Treatment &amp; Discharge",#REF!)</f>
        <v>#REF!</v>
      </c>
      <c r="X101" t="e">
        <f>IF(#REF!="unknown",#REF!)</f>
        <v>#REF!</v>
      </c>
    </row>
    <row r="102" spans="1:24" x14ac:dyDescent="0.35">
      <c r="A102" s="5" t="s">
        <v>295</v>
      </c>
      <c r="B102" s="4" t="s">
        <v>947</v>
      </c>
      <c r="C102" s="4" t="s">
        <v>947</v>
      </c>
      <c r="D102" s="4" t="s">
        <v>376</v>
      </c>
      <c r="E102" s="33" t="s">
        <v>343</v>
      </c>
      <c r="F102" s="49">
        <v>12.216893391199999</v>
      </c>
      <c r="G102" s="49">
        <v>494.76346874000001</v>
      </c>
      <c r="H102" s="49">
        <f t="shared" si="13"/>
        <v>24.692391744912801</v>
      </c>
      <c r="I102" s="67">
        <f t="shared" si="12"/>
        <v>177.78522056337218</v>
      </c>
      <c r="J102" s="67">
        <f t="shared" si="18"/>
        <v>44834.933908216895</v>
      </c>
      <c r="K102" s="180">
        <f t="shared" si="16"/>
        <v>0.71322040719281865</v>
      </c>
      <c r="L102" s="96">
        <f t="shared" si="19"/>
        <v>2988.0953317633794</v>
      </c>
      <c r="M102" s="96">
        <f t="shared" si="17"/>
        <v>0.83177299395199356</v>
      </c>
      <c r="N102" s="63">
        <f t="shared" si="14"/>
        <v>1533.7593426474034</v>
      </c>
      <c r="O102" s="66" t="e">
        <f t="shared" si="15"/>
        <v>#DIV/0!</v>
      </c>
      <c r="P102" s="23" t="e">
        <f>N102/#REF!</f>
        <v>#REF!</v>
      </c>
      <c r="Q102" t="e">
        <f>IF(#REF!="1A1 Energy Industries",#REF!)</f>
        <v>#REF!</v>
      </c>
      <c r="R102" t="e">
        <f>IF(#REF!="1B2 Oil &amp; Natural Gas",#REF!)</f>
        <v>#REF!</v>
      </c>
      <c r="S102" t="e">
        <f>IF(#REF!="3A2 Manure Management",#REF!)</f>
        <v>#REF!</v>
      </c>
      <c r="T102" t="e">
        <f>IF(#REF!="3B2 Cropland",#REF!)</f>
        <v>#REF!</v>
      </c>
      <c r="U102" t="e">
        <f>IF(#REF!="3B6 Other Land",#REF!)</f>
        <v>#REF!</v>
      </c>
      <c r="V102" t="e">
        <f>IF(#REF!="4A1 Managed Waste Disposal Sites",#REF!)</f>
        <v>#REF!</v>
      </c>
      <c r="W102" t="e">
        <f>IF(#REF!="4D1 Domestic Wastewater Treatment &amp; Discharge",#REF!)</f>
        <v>#REF!</v>
      </c>
      <c r="X102" t="e">
        <f>IF(#REF!="unknown",#REF!)</f>
        <v>#REF!</v>
      </c>
    </row>
    <row r="103" spans="1:24" x14ac:dyDescent="0.35">
      <c r="A103" s="4" t="s">
        <v>1069</v>
      </c>
      <c r="B103" s="4" t="s">
        <v>836</v>
      </c>
      <c r="C103" s="4" t="s">
        <v>1070</v>
      </c>
      <c r="D103" s="4" t="s">
        <v>376</v>
      </c>
      <c r="E103" s="45" t="s">
        <v>343</v>
      </c>
      <c r="F103" s="50">
        <v>12.025998297099999</v>
      </c>
      <c r="G103" s="50">
        <v>458.254296216</v>
      </c>
      <c r="H103" s="49">
        <f t="shared" si="13"/>
        <v>26.243067214871232</v>
      </c>
      <c r="I103" s="67">
        <f t="shared" si="12"/>
        <v>188.95008394707287</v>
      </c>
      <c r="J103" s="67">
        <f t="shared" si="18"/>
        <v>45023.883992163966</v>
      </c>
      <c r="K103" s="180">
        <f t="shared" si="16"/>
        <v>0.71622616730139221</v>
      </c>
      <c r="L103" s="96">
        <f t="shared" si="19"/>
        <v>3000.1213300604795</v>
      </c>
      <c r="M103" s="96">
        <f t="shared" si="17"/>
        <v>0.83512057811455687</v>
      </c>
      <c r="N103" s="63">
        <f t="shared" si="14"/>
        <v>1560.0024098622746</v>
      </c>
      <c r="O103" s="66" t="e">
        <f t="shared" si="15"/>
        <v>#DIV/0!</v>
      </c>
      <c r="P103" s="23" t="e">
        <f>N103/#REF!</f>
        <v>#REF!</v>
      </c>
      <c r="Q103" t="e">
        <f>IF(#REF!="1A1 Energy Industries",#REF!)</f>
        <v>#REF!</v>
      </c>
      <c r="R103" t="e">
        <f>IF(#REF!="1B2 Oil &amp; Natural Gas",#REF!)</f>
        <v>#REF!</v>
      </c>
      <c r="S103" t="e">
        <f>IF(#REF!="3A2 Manure Management",#REF!)</f>
        <v>#REF!</v>
      </c>
      <c r="T103" t="e">
        <f>IF(#REF!="3B2 Cropland",#REF!)</f>
        <v>#REF!</v>
      </c>
      <c r="U103" t="e">
        <f>IF(#REF!="3B6 Other Land",#REF!)</f>
        <v>#REF!</v>
      </c>
      <c r="V103" t="e">
        <f>IF(#REF!="4A1 Managed Waste Disposal Sites",#REF!)</f>
        <v>#REF!</v>
      </c>
      <c r="W103" t="e">
        <f>IF(#REF!="4D1 Domestic Wastewater Treatment &amp; Discharge",#REF!)</f>
        <v>#REF!</v>
      </c>
      <c r="X103" t="e">
        <f>IF(#REF!="unknown",#REF!)</f>
        <v>#REF!</v>
      </c>
    </row>
    <row r="104" spans="1:24" x14ac:dyDescent="0.35">
      <c r="A104" s="5" t="s">
        <v>1197</v>
      </c>
      <c r="B104" s="4" t="s">
        <v>1057</v>
      </c>
      <c r="C104" s="4" t="s">
        <v>1153</v>
      </c>
      <c r="D104" s="4" t="s">
        <v>392</v>
      </c>
      <c r="E104" s="33" t="s">
        <v>514</v>
      </c>
      <c r="F104" s="49">
        <v>11.96885262901</v>
      </c>
      <c r="G104" s="49">
        <v>498.621473331</v>
      </c>
      <c r="H104" s="49">
        <f t="shared" si="13"/>
        <v>24.003885249973408</v>
      </c>
      <c r="I104" s="67">
        <f t="shared" si="12"/>
        <v>172.82797379980852</v>
      </c>
      <c r="J104" s="67">
        <f t="shared" si="18"/>
        <v>45196.711965963776</v>
      </c>
      <c r="K104" s="180">
        <f t="shared" si="16"/>
        <v>0.71897546181580252</v>
      </c>
      <c r="L104" s="96">
        <f t="shared" si="19"/>
        <v>3012.0901826894897</v>
      </c>
      <c r="M104" s="96">
        <f t="shared" si="17"/>
        <v>0.83845225507933663</v>
      </c>
      <c r="N104" s="63">
        <f t="shared" si="14"/>
        <v>1584.0062951122479</v>
      </c>
      <c r="O104" s="66" t="e">
        <f t="shared" si="15"/>
        <v>#DIV/0!</v>
      </c>
      <c r="P104" s="23" t="e">
        <f>N104/#REF!</f>
        <v>#REF!</v>
      </c>
      <c r="Q104" t="e">
        <f>IF(#REF!="1A1 Energy Industries",#REF!)</f>
        <v>#REF!</v>
      </c>
      <c r="R104" t="e">
        <f>IF(#REF!="1B2 Oil &amp; Natural Gas",#REF!)</f>
        <v>#REF!</v>
      </c>
      <c r="S104" t="e">
        <f>IF(#REF!="3A2 Manure Management",#REF!)</f>
        <v>#REF!</v>
      </c>
      <c r="T104" t="e">
        <f>IF(#REF!="3B2 Cropland",#REF!)</f>
        <v>#REF!</v>
      </c>
      <c r="U104" t="e">
        <f>IF(#REF!="3B6 Other Land",#REF!)</f>
        <v>#REF!</v>
      </c>
      <c r="V104" t="e">
        <f>IF(#REF!="4A1 Managed Waste Disposal Sites",#REF!)</f>
        <v>#REF!</v>
      </c>
      <c r="W104" t="e">
        <f>IF(#REF!="4D1 Domestic Wastewater Treatment &amp; Discharge",#REF!)</f>
        <v>#REF!</v>
      </c>
      <c r="X104" t="e">
        <f>IF(#REF!="unknown",#REF!)</f>
        <v>#REF!</v>
      </c>
    </row>
    <row r="105" spans="1:24" x14ac:dyDescent="0.35">
      <c r="A105" s="5" t="s">
        <v>433</v>
      </c>
      <c r="B105" s="4" t="s">
        <v>427</v>
      </c>
      <c r="C105" s="4" t="s">
        <v>432</v>
      </c>
      <c r="D105" s="4" t="s">
        <v>376</v>
      </c>
      <c r="E105" s="33" t="s">
        <v>514</v>
      </c>
      <c r="F105" s="49">
        <v>11.935537320109999</v>
      </c>
      <c r="G105" s="49">
        <v>317.90697455550003</v>
      </c>
      <c r="H105" s="49">
        <f t="shared" si="13"/>
        <v>37.544119114713851</v>
      </c>
      <c r="I105" s="67">
        <f t="shared" si="12"/>
        <v>270.31765762593972</v>
      </c>
      <c r="J105" s="67">
        <f t="shared" si="18"/>
        <v>45467.029623589719</v>
      </c>
      <c r="K105" s="180">
        <f t="shared" si="16"/>
        <v>0.72327559238448058</v>
      </c>
      <c r="L105" s="96">
        <f t="shared" si="19"/>
        <v>3024.0257200095998</v>
      </c>
      <c r="M105" s="96">
        <f t="shared" si="17"/>
        <v>0.84177465831916742</v>
      </c>
      <c r="N105" s="63">
        <f t="shared" si="14"/>
        <v>1621.5504142269617</v>
      </c>
      <c r="O105" s="66" t="e">
        <f t="shared" si="15"/>
        <v>#DIV/0!</v>
      </c>
      <c r="P105" s="23" t="e">
        <f>N105/#REF!</f>
        <v>#REF!</v>
      </c>
      <c r="Q105" t="e">
        <f>IF(#REF!="1A1 Energy Industries",#REF!)</f>
        <v>#REF!</v>
      </c>
      <c r="R105" t="e">
        <f>IF(#REF!="1B2 Oil &amp; Natural Gas",#REF!)</f>
        <v>#REF!</v>
      </c>
      <c r="S105" t="e">
        <f>IF(#REF!="3A2 Manure Management",#REF!)</f>
        <v>#REF!</v>
      </c>
      <c r="T105" t="e">
        <f>IF(#REF!="3B2 Cropland",#REF!)</f>
        <v>#REF!</v>
      </c>
      <c r="U105" t="e">
        <f>IF(#REF!="3B6 Other Land",#REF!)</f>
        <v>#REF!</v>
      </c>
      <c r="V105" t="e">
        <f>IF(#REF!="4A1 Managed Waste Disposal Sites",#REF!)</f>
        <v>#REF!</v>
      </c>
      <c r="W105" t="e">
        <f>IF(#REF!="4D1 Domestic Wastewater Treatment &amp; Discharge",#REF!)</f>
        <v>#REF!</v>
      </c>
      <c r="X105" t="e">
        <f>IF(#REF!="unknown",#REF!)</f>
        <v>#REF!</v>
      </c>
    </row>
    <row r="106" spans="1:24" x14ac:dyDescent="0.35">
      <c r="A106" s="5" t="s">
        <v>441</v>
      </c>
      <c r="B106" s="4" t="s">
        <v>197</v>
      </c>
      <c r="C106" s="4" t="s">
        <v>176</v>
      </c>
      <c r="D106" s="4" t="s">
        <v>404</v>
      </c>
      <c r="E106" s="33" t="s">
        <v>343</v>
      </c>
      <c r="F106" s="49">
        <v>11.815273400400001</v>
      </c>
      <c r="G106" s="49">
        <v>470.57757065099997</v>
      </c>
      <c r="H106" s="49">
        <f t="shared" si="13"/>
        <v>25.108024983117399</v>
      </c>
      <c r="I106" s="67">
        <f t="shared" si="12"/>
        <v>180.77777987844527</v>
      </c>
      <c r="J106" s="67">
        <f t="shared" si="18"/>
        <v>45647.807403468163</v>
      </c>
      <c r="K106" s="180">
        <f t="shared" si="16"/>
        <v>0.72615134998100705</v>
      </c>
      <c r="L106" s="96">
        <f t="shared" si="19"/>
        <v>3035.84099341</v>
      </c>
      <c r="M106" s="96">
        <f t="shared" si="17"/>
        <v>0.84506358462153286</v>
      </c>
      <c r="N106" s="63">
        <f t="shared" si="14"/>
        <v>1646.6584392100792</v>
      </c>
      <c r="O106" s="66" t="e">
        <f t="shared" si="15"/>
        <v>#DIV/0!</v>
      </c>
      <c r="P106" s="23" t="e">
        <f>N106/#REF!</f>
        <v>#REF!</v>
      </c>
      <c r="Q106" t="e">
        <f>IF(#REF!="1A1 Energy Industries",#REF!)</f>
        <v>#REF!</v>
      </c>
      <c r="R106" t="e">
        <f>IF(#REF!="1B2 Oil &amp; Natural Gas",#REF!)</f>
        <v>#REF!</v>
      </c>
      <c r="S106" t="e">
        <f>IF(#REF!="3A2 Manure Management",#REF!)</f>
        <v>#REF!</v>
      </c>
      <c r="T106" t="e">
        <f>IF(#REF!="3B2 Cropland",#REF!)</f>
        <v>#REF!</v>
      </c>
      <c r="U106" t="e">
        <f>IF(#REF!="3B6 Other Land",#REF!)</f>
        <v>#REF!</v>
      </c>
      <c r="V106" t="e">
        <f>IF(#REF!="4A1 Managed Waste Disposal Sites",#REF!)</f>
        <v>#REF!</v>
      </c>
      <c r="W106" t="e">
        <f>IF(#REF!="4D1 Domestic Wastewater Treatment &amp; Discharge",#REF!)</f>
        <v>#REF!</v>
      </c>
      <c r="X106" t="e">
        <f>IF(#REF!="unknown",#REF!)</f>
        <v>#REF!</v>
      </c>
    </row>
    <row r="107" spans="1:24" x14ac:dyDescent="0.35">
      <c r="A107" s="5" t="s">
        <v>1194</v>
      </c>
      <c r="B107" s="4" t="s">
        <v>1057</v>
      </c>
      <c r="C107" s="4" t="s">
        <v>1137</v>
      </c>
      <c r="D107" s="4" t="s">
        <v>392</v>
      </c>
      <c r="E107" s="33" t="s">
        <v>343</v>
      </c>
      <c r="F107" s="49">
        <v>10.1902607963</v>
      </c>
      <c r="G107" s="49">
        <v>495.581476651</v>
      </c>
      <c r="H107" s="49">
        <f t="shared" si="13"/>
        <v>20.56223098805652</v>
      </c>
      <c r="I107" s="67">
        <f t="shared" si="12"/>
        <v>148.04806311400694</v>
      </c>
      <c r="J107" s="67">
        <f t="shared" si="18"/>
        <v>45795.855466582172</v>
      </c>
      <c r="K107" s="180">
        <f t="shared" si="16"/>
        <v>0.72850645325994667</v>
      </c>
      <c r="L107" s="96">
        <f t="shared" si="19"/>
        <v>3046.0312542063002</v>
      </c>
      <c r="M107" s="96">
        <f t="shared" si="17"/>
        <v>0.84790016872967389</v>
      </c>
      <c r="N107" s="63">
        <f t="shared" si="14"/>
        <v>1667.2206701981358</v>
      </c>
      <c r="O107" s="66" t="e">
        <f t="shared" si="15"/>
        <v>#DIV/0!</v>
      </c>
      <c r="P107" s="23" t="e">
        <f>N107/#REF!</f>
        <v>#REF!</v>
      </c>
      <c r="Q107" t="e">
        <f>IF(#REF!="1A1 Energy Industries",#REF!)</f>
        <v>#REF!</v>
      </c>
      <c r="R107" t="e">
        <f>IF(#REF!="1B2 Oil &amp; Natural Gas",#REF!)</f>
        <v>#REF!</v>
      </c>
      <c r="S107" t="e">
        <f>IF(#REF!="3A2 Manure Management",#REF!)</f>
        <v>#REF!</v>
      </c>
      <c r="T107" t="e">
        <f>IF(#REF!="3B2 Cropland",#REF!)</f>
        <v>#REF!</v>
      </c>
      <c r="U107" t="e">
        <f>IF(#REF!="3B6 Other Land",#REF!)</f>
        <v>#REF!</v>
      </c>
      <c r="V107" t="e">
        <f>IF(#REF!="4A1 Managed Waste Disposal Sites",#REF!)</f>
        <v>#REF!</v>
      </c>
      <c r="W107" t="e">
        <f>IF(#REF!="4D1 Domestic Wastewater Treatment &amp; Discharge",#REF!)</f>
        <v>#REF!</v>
      </c>
      <c r="X107" t="e">
        <f>IF(#REF!="unknown",#REF!)</f>
        <v>#REF!</v>
      </c>
    </row>
    <row r="108" spans="1:24" x14ac:dyDescent="0.35">
      <c r="A108" s="4" t="s">
        <v>434</v>
      </c>
      <c r="B108" s="4" t="s">
        <v>345</v>
      </c>
      <c r="C108" s="4" t="s">
        <v>431</v>
      </c>
      <c r="D108" s="4" t="s">
        <v>345</v>
      </c>
      <c r="E108" s="33" t="s">
        <v>343</v>
      </c>
      <c r="F108" s="49">
        <v>10.1820885157</v>
      </c>
      <c r="G108" s="49">
        <v>237.30697419200001</v>
      </c>
      <c r="H108" s="49">
        <f t="shared" si="13"/>
        <v>42.906823747463449</v>
      </c>
      <c r="I108" s="67">
        <f t="shared" si="12"/>
        <v>308.92913098173676</v>
      </c>
      <c r="J108" s="67">
        <f t="shared" si="18"/>
        <v>46104.784597563907</v>
      </c>
      <c r="K108" s="180">
        <f t="shared" si="16"/>
        <v>0.73342080332999626</v>
      </c>
      <c r="L108" s="96">
        <f t="shared" si="19"/>
        <v>3056.2133427220001</v>
      </c>
      <c r="M108" s="96">
        <f t="shared" si="17"/>
        <v>0.85073447798325108</v>
      </c>
      <c r="N108" s="63">
        <f t="shared" si="14"/>
        <v>1710.1274939455993</v>
      </c>
      <c r="O108" s="66" t="e">
        <f t="shared" si="15"/>
        <v>#DIV/0!</v>
      </c>
      <c r="P108" s="23" t="e">
        <f>N108/#REF!</f>
        <v>#REF!</v>
      </c>
      <c r="Q108" t="e">
        <f>IF(#REF!="1A1 Energy Industries",#REF!)</f>
        <v>#REF!</v>
      </c>
      <c r="R108" t="e">
        <f>IF(#REF!="1B2 Oil &amp; Natural Gas",#REF!)</f>
        <v>#REF!</v>
      </c>
      <c r="S108" t="e">
        <f>IF(#REF!="3A2 Manure Management",#REF!)</f>
        <v>#REF!</v>
      </c>
      <c r="T108" t="e">
        <f>IF(#REF!="3B2 Cropland",#REF!)</f>
        <v>#REF!</v>
      </c>
      <c r="U108" t="e">
        <f>IF(#REF!="3B6 Other Land",#REF!)</f>
        <v>#REF!</v>
      </c>
      <c r="V108" t="e">
        <f>IF(#REF!="4A1 Managed Waste Disposal Sites",#REF!)</f>
        <v>#REF!</v>
      </c>
      <c r="W108" t="e">
        <f>IF(#REF!="4D1 Domestic Wastewater Treatment &amp; Discharge",#REF!)</f>
        <v>#REF!</v>
      </c>
      <c r="X108" t="e">
        <f>IF(#REF!="unknown",#REF!)</f>
        <v>#REF!</v>
      </c>
    </row>
    <row r="109" spans="1:24" x14ac:dyDescent="0.35">
      <c r="A109" s="4" t="s">
        <v>434</v>
      </c>
      <c r="B109" s="4" t="s">
        <v>436</v>
      </c>
      <c r="C109" s="4" t="s">
        <v>431</v>
      </c>
      <c r="D109" s="4" t="s">
        <v>376</v>
      </c>
      <c r="E109" s="33" t="s">
        <v>343</v>
      </c>
      <c r="F109" s="49">
        <v>10.1373993778</v>
      </c>
      <c r="G109" s="49">
        <v>468.85498824299998</v>
      </c>
      <c r="H109" s="49">
        <f t="shared" si="13"/>
        <v>21.621609307792944</v>
      </c>
      <c r="I109" s="67">
        <f t="shared" si="12"/>
        <v>155.6755870161092</v>
      </c>
      <c r="J109" s="67">
        <f t="shared" si="18"/>
        <v>46260.460184580013</v>
      </c>
      <c r="K109" s="180">
        <f t="shared" si="16"/>
        <v>0.73589724292481984</v>
      </c>
      <c r="L109" s="96">
        <f t="shared" si="19"/>
        <v>3066.3507420998003</v>
      </c>
      <c r="M109" s="96">
        <f t="shared" si="17"/>
        <v>0.85355634746704168</v>
      </c>
      <c r="N109" s="63">
        <f t="shared" si="14"/>
        <v>1731.7491032533924</v>
      </c>
      <c r="O109" s="66" t="e">
        <f t="shared" si="15"/>
        <v>#DIV/0!</v>
      </c>
      <c r="P109" s="23" t="e">
        <f>N109/#REF!</f>
        <v>#REF!</v>
      </c>
      <c r="Q109" t="e">
        <f>IF(#REF!="1A1 Energy Industries",#REF!)</f>
        <v>#REF!</v>
      </c>
      <c r="R109" t="e">
        <f>IF(#REF!="1B2 Oil &amp; Natural Gas",#REF!)</f>
        <v>#REF!</v>
      </c>
      <c r="S109" t="e">
        <f>IF(#REF!="3A2 Manure Management",#REF!)</f>
        <v>#REF!</v>
      </c>
      <c r="T109" t="e">
        <f>IF(#REF!="3B2 Cropland",#REF!)</f>
        <v>#REF!</v>
      </c>
      <c r="U109" t="e">
        <f>IF(#REF!="3B6 Other Land",#REF!)</f>
        <v>#REF!</v>
      </c>
      <c r="V109" t="e">
        <f>IF(#REF!="4A1 Managed Waste Disposal Sites",#REF!)</f>
        <v>#REF!</v>
      </c>
      <c r="W109" t="e">
        <f>IF(#REF!="4D1 Domestic Wastewater Treatment &amp; Discharge",#REF!)</f>
        <v>#REF!</v>
      </c>
      <c r="X109" t="e">
        <f>IF(#REF!="unknown",#REF!)</f>
        <v>#REF!</v>
      </c>
    </row>
    <row r="110" spans="1:24" x14ac:dyDescent="0.35">
      <c r="A110" s="5" t="s">
        <v>855</v>
      </c>
      <c r="B110" s="4" t="s">
        <v>197</v>
      </c>
      <c r="C110" s="4"/>
      <c r="D110" s="4" t="s">
        <v>404</v>
      </c>
      <c r="E110" s="33" t="s">
        <v>514</v>
      </c>
      <c r="F110" s="49">
        <v>10.103941372245</v>
      </c>
      <c r="G110" s="49">
        <v>302.37465241000001</v>
      </c>
      <c r="H110" s="49">
        <f t="shared" si="13"/>
        <v>33.415305455381642</v>
      </c>
      <c r="I110" s="67">
        <f t="shared" si="12"/>
        <v>240.59019927874783</v>
      </c>
      <c r="J110" s="67">
        <f t="shared" si="18"/>
        <v>46501.050383858761</v>
      </c>
      <c r="K110" s="180">
        <f t="shared" si="16"/>
        <v>0.73972447818399223</v>
      </c>
      <c r="L110" s="96">
        <f t="shared" si="19"/>
        <v>3076.4546834720454</v>
      </c>
      <c r="M110" s="96">
        <f t="shared" si="17"/>
        <v>0.85636890350451855</v>
      </c>
      <c r="N110" s="63">
        <f t="shared" si="14"/>
        <v>1765.1644087087741</v>
      </c>
      <c r="O110" s="66" t="e">
        <f t="shared" si="15"/>
        <v>#DIV/0!</v>
      </c>
      <c r="P110" s="23" t="e">
        <f>N110/#REF!</f>
        <v>#REF!</v>
      </c>
      <c r="Q110" t="e">
        <f>IF(#REF!="1A1 Energy Industries",#REF!)</f>
        <v>#REF!</v>
      </c>
      <c r="R110" t="e">
        <f>IF(#REF!="1B2 Oil &amp; Natural Gas",#REF!)</f>
        <v>#REF!</v>
      </c>
      <c r="S110" t="e">
        <f>IF(#REF!="3A2 Manure Management",#REF!)</f>
        <v>#REF!</v>
      </c>
      <c r="T110" t="e">
        <f>IF(#REF!="3B2 Cropland",#REF!)</f>
        <v>#REF!</v>
      </c>
      <c r="U110" t="e">
        <f>IF(#REF!="3B6 Other Land",#REF!)</f>
        <v>#REF!</v>
      </c>
      <c r="V110" t="e">
        <f>IF(#REF!="4A1 Managed Waste Disposal Sites",#REF!)</f>
        <v>#REF!</v>
      </c>
      <c r="W110" t="e">
        <f>IF(#REF!="4D1 Domestic Wastewater Treatment &amp; Discharge",#REF!)</f>
        <v>#REF!</v>
      </c>
      <c r="X110" t="e">
        <f>IF(#REF!="unknown",#REF!)</f>
        <v>#REF!</v>
      </c>
    </row>
    <row r="111" spans="1:24" x14ac:dyDescent="0.35">
      <c r="A111" s="4" t="s">
        <v>434</v>
      </c>
      <c r="B111" s="4" t="s">
        <v>424</v>
      </c>
      <c r="C111" s="4" t="s">
        <v>431</v>
      </c>
      <c r="D111" s="4" t="s">
        <v>376</v>
      </c>
      <c r="E111" s="33" t="s">
        <v>514</v>
      </c>
      <c r="F111" s="49">
        <v>10.074982692678335</v>
      </c>
      <c r="G111" s="49">
        <v>377.23362692500001</v>
      </c>
      <c r="H111" s="49">
        <f t="shared" si="13"/>
        <v>26.707541357868926</v>
      </c>
      <c r="I111" s="67">
        <f t="shared" si="12"/>
        <v>192.29429777665626</v>
      </c>
      <c r="J111" s="67">
        <f t="shared" si="18"/>
        <v>46693.344681635419</v>
      </c>
      <c r="K111" s="180">
        <f t="shared" si="16"/>
        <v>0.74278343702269345</v>
      </c>
      <c r="L111" s="96">
        <f t="shared" si="19"/>
        <v>3086.5296661647239</v>
      </c>
      <c r="M111" s="96">
        <f t="shared" si="17"/>
        <v>0.85917339853826913</v>
      </c>
      <c r="N111" s="63">
        <f t="shared" si="14"/>
        <v>1791.871950066643</v>
      </c>
      <c r="O111" s="66" t="e">
        <f t="shared" si="15"/>
        <v>#DIV/0!</v>
      </c>
      <c r="P111" s="23" t="e">
        <f>N111/#REF!</f>
        <v>#REF!</v>
      </c>
      <c r="Q111" t="e">
        <f>IF(#REF!="1A1 Energy Industries",#REF!)</f>
        <v>#REF!</v>
      </c>
      <c r="R111" t="e">
        <f>IF(#REF!="1B2 Oil &amp; Natural Gas",#REF!)</f>
        <v>#REF!</v>
      </c>
      <c r="S111" t="e">
        <f>IF(#REF!="3A2 Manure Management",#REF!)</f>
        <v>#REF!</v>
      </c>
      <c r="T111" t="e">
        <f>IF(#REF!="3B2 Cropland",#REF!)</f>
        <v>#REF!</v>
      </c>
      <c r="U111" t="e">
        <f>IF(#REF!="3B6 Other Land",#REF!)</f>
        <v>#REF!</v>
      </c>
      <c r="V111" t="e">
        <f>IF(#REF!="4A1 Managed Waste Disposal Sites",#REF!)</f>
        <v>#REF!</v>
      </c>
      <c r="W111" t="e">
        <f>IF(#REF!="4D1 Domestic Wastewater Treatment &amp; Discharge",#REF!)</f>
        <v>#REF!</v>
      </c>
      <c r="X111" t="e">
        <f>IF(#REF!="unknown",#REF!)</f>
        <v>#REF!</v>
      </c>
    </row>
    <row r="112" spans="1:24" x14ac:dyDescent="0.35">
      <c r="A112" s="4" t="s">
        <v>434</v>
      </c>
      <c r="B112" s="4" t="s">
        <v>345</v>
      </c>
      <c r="C112" s="4" t="s">
        <v>431</v>
      </c>
      <c r="D112" s="4" t="s">
        <v>345</v>
      </c>
      <c r="E112" s="33" t="s">
        <v>343</v>
      </c>
      <c r="F112" s="49">
        <v>9.8479982940500008</v>
      </c>
      <c r="G112" s="49">
        <v>277.15109597499998</v>
      </c>
      <c r="H112" s="49">
        <f t="shared" si="13"/>
        <v>35.532958148353586</v>
      </c>
      <c r="I112" s="67">
        <f t="shared" si="12"/>
        <v>255.83729866814579</v>
      </c>
      <c r="J112" s="67">
        <f t="shared" si="18"/>
        <v>46949.181980303561</v>
      </c>
      <c r="K112" s="180">
        <f t="shared" si="16"/>
        <v>0.74685321847268382</v>
      </c>
      <c r="L112" s="96">
        <f t="shared" si="19"/>
        <v>3096.3776644587738</v>
      </c>
      <c r="M112" s="96">
        <f t="shared" si="17"/>
        <v>0.86191470967998629</v>
      </c>
      <c r="N112" s="63">
        <f t="shared" si="14"/>
        <v>1827.4049082149966</v>
      </c>
      <c r="O112" s="66" t="e">
        <f t="shared" si="15"/>
        <v>#DIV/0!</v>
      </c>
      <c r="P112" s="23" t="e">
        <f>N112/#REF!</f>
        <v>#REF!</v>
      </c>
      <c r="Q112" t="e">
        <f>IF(#REF!="1A1 Energy Industries",#REF!)</f>
        <v>#REF!</v>
      </c>
      <c r="R112" t="e">
        <f>IF(#REF!="1B2 Oil &amp; Natural Gas",#REF!)</f>
        <v>#REF!</v>
      </c>
      <c r="S112" t="e">
        <f>IF(#REF!="3A2 Manure Management",#REF!)</f>
        <v>#REF!</v>
      </c>
      <c r="T112" t="e">
        <f>IF(#REF!="3B2 Cropland",#REF!)</f>
        <v>#REF!</v>
      </c>
      <c r="U112" t="e">
        <f>IF(#REF!="3B6 Other Land",#REF!)</f>
        <v>#REF!</v>
      </c>
      <c r="V112" t="e">
        <f>IF(#REF!="4A1 Managed Waste Disposal Sites",#REF!)</f>
        <v>#REF!</v>
      </c>
      <c r="W112" t="e">
        <f>IF(#REF!="4D1 Domestic Wastewater Treatment &amp; Discharge",#REF!)</f>
        <v>#REF!</v>
      </c>
      <c r="X112" t="e">
        <f>IF(#REF!="unknown",#REF!)</f>
        <v>#REF!</v>
      </c>
    </row>
    <row r="113" spans="1:36" x14ac:dyDescent="0.35">
      <c r="A113" s="5" t="s">
        <v>1205</v>
      </c>
      <c r="B113" s="4" t="s">
        <v>1057</v>
      </c>
      <c r="C113" s="4" t="s">
        <v>1186</v>
      </c>
      <c r="D113" s="4" t="s">
        <v>392</v>
      </c>
      <c r="E113" s="33" t="s">
        <v>343</v>
      </c>
      <c r="F113" s="49">
        <v>9.8470246980400002</v>
      </c>
      <c r="G113" s="49">
        <v>487.20863087599997</v>
      </c>
      <c r="H113" s="49">
        <f t="shared" si="13"/>
        <v>20.211104799878182</v>
      </c>
      <c r="I113" s="67">
        <f t="shared" si="12"/>
        <v>145.51995455912291</v>
      </c>
      <c r="J113" s="67">
        <f t="shared" si="18"/>
        <v>47094.701934862685</v>
      </c>
      <c r="K113" s="180">
        <f t="shared" si="16"/>
        <v>0.74916810537444223</v>
      </c>
      <c r="L113" s="96">
        <f t="shared" si="19"/>
        <v>3106.2246891568138</v>
      </c>
      <c r="M113" s="96">
        <f t="shared" si="17"/>
        <v>0.86465574980930993</v>
      </c>
      <c r="N113" s="63">
        <f t="shared" si="14"/>
        <v>1847.6160130148749</v>
      </c>
      <c r="O113" s="66" t="e">
        <f t="shared" si="15"/>
        <v>#DIV/0!</v>
      </c>
      <c r="P113" s="23" t="e">
        <f>N113/#REF!</f>
        <v>#REF!</v>
      </c>
      <c r="Q113" t="e">
        <f>IF(#REF!="1A1 Energy Industries",#REF!)</f>
        <v>#REF!</v>
      </c>
      <c r="R113" t="e">
        <f>IF(#REF!="1B2 Oil &amp; Natural Gas",#REF!)</f>
        <v>#REF!</v>
      </c>
      <c r="S113" t="e">
        <f>IF(#REF!="3A2 Manure Management",#REF!)</f>
        <v>#REF!</v>
      </c>
      <c r="T113" t="e">
        <f>IF(#REF!="3B2 Cropland",#REF!)</f>
        <v>#REF!</v>
      </c>
      <c r="U113" t="e">
        <f>IF(#REF!="3B6 Other Land",#REF!)</f>
        <v>#REF!</v>
      </c>
      <c r="V113" t="e">
        <f>IF(#REF!="4A1 Managed Waste Disposal Sites",#REF!)</f>
        <v>#REF!</v>
      </c>
      <c r="W113" t="e">
        <f>IF(#REF!="4D1 Domestic Wastewater Treatment &amp; Discharge",#REF!)</f>
        <v>#REF!</v>
      </c>
      <c r="X113" t="e">
        <f>IF(#REF!="unknown",#REF!)</f>
        <v>#REF!</v>
      </c>
    </row>
    <row r="114" spans="1:36" x14ac:dyDescent="0.35">
      <c r="A114" s="71" t="s">
        <v>1251</v>
      </c>
      <c r="B114" s="72" t="s">
        <v>436</v>
      </c>
      <c r="C114" s="72"/>
      <c r="D114" s="72" t="s">
        <v>376</v>
      </c>
      <c r="E114" s="75" t="s">
        <v>343</v>
      </c>
      <c r="F114" s="74">
        <v>9.3193436265000003</v>
      </c>
      <c r="G114" s="74" t="s">
        <v>1217</v>
      </c>
      <c r="H114" s="74"/>
      <c r="I114" s="74" t="s">
        <v>1217</v>
      </c>
      <c r="J114"/>
      <c r="K114"/>
      <c r="L114" s="96">
        <f t="shared" si="19"/>
        <v>3115.5440327833139</v>
      </c>
      <c r="M114" s="96">
        <f t="shared" si="17"/>
        <v>0.867249903438708</v>
      </c>
      <c r="N114" s="62"/>
      <c r="O114" s="21"/>
      <c r="P114" s="21"/>
      <c r="Q114" s="21" t="e">
        <f>IF(#REF!="1A1 Energy Industries",#REF!)</f>
        <v>#REF!</v>
      </c>
      <c r="R114" s="21" t="e">
        <f>IF(#REF!="1B2 Oil &amp; Natural Gas",#REF!)</f>
        <v>#REF!</v>
      </c>
      <c r="S114" s="21" t="e">
        <f>IF(#REF!="3A2 Manure Management",#REF!)</f>
        <v>#REF!</v>
      </c>
      <c r="T114" s="21" t="e">
        <f>IF(#REF!="3B2 Cropland",#REF!)</f>
        <v>#REF!</v>
      </c>
      <c r="U114" s="21" t="e">
        <f>IF(#REF!="3B6 Other Land",#REF!)</f>
        <v>#REF!</v>
      </c>
      <c r="V114" s="21" t="e">
        <f>IF(#REF!="4A1 Managed Waste Disposal Sites",#REF!)</f>
        <v>#REF!</v>
      </c>
      <c r="W114" s="21" t="e">
        <f>IF(#REF!="4D1 Domestic Wastewater Treatment &amp; Discharge",#REF!)</f>
        <v>#REF!</v>
      </c>
      <c r="X114" s="21" t="e">
        <f>IF(#REF!="unknown",#REF!)</f>
        <v>#REF!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36" x14ac:dyDescent="0.35">
      <c r="A115" s="5" t="s">
        <v>1195</v>
      </c>
      <c r="B115" s="4" t="s">
        <v>1057</v>
      </c>
      <c r="C115" s="4" t="s">
        <v>1154</v>
      </c>
      <c r="D115" s="4" t="s">
        <v>392</v>
      </c>
      <c r="E115" s="33" t="s">
        <v>514</v>
      </c>
      <c r="F115" s="49">
        <v>9.2319821080200004</v>
      </c>
      <c r="G115" s="49">
        <v>498.18120156200001</v>
      </c>
      <c r="H115" s="49">
        <f t="shared" ref="H115:H123" si="20">F115*1000/G115</f>
        <v>18.531373883787655</v>
      </c>
      <c r="I115" s="67">
        <f t="shared" si="12"/>
        <v>133.42589196327111</v>
      </c>
      <c r="J115" s="67">
        <f>J113+I115</f>
        <v>47228.127826825956</v>
      </c>
      <c r="K115" s="180">
        <f t="shared" si="16"/>
        <v>0.75129060362972955</v>
      </c>
      <c r="L115" s="96">
        <f t="shared" si="19"/>
        <v>3124.7760148913339</v>
      </c>
      <c r="M115" s="96">
        <f t="shared" si="17"/>
        <v>0.86981973891767428</v>
      </c>
      <c r="N115" s="63">
        <f t="shared" ref="N115:N123" si="21">N114+H115</f>
        <v>18.531373883787655</v>
      </c>
      <c r="O115" s="66" t="e">
        <f t="shared" ref="O115:O123" si="22">N115/N$336</f>
        <v>#DIV/0!</v>
      </c>
      <c r="P115" s="23" t="e">
        <f>N115/#REF!</f>
        <v>#REF!</v>
      </c>
      <c r="Q115" t="e">
        <f>IF(#REF!="1A1 Energy Industries",#REF!)</f>
        <v>#REF!</v>
      </c>
      <c r="R115" t="e">
        <f>IF(#REF!="1B2 Oil &amp; Natural Gas",#REF!)</f>
        <v>#REF!</v>
      </c>
      <c r="S115" t="e">
        <f>IF(#REF!="3A2 Manure Management",#REF!)</f>
        <v>#REF!</v>
      </c>
      <c r="T115" t="e">
        <f>IF(#REF!="3B2 Cropland",#REF!)</f>
        <v>#REF!</v>
      </c>
      <c r="U115" t="e">
        <f>IF(#REF!="3B6 Other Land",#REF!)</f>
        <v>#REF!</v>
      </c>
      <c r="V115" t="e">
        <f>IF(#REF!="4A1 Managed Waste Disposal Sites",#REF!)</f>
        <v>#REF!</v>
      </c>
      <c r="W115" t="e">
        <f>IF(#REF!="4D1 Domestic Wastewater Treatment &amp; Discharge",#REF!)</f>
        <v>#REF!</v>
      </c>
      <c r="X115" t="e">
        <f>IF(#REF!="unknown",#REF!)</f>
        <v>#REF!</v>
      </c>
    </row>
    <row r="116" spans="1:36" x14ac:dyDescent="0.35">
      <c r="A116" s="5" t="s">
        <v>1194</v>
      </c>
      <c r="B116" s="4" t="s">
        <v>1057</v>
      </c>
      <c r="C116" s="4" t="s">
        <v>1125</v>
      </c>
      <c r="D116" s="4" t="s">
        <v>392</v>
      </c>
      <c r="E116" s="33" t="s">
        <v>343</v>
      </c>
      <c r="F116" s="49">
        <v>8.9854418672600005</v>
      </c>
      <c r="G116" s="49">
        <v>192.09372712300001</v>
      </c>
      <c r="H116" s="49">
        <f t="shared" si="20"/>
        <v>46.776341954708961</v>
      </c>
      <c r="I116" s="67">
        <f t="shared" si="12"/>
        <v>336.78966207390454</v>
      </c>
      <c r="J116" s="67">
        <f t="shared" si="18"/>
        <v>47564.91748889986</v>
      </c>
      <c r="K116" s="180">
        <f t="shared" si="16"/>
        <v>0.75664815050187195</v>
      </c>
      <c r="L116" s="96">
        <f t="shared" si="19"/>
        <v>3133.7614567585938</v>
      </c>
      <c r="M116" s="96">
        <f t="shared" si="17"/>
        <v>0.87232094689603612</v>
      </c>
      <c r="N116" s="63">
        <f t="shared" si="21"/>
        <v>65.30771583849662</v>
      </c>
      <c r="O116" s="66" t="e">
        <f t="shared" si="22"/>
        <v>#DIV/0!</v>
      </c>
      <c r="P116" s="23" t="e">
        <f>N116/#REF!</f>
        <v>#REF!</v>
      </c>
      <c r="Q116" t="e">
        <f>IF(#REF!="1A1 Energy Industries",#REF!)</f>
        <v>#REF!</v>
      </c>
      <c r="R116" t="e">
        <f>IF(#REF!="1B2 Oil &amp; Natural Gas",#REF!)</f>
        <v>#REF!</v>
      </c>
      <c r="S116" t="e">
        <f>IF(#REF!="3A2 Manure Management",#REF!)</f>
        <v>#REF!</v>
      </c>
      <c r="T116" t="e">
        <f>IF(#REF!="3B2 Cropland",#REF!)</f>
        <v>#REF!</v>
      </c>
      <c r="U116" t="e">
        <f>IF(#REF!="3B6 Other Land",#REF!)</f>
        <v>#REF!</v>
      </c>
      <c r="V116" t="e">
        <f>IF(#REF!="4A1 Managed Waste Disposal Sites",#REF!)</f>
        <v>#REF!</v>
      </c>
      <c r="W116" t="e">
        <f>IF(#REF!="4D1 Domestic Wastewater Treatment &amp; Discharge",#REF!)</f>
        <v>#REF!</v>
      </c>
      <c r="X116" t="e">
        <f>IF(#REF!="unknown",#REF!)</f>
        <v>#REF!</v>
      </c>
    </row>
    <row r="117" spans="1:36" x14ac:dyDescent="0.35">
      <c r="A117" s="5" t="s">
        <v>1194</v>
      </c>
      <c r="B117" s="4" t="s">
        <v>1057</v>
      </c>
      <c r="C117" s="4" t="s">
        <v>1111</v>
      </c>
      <c r="D117" s="4" t="s">
        <v>392</v>
      </c>
      <c r="E117" s="33" t="s">
        <v>343</v>
      </c>
      <c r="F117" s="49">
        <v>8.9550628159199999</v>
      </c>
      <c r="G117" s="49">
        <v>490.58026866199998</v>
      </c>
      <c r="H117" s="49">
        <f t="shared" si="20"/>
        <v>18.254021590276921</v>
      </c>
      <c r="I117" s="67">
        <f t="shared" si="12"/>
        <v>131.42895544999382</v>
      </c>
      <c r="J117" s="67">
        <f t="shared" si="18"/>
        <v>47696.346444349852</v>
      </c>
      <c r="K117" s="180">
        <f t="shared" si="16"/>
        <v>0.75873888210225449</v>
      </c>
      <c r="L117" s="96">
        <f t="shared" si="19"/>
        <v>3142.7165195745138</v>
      </c>
      <c r="M117" s="96">
        <f t="shared" si="17"/>
        <v>0.87481369849276325</v>
      </c>
      <c r="N117" s="63">
        <f t="shared" si="21"/>
        <v>83.56173742877354</v>
      </c>
      <c r="O117" s="66" t="e">
        <f t="shared" si="22"/>
        <v>#DIV/0!</v>
      </c>
      <c r="P117" s="23" t="e">
        <f>N117/#REF!</f>
        <v>#REF!</v>
      </c>
      <c r="Q117" t="e">
        <f>IF(#REF!="1A1 Energy Industries",#REF!)</f>
        <v>#REF!</v>
      </c>
      <c r="R117" t="e">
        <f>IF(#REF!="1B2 Oil &amp; Natural Gas",#REF!)</f>
        <v>#REF!</v>
      </c>
      <c r="S117" t="e">
        <f>IF(#REF!="3A2 Manure Management",#REF!)</f>
        <v>#REF!</v>
      </c>
      <c r="T117" t="e">
        <f>IF(#REF!="3B2 Cropland",#REF!)</f>
        <v>#REF!</v>
      </c>
      <c r="U117" t="e">
        <f>IF(#REF!="3B6 Other Land",#REF!)</f>
        <v>#REF!</v>
      </c>
      <c r="V117" t="e">
        <f>IF(#REF!="4A1 Managed Waste Disposal Sites",#REF!)</f>
        <v>#REF!</v>
      </c>
      <c r="W117" t="e">
        <f>IF(#REF!="4D1 Domestic Wastewater Treatment &amp; Discharge",#REF!)</f>
        <v>#REF!</v>
      </c>
      <c r="X117" t="e">
        <f>IF(#REF!="unknown",#REF!)</f>
        <v>#REF!</v>
      </c>
    </row>
    <row r="118" spans="1:36" x14ac:dyDescent="0.35">
      <c r="A118" s="5" t="s">
        <v>1194</v>
      </c>
      <c r="B118" s="4" t="s">
        <v>1057</v>
      </c>
      <c r="C118" s="4" t="s">
        <v>1161</v>
      </c>
      <c r="D118" s="4" t="s">
        <v>392</v>
      </c>
      <c r="E118" s="45" t="s">
        <v>343</v>
      </c>
      <c r="F118" s="50">
        <v>8.8862343891499993</v>
      </c>
      <c r="G118" s="50">
        <v>498.62310415799999</v>
      </c>
      <c r="H118" s="49">
        <f t="shared" si="20"/>
        <v>17.821545602375846</v>
      </c>
      <c r="I118" s="67">
        <f t="shared" si="12"/>
        <v>128.3151283371061</v>
      </c>
      <c r="J118" s="67">
        <f t="shared" si="18"/>
        <v>47824.661572686957</v>
      </c>
      <c r="K118" s="180">
        <f t="shared" si="16"/>
        <v>0.76078007989389029</v>
      </c>
      <c r="L118" s="96">
        <f t="shared" si="19"/>
        <v>3151.6027539636639</v>
      </c>
      <c r="M118" s="96">
        <f t="shared" si="17"/>
        <v>0.87728729085250245</v>
      </c>
      <c r="N118" s="63">
        <f t="shared" si="21"/>
        <v>101.38328303114939</v>
      </c>
      <c r="O118" s="66" t="e">
        <f t="shared" si="22"/>
        <v>#DIV/0!</v>
      </c>
      <c r="P118" s="23" t="e">
        <f>N118/#REF!</f>
        <v>#REF!</v>
      </c>
      <c r="Q118" t="e">
        <f>IF(#REF!="1A1 Energy Industries",#REF!)</f>
        <v>#REF!</v>
      </c>
      <c r="R118" t="e">
        <f>IF(#REF!="1B2 Oil &amp; Natural Gas",#REF!)</f>
        <v>#REF!</v>
      </c>
      <c r="S118" t="e">
        <f>IF(#REF!="3A2 Manure Management",#REF!)</f>
        <v>#REF!</v>
      </c>
      <c r="T118" t="e">
        <f>IF(#REF!="3B2 Cropland",#REF!)</f>
        <v>#REF!</v>
      </c>
      <c r="U118" t="e">
        <f>IF(#REF!="3B6 Other Land",#REF!)</f>
        <v>#REF!</v>
      </c>
      <c r="V118" t="e">
        <f>IF(#REF!="4A1 Managed Waste Disposal Sites",#REF!)</f>
        <v>#REF!</v>
      </c>
      <c r="W118" t="e">
        <f>IF(#REF!="4D1 Domestic Wastewater Treatment &amp; Discharge",#REF!)</f>
        <v>#REF!</v>
      </c>
      <c r="X118" t="e">
        <f>IF(#REF!="unknown",#REF!)</f>
        <v>#REF!</v>
      </c>
    </row>
    <row r="119" spans="1:36" x14ac:dyDescent="0.35">
      <c r="A119" s="5" t="s">
        <v>1198</v>
      </c>
      <c r="B119" s="4" t="s">
        <v>1057</v>
      </c>
      <c r="C119" s="4" t="s">
        <v>1183</v>
      </c>
      <c r="D119" s="4" t="s">
        <v>392</v>
      </c>
      <c r="E119" s="45" t="s">
        <v>343</v>
      </c>
      <c r="F119" s="50">
        <v>8.7515884712300007</v>
      </c>
      <c r="G119" s="50">
        <v>490.33254022099999</v>
      </c>
      <c r="H119" s="49">
        <f t="shared" si="20"/>
        <v>17.848271842789657</v>
      </c>
      <c r="I119" s="67">
        <f t="shared" si="12"/>
        <v>128.50755726808552</v>
      </c>
      <c r="J119" s="67">
        <f t="shared" si="18"/>
        <v>47953.169129955044</v>
      </c>
      <c r="K119" s="180">
        <f t="shared" si="16"/>
        <v>0.76282433878606859</v>
      </c>
      <c r="L119" s="96">
        <f t="shared" si="19"/>
        <v>3160.3543424348941</v>
      </c>
      <c r="M119" s="96">
        <f t="shared" si="17"/>
        <v>0.87972340286913453</v>
      </c>
      <c r="N119" s="63">
        <f t="shared" si="21"/>
        <v>119.23155487393905</v>
      </c>
      <c r="O119" s="66" t="e">
        <f t="shared" si="22"/>
        <v>#DIV/0!</v>
      </c>
      <c r="P119" s="23" t="e">
        <f>N119/#REF!</f>
        <v>#REF!</v>
      </c>
      <c r="Q119" t="e">
        <f>IF(#REF!="1A1 Energy Industries",#REF!)</f>
        <v>#REF!</v>
      </c>
      <c r="R119" t="e">
        <f>IF(#REF!="1B2 Oil &amp; Natural Gas",#REF!)</f>
        <v>#REF!</v>
      </c>
      <c r="S119" t="e">
        <f>IF(#REF!="3A2 Manure Management",#REF!)</f>
        <v>#REF!</v>
      </c>
      <c r="T119" t="e">
        <f>IF(#REF!="3B2 Cropland",#REF!)</f>
        <v>#REF!</v>
      </c>
      <c r="U119" t="e">
        <f>IF(#REF!="3B6 Other Land",#REF!)</f>
        <v>#REF!</v>
      </c>
      <c r="V119" t="e">
        <f>IF(#REF!="4A1 Managed Waste Disposal Sites",#REF!)</f>
        <v>#REF!</v>
      </c>
      <c r="W119" t="e">
        <f>IF(#REF!="4D1 Domestic Wastewater Treatment &amp; Discharge",#REF!)</f>
        <v>#REF!</v>
      </c>
      <c r="X119" t="e">
        <f>IF(#REF!="unknown",#REF!)</f>
        <v>#REF!</v>
      </c>
    </row>
    <row r="120" spans="1:36" x14ac:dyDescent="0.35">
      <c r="A120" s="5" t="s">
        <v>189</v>
      </c>
      <c r="B120" s="4" t="s">
        <v>346</v>
      </c>
      <c r="C120" s="4" t="s">
        <v>451</v>
      </c>
      <c r="D120" s="4" t="s">
        <v>376</v>
      </c>
      <c r="E120" s="33" t="s">
        <v>343</v>
      </c>
      <c r="F120" s="49">
        <v>8.6712539913099995</v>
      </c>
      <c r="G120" s="49">
        <v>490.26462242299999</v>
      </c>
      <c r="H120" s="49">
        <f t="shared" si="20"/>
        <v>17.686884989691233</v>
      </c>
      <c r="I120" s="67">
        <f t="shared" si="12"/>
        <v>127.34557192577689</v>
      </c>
      <c r="J120" s="67">
        <f t="shared" si="18"/>
        <v>48080.51470188082</v>
      </c>
      <c r="K120" s="180">
        <f t="shared" si="16"/>
        <v>0.7648501131710389</v>
      </c>
      <c r="L120" s="96">
        <f t="shared" si="19"/>
        <v>3169.0255964262042</v>
      </c>
      <c r="M120" s="96">
        <f t="shared" si="17"/>
        <v>0.88213715279772664</v>
      </c>
      <c r="N120" s="63">
        <f t="shared" si="21"/>
        <v>136.91843986363028</v>
      </c>
      <c r="O120" s="66" t="e">
        <f t="shared" si="22"/>
        <v>#DIV/0!</v>
      </c>
      <c r="P120" s="23" t="e">
        <f>N120/#REF!</f>
        <v>#REF!</v>
      </c>
      <c r="Q120" t="e">
        <f>IF(#REF!="1A1 Energy Industries",#REF!)</f>
        <v>#REF!</v>
      </c>
      <c r="R120" t="e">
        <f>IF(#REF!="1B2 Oil &amp; Natural Gas",#REF!)</f>
        <v>#REF!</v>
      </c>
      <c r="S120" t="e">
        <f>IF(#REF!="3A2 Manure Management",#REF!)</f>
        <v>#REF!</v>
      </c>
      <c r="T120" t="e">
        <f>IF(#REF!="3B2 Cropland",#REF!)</f>
        <v>#REF!</v>
      </c>
      <c r="U120" t="e">
        <f>IF(#REF!="3B6 Other Land",#REF!)</f>
        <v>#REF!</v>
      </c>
      <c r="V120" t="e">
        <f>IF(#REF!="4A1 Managed Waste Disposal Sites",#REF!)</f>
        <v>#REF!</v>
      </c>
      <c r="W120" t="e">
        <f>IF(#REF!="4D1 Domestic Wastewater Treatment &amp; Discharge",#REF!)</f>
        <v>#REF!</v>
      </c>
      <c r="X120" t="e">
        <f>IF(#REF!="unknown",#REF!)</f>
        <v>#REF!</v>
      </c>
    </row>
    <row r="121" spans="1:36" x14ac:dyDescent="0.35">
      <c r="A121" s="5" t="s">
        <v>1196</v>
      </c>
      <c r="B121" s="4" t="s">
        <v>1057</v>
      </c>
      <c r="C121" s="4" t="s">
        <v>1093</v>
      </c>
      <c r="D121" s="4" t="s">
        <v>392</v>
      </c>
      <c r="E121" s="33" t="s">
        <v>343</v>
      </c>
      <c r="F121" s="49">
        <v>8.4172470280899994</v>
      </c>
      <c r="G121" s="49">
        <v>488.62255371600003</v>
      </c>
      <c r="H121" s="49">
        <f t="shared" si="20"/>
        <v>17.22648077555241</v>
      </c>
      <c r="I121" s="67">
        <f t="shared" si="12"/>
        <v>124.03066158397735</v>
      </c>
      <c r="J121" s="67">
        <f t="shared" si="18"/>
        <v>48204.5453634648</v>
      </c>
      <c r="K121" s="180">
        <f t="shared" si="16"/>
        <v>0.76682315497679721</v>
      </c>
      <c r="L121" s="96">
        <f t="shared" si="19"/>
        <v>3177.4428434542942</v>
      </c>
      <c r="M121" s="96">
        <f t="shared" si="17"/>
        <v>0.88448019677191481</v>
      </c>
      <c r="N121" s="63">
        <f t="shared" si="21"/>
        <v>154.14492063918269</v>
      </c>
      <c r="O121" s="66" t="e">
        <f t="shared" si="22"/>
        <v>#DIV/0!</v>
      </c>
      <c r="P121" s="23" t="e">
        <f>N121/#REF!</f>
        <v>#REF!</v>
      </c>
      <c r="Q121" t="e">
        <f>IF(#REF!="1A1 Energy Industries",#REF!)</f>
        <v>#REF!</v>
      </c>
      <c r="R121" t="e">
        <f>IF(#REF!="1B2 Oil &amp; Natural Gas",#REF!)</f>
        <v>#REF!</v>
      </c>
      <c r="S121" t="e">
        <f>IF(#REF!="3A2 Manure Management",#REF!)</f>
        <v>#REF!</v>
      </c>
      <c r="T121" t="e">
        <f>IF(#REF!="3B2 Cropland",#REF!)</f>
        <v>#REF!</v>
      </c>
      <c r="U121" t="e">
        <f>IF(#REF!="3B6 Other Land",#REF!)</f>
        <v>#REF!</v>
      </c>
      <c r="V121" t="e">
        <f>IF(#REF!="4A1 Managed Waste Disposal Sites",#REF!)</f>
        <v>#REF!</v>
      </c>
      <c r="W121" t="e">
        <f>IF(#REF!="4D1 Domestic Wastewater Treatment &amp; Discharge",#REF!)</f>
        <v>#REF!</v>
      </c>
      <c r="X121" t="e">
        <f>IF(#REF!="unknown",#REF!)</f>
        <v>#REF!</v>
      </c>
    </row>
    <row r="122" spans="1:36" x14ac:dyDescent="0.35">
      <c r="A122" s="5" t="s">
        <v>1193</v>
      </c>
      <c r="B122" s="4" t="s">
        <v>1057</v>
      </c>
      <c r="C122" s="4" t="s">
        <v>1055</v>
      </c>
      <c r="D122" s="4" t="s">
        <v>392</v>
      </c>
      <c r="E122" s="33" t="s">
        <v>343</v>
      </c>
      <c r="F122" s="49">
        <v>8.3686974700499999</v>
      </c>
      <c r="G122" s="49">
        <v>247.928800263</v>
      </c>
      <c r="H122" s="49">
        <f t="shared" si="20"/>
        <v>33.754438617750672</v>
      </c>
      <c r="I122" s="67">
        <f t="shared" si="12"/>
        <v>243.03195804780481</v>
      </c>
      <c r="J122" s="67">
        <f t="shared" si="18"/>
        <v>48447.577321512603</v>
      </c>
      <c r="K122" s="180">
        <f t="shared" si="16"/>
        <v>0.77068923298718439</v>
      </c>
      <c r="L122" s="96">
        <f t="shared" si="19"/>
        <v>3185.8115409243442</v>
      </c>
      <c r="M122" s="96">
        <f t="shared" si="17"/>
        <v>0.88680972638100997</v>
      </c>
      <c r="N122" s="63">
        <f t="shared" si="21"/>
        <v>187.89935925693337</v>
      </c>
      <c r="O122" s="66" t="e">
        <f t="shared" si="22"/>
        <v>#DIV/0!</v>
      </c>
      <c r="P122" s="23" t="e">
        <f>N122/#REF!</f>
        <v>#REF!</v>
      </c>
      <c r="Q122" t="e">
        <f>IF(#REF!="1A1 Energy Industries",#REF!)</f>
        <v>#REF!</v>
      </c>
      <c r="R122" t="e">
        <f>IF(#REF!="1B2 Oil &amp; Natural Gas",#REF!)</f>
        <v>#REF!</v>
      </c>
      <c r="S122" t="e">
        <f>IF(#REF!="3A2 Manure Management",#REF!)</f>
        <v>#REF!</v>
      </c>
      <c r="T122" t="e">
        <f>IF(#REF!="3B2 Cropland",#REF!)</f>
        <v>#REF!</v>
      </c>
      <c r="U122" t="e">
        <f>IF(#REF!="3B6 Other Land",#REF!)</f>
        <v>#REF!</v>
      </c>
      <c r="V122" t="e">
        <f>IF(#REF!="4A1 Managed Waste Disposal Sites",#REF!)</f>
        <v>#REF!</v>
      </c>
      <c r="W122" t="e">
        <f>IF(#REF!="4D1 Domestic Wastewater Treatment &amp; Discharge",#REF!)</f>
        <v>#REF!</v>
      </c>
      <c r="X122" t="e">
        <f>IF(#REF!="unknown",#REF!)</f>
        <v>#REF!</v>
      </c>
    </row>
    <row r="123" spans="1:36" x14ac:dyDescent="0.35">
      <c r="A123" s="5" t="s">
        <v>1207</v>
      </c>
      <c r="B123" s="4" t="s">
        <v>1057</v>
      </c>
      <c r="C123" s="4"/>
      <c r="D123" s="4" t="s">
        <v>392</v>
      </c>
      <c r="E123" s="45" t="s">
        <v>343</v>
      </c>
      <c r="F123" s="50">
        <v>8.2926219124300005</v>
      </c>
      <c r="G123" s="50">
        <v>500.23486483900001</v>
      </c>
      <c r="H123" s="49">
        <f t="shared" si="20"/>
        <v>16.577456901367661</v>
      </c>
      <c r="I123" s="67">
        <f t="shared" si="12"/>
        <v>119.35768968984716</v>
      </c>
      <c r="J123" s="67">
        <f t="shared" si="18"/>
        <v>48566.935011202448</v>
      </c>
      <c r="K123" s="180">
        <f t="shared" si="16"/>
        <v>0.77258793858618124</v>
      </c>
      <c r="L123" s="96">
        <f t="shared" si="19"/>
        <v>3194.1041628367743</v>
      </c>
      <c r="M123" s="96">
        <f t="shared" si="17"/>
        <v>0.88911807942533649</v>
      </c>
      <c r="N123" s="63">
        <f t="shared" si="21"/>
        <v>204.47681615830103</v>
      </c>
      <c r="O123" s="66" t="e">
        <f t="shared" si="22"/>
        <v>#DIV/0!</v>
      </c>
      <c r="P123" s="23" t="e">
        <f>N123/#REF!</f>
        <v>#REF!</v>
      </c>
      <c r="Q123" t="e">
        <f>IF(#REF!="1A1 Energy Industries",#REF!)</f>
        <v>#REF!</v>
      </c>
      <c r="R123" t="e">
        <f>IF(#REF!="1B2 Oil &amp; Natural Gas",#REF!)</f>
        <v>#REF!</v>
      </c>
      <c r="S123" t="e">
        <f>IF(#REF!="3A2 Manure Management",#REF!)</f>
        <v>#REF!</v>
      </c>
      <c r="T123" t="e">
        <f>IF(#REF!="3B2 Cropland",#REF!)</f>
        <v>#REF!</v>
      </c>
      <c r="U123" t="e">
        <f>IF(#REF!="3B6 Other Land",#REF!)</f>
        <v>#REF!</v>
      </c>
      <c r="V123" t="e">
        <f>IF(#REF!="4A1 Managed Waste Disposal Sites",#REF!)</f>
        <v>#REF!</v>
      </c>
      <c r="W123" t="e">
        <f>IF(#REF!="4D1 Domestic Wastewater Treatment &amp; Discharge",#REF!)</f>
        <v>#REF!</v>
      </c>
      <c r="X123" t="e">
        <f>IF(#REF!="unknown",#REF!)</f>
        <v>#REF!</v>
      </c>
    </row>
    <row r="124" spans="1:36" x14ac:dyDescent="0.35">
      <c r="A124" s="72" t="s">
        <v>434</v>
      </c>
      <c r="B124" s="72" t="s">
        <v>436</v>
      </c>
      <c r="C124" s="72" t="s">
        <v>431</v>
      </c>
      <c r="D124" s="72" t="s">
        <v>376</v>
      </c>
      <c r="E124" s="73" t="s">
        <v>514</v>
      </c>
      <c r="F124" s="74">
        <v>7.9751119392278245</v>
      </c>
      <c r="G124" s="74" t="s">
        <v>1217</v>
      </c>
      <c r="H124" s="74"/>
      <c r="I124" s="74" t="s">
        <v>1217</v>
      </c>
      <c r="J124"/>
      <c r="K124"/>
      <c r="L124" s="96">
        <f t="shared" si="19"/>
        <v>3202.079274776002</v>
      </c>
      <c r="M124" s="96">
        <f t="shared" si="17"/>
        <v>0.89133804967336705</v>
      </c>
      <c r="N124" s="62"/>
      <c r="O124" s="21"/>
      <c r="P124" s="21"/>
      <c r="Q124" s="21" t="e">
        <f>IF(#REF!="1A1 Energy Industries",#REF!)</f>
        <v>#REF!</v>
      </c>
      <c r="R124" s="21" t="e">
        <f>IF(#REF!="1B2 Oil &amp; Natural Gas",#REF!)</f>
        <v>#REF!</v>
      </c>
      <c r="S124" s="21" t="e">
        <f>IF(#REF!="3A2 Manure Management",#REF!)</f>
        <v>#REF!</v>
      </c>
      <c r="T124" s="21" t="e">
        <f>IF(#REF!="3B2 Cropland",#REF!)</f>
        <v>#REF!</v>
      </c>
      <c r="U124" s="21" t="e">
        <f>IF(#REF!="3B6 Other Land",#REF!)</f>
        <v>#REF!</v>
      </c>
      <c r="V124" s="21" t="e">
        <f>IF(#REF!="4A1 Managed Waste Disposal Sites",#REF!)</f>
        <v>#REF!</v>
      </c>
      <c r="W124" s="21" t="e">
        <f>IF(#REF!="4D1 Domestic Wastewater Treatment &amp; Discharge",#REF!)</f>
        <v>#REF!</v>
      </c>
      <c r="X124" s="21" t="e">
        <f>IF(#REF!="unknown",#REF!)</f>
        <v>#REF!</v>
      </c>
      <c r="Y124" s="91"/>
      <c r="Z124" s="93"/>
      <c r="AA124" s="95"/>
      <c r="AB124" s="95"/>
      <c r="AC124" s="95"/>
      <c r="AD124" s="21"/>
      <c r="AE124" s="21"/>
      <c r="AF124" s="21"/>
      <c r="AG124" s="21"/>
      <c r="AH124" s="21"/>
      <c r="AI124" s="21"/>
      <c r="AJ124" s="21"/>
    </row>
    <row r="125" spans="1:36" x14ac:dyDescent="0.35">
      <c r="A125" s="5" t="s">
        <v>193</v>
      </c>
      <c r="B125" s="4" t="s">
        <v>356</v>
      </c>
      <c r="C125" s="4" t="s">
        <v>420</v>
      </c>
      <c r="D125" s="4" t="s">
        <v>376</v>
      </c>
      <c r="E125" s="33" t="s">
        <v>1046</v>
      </c>
      <c r="F125" s="49">
        <v>7.4708613632666676</v>
      </c>
      <c r="G125" s="49">
        <v>293.295001195</v>
      </c>
      <c r="H125" s="49">
        <f t="shared" ref="H125:H138" si="23">F125*1000/G125</f>
        <v>25.472174202858621</v>
      </c>
      <c r="I125" s="67">
        <f t="shared" si="12"/>
        <v>183.39965426058208</v>
      </c>
      <c r="J125" s="67">
        <v>48566.935011202397</v>
      </c>
      <c r="K125" s="180">
        <f t="shared" si="16"/>
        <v>0.77258793858618047</v>
      </c>
      <c r="L125" s="96">
        <f t="shared" si="19"/>
        <v>3209.5501361392685</v>
      </c>
      <c r="M125" s="96">
        <f t="shared" si="17"/>
        <v>0.89341765558736497</v>
      </c>
      <c r="N125" s="63">
        <f t="shared" ref="N125:N138" si="24">N124+H125</f>
        <v>25.472174202858621</v>
      </c>
      <c r="O125" s="66" t="e">
        <f t="shared" ref="O125:O138" si="25">N125/N$336</f>
        <v>#DIV/0!</v>
      </c>
      <c r="P125" s="23" t="e">
        <f>N125/#REF!</f>
        <v>#REF!</v>
      </c>
      <c r="Q125" t="e">
        <f>IF(#REF!="1A1 Energy Industries",#REF!)</f>
        <v>#REF!</v>
      </c>
      <c r="R125" t="e">
        <f>IF(#REF!="1B2 Oil &amp; Natural Gas",#REF!)</f>
        <v>#REF!</v>
      </c>
      <c r="S125" t="e">
        <f>IF(#REF!="3A2 Manure Management",#REF!)</f>
        <v>#REF!</v>
      </c>
      <c r="T125" t="e">
        <f>IF(#REF!="3B2 Cropland",#REF!)</f>
        <v>#REF!</v>
      </c>
      <c r="U125" t="e">
        <f>IF(#REF!="3B6 Other Land",#REF!)</f>
        <v>#REF!</v>
      </c>
      <c r="V125" t="e">
        <f>IF(#REF!="4A1 Managed Waste Disposal Sites",#REF!)</f>
        <v>#REF!</v>
      </c>
      <c r="W125" t="e">
        <f>IF(#REF!="4D1 Domestic Wastewater Treatment &amp; Discharge",#REF!)</f>
        <v>#REF!</v>
      </c>
      <c r="X125" t="e">
        <f>IF(#REF!="unknown",#REF!)</f>
        <v>#REF!</v>
      </c>
    </row>
    <row r="126" spans="1:36" x14ac:dyDescent="0.35">
      <c r="A126" s="5" t="s">
        <v>855</v>
      </c>
      <c r="B126" s="4" t="s">
        <v>197</v>
      </c>
      <c r="C126" s="4"/>
      <c r="D126" s="4" t="s">
        <v>404</v>
      </c>
      <c r="E126" s="33" t="s">
        <v>343</v>
      </c>
      <c r="F126" s="49">
        <v>7.4360096924899999</v>
      </c>
      <c r="G126" s="49">
        <v>483.78244077300002</v>
      </c>
      <c r="H126" s="49">
        <f t="shared" si="23"/>
        <v>15.370565497599609</v>
      </c>
      <c r="I126" s="67">
        <f t="shared" si="12"/>
        <v>110.66807158271718</v>
      </c>
      <c r="J126" s="67">
        <f t="shared" si="18"/>
        <v>48677.603082785114</v>
      </c>
      <c r="K126" s="180">
        <f t="shared" si="16"/>
        <v>0.77434841239972618</v>
      </c>
      <c r="L126" s="96">
        <f t="shared" si="19"/>
        <v>3216.9861458317587</v>
      </c>
      <c r="M126" s="96">
        <f t="shared" si="17"/>
        <v>0.8954875601112372</v>
      </c>
      <c r="N126" s="63">
        <f t="shared" si="24"/>
        <v>40.842739700458232</v>
      </c>
      <c r="O126" s="66" t="e">
        <f t="shared" si="25"/>
        <v>#DIV/0!</v>
      </c>
      <c r="P126" s="23" t="e">
        <f>N126/#REF!</f>
        <v>#REF!</v>
      </c>
      <c r="Q126" t="e">
        <f>IF(#REF!="1A1 Energy Industries",#REF!)</f>
        <v>#REF!</v>
      </c>
      <c r="R126" t="e">
        <f>IF(#REF!="1B2 Oil &amp; Natural Gas",#REF!)</f>
        <v>#REF!</v>
      </c>
      <c r="S126" t="e">
        <f>IF(#REF!="3A2 Manure Management",#REF!)</f>
        <v>#REF!</v>
      </c>
      <c r="T126" t="e">
        <f>IF(#REF!="3B2 Cropland",#REF!)</f>
        <v>#REF!</v>
      </c>
      <c r="U126" t="e">
        <f>IF(#REF!="3B6 Other Land",#REF!)</f>
        <v>#REF!</v>
      </c>
      <c r="V126" t="e">
        <f>IF(#REF!="4A1 Managed Waste Disposal Sites",#REF!)</f>
        <v>#REF!</v>
      </c>
      <c r="W126" t="e">
        <f>IF(#REF!="4D1 Domestic Wastewater Treatment &amp; Discharge",#REF!)</f>
        <v>#REF!</v>
      </c>
      <c r="X126" t="e">
        <f>IF(#REF!="unknown",#REF!)</f>
        <v>#REF!</v>
      </c>
    </row>
    <row r="127" spans="1:36" x14ac:dyDescent="0.35">
      <c r="A127" s="5" t="s">
        <v>1194</v>
      </c>
      <c r="B127" s="4" t="s">
        <v>1057</v>
      </c>
      <c r="C127" s="4"/>
      <c r="D127" s="4" t="s">
        <v>392</v>
      </c>
      <c r="E127" s="33" t="s">
        <v>343</v>
      </c>
      <c r="F127" s="49">
        <v>7.1987847732399999</v>
      </c>
      <c r="G127" s="49">
        <v>370.47267105700001</v>
      </c>
      <c r="H127" s="49">
        <f t="shared" si="23"/>
        <v>19.431351718066168</v>
      </c>
      <c r="I127" s="67">
        <f t="shared" si="12"/>
        <v>139.90573237007641</v>
      </c>
      <c r="J127" s="67">
        <f t="shared" si="18"/>
        <v>48817.50881515519</v>
      </c>
      <c r="K127" s="180">
        <f t="shared" si="16"/>
        <v>0.7765739899730949</v>
      </c>
      <c r="L127" s="96">
        <f t="shared" si="19"/>
        <v>3224.1849306049985</v>
      </c>
      <c r="M127" s="96">
        <f t="shared" si="17"/>
        <v>0.89749143016852884</v>
      </c>
      <c r="N127" s="63">
        <f t="shared" si="24"/>
        <v>60.274091418524399</v>
      </c>
      <c r="O127" s="66" t="e">
        <f t="shared" si="25"/>
        <v>#DIV/0!</v>
      </c>
      <c r="P127" s="23" t="e">
        <f>N127/#REF!</f>
        <v>#REF!</v>
      </c>
      <c r="Q127" t="e">
        <f>IF(#REF!="1A1 Energy Industries",#REF!)</f>
        <v>#REF!</v>
      </c>
      <c r="R127" t="e">
        <f>IF(#REF!="1B2 Oil &amp; Natural Gas",#REF!)</f>
        <v>#REF!</v>
      </c>
      <c r="S127" t="e">
        <f>IF(#REF!="3A2 Manure Management",#REF!)</f>
        <v>#REF!</v>
      </c>
      <c r="T127" t="e">
        <f>IF(#REF!="3B2 Cropland",#REF!)</f>
        <v>#REF!</v>
      </c>
      <c r="U127" t="e">
        <f>IF(#REF!="3B6 Other Land",#REF!)</f>
        <v>#REF!</v>
      </c>
      <c r="V127" t="e">
        <f>IF(#REF!="4A1 Managed Waste Disposal Sites",#REF!)</f>
        <v>#REF!</v>
      </c>
      <c r="W127" t="e">
        <f>IF(#REF!="4D1 Domestic Wastewater Treatment &amp; Discharge",#REF!)</f>
        <v>#REF!</v>
      </c>
      <c r="X127" t="e">
        <f>IF(#REF!="unknown",#REF!)</f>
        <v>#REF!</v>
      </c>
    </row>
    <row r="128" spans="1:36" x14ac:dyDescent="0.35">
      <c r="A128" s="5" t="s">
        <v>194</v>
      </c>
      <c r="B128" s="4" t="s">
        <v>345</v>
      </c>
      <c r="C128" s="4" t="s">
        <v>448</v>
      </c>
      <c r="D128" s="4" t="s">
        <v>392</v>
      </c>
      <c r="E128" s="33" t="s">
        <v>343</v>
      </c>
      <c r="F128" s="49">
        <v>7.1626201746999998</v>
      </c>
      <c r="G128" s="49">
        <v>292.33956283700002</v>
      </c>
      <c r="H128" s="49">
        <f t="shared" si="23"/>
        <v>24.501029231865093</v>
      </c>
      <c r="I128" s="67">
        <f t="shared" si="12"/>
        <v>176.40741046942867</v>
      </c>
      <c r="J128" s="67">
        <f t="shared" si="18"/>
        <v>48993.91622562462</v>
      </c>
      <c r="K128" s="180">
        <f t="shared" si="16"/>
        <v>0.77938022507058391</v>
      </c>
      <c r="L128" s="96">
        <f t="shared" si="19"/>
        <v>3231.3475507796984</v>
      </c>
      <c r="M128" s="96">
        <f t="shared" si="17"/>
        <v>0.89948523336614483</v>
      </c>
      <c r="N128" s="63">
        <f t="shared" si="24"/>
        <v>84.775120650389496</v>
      </c>
      <c r="O128" s="66" t="e">
        <f t="shared" si="25"/>
        <v>#DIV/0!</v>
      </c>
      <c r="P128" s="23" t="e">
        <f>N128/#REF!</f>
        <v>#REF!</v>
      </c>
      <c r="Q128" t="e">
        <f>IF(#REF!="1A1 Energy Industries",#REF!)</f>
        <v>#REF!</v>
      </c>
      <c r="R128" t="e">
        <f>IF(#REF!="1B2 Oil &amp; Natural Gas",#REF!)</f>
        <v>#REF!</v>
      </c>
      <c r="S128" t="e">
        <f>IF(#REF!="3A2 Manure Management",#REF!)</f>
        <v>#REF!</v>
      </c>
      <c r="T128" t="e">
        <f>IF(#REF!="3B2 Cropland",#REF!)</f>
        <v>#REF!</v>
      </c>
      <c r="U128" t="e">
        <f>IF(#REF!="3B6 Other Land",#REF!)</f>
        <v>#REF!</v>
      </c>
      <c r="V128" t="e">
        <f>IF(#REF!="4A1 Managed Waste Disposal Sites",#REF!)</f>
        <v>#REF!</v>
      </c>
      <c r="W128" t="e">
        <f>IF(#REF!="4D1 Domestic Wastewater Treatment &amp; Discharge",#REF!)</f>
        <v>#REF!</v>
      </c>
      <c r="X128" t="e">
        <f>IF(#REF!="unknown",#REF!)</f>
        <v>#REF!</v>
      </c>
    </row>
    <row r="129" spans="1:36" x14ac:dyDescent="0.35">
      <c r="A129" s="5" t="s">
        <v>1207</v>
      </c>
      <c r="B129" s="4" t="s">
        <v>1057</v>
      </c>
      <c r="C129" s="4" t="s">
        <v>1151</v>
      </c>
      <c r="D129" s="4" t="s">
        <v>392</v>
      </c>
      <c r="E129" s="33" t="s">
        <v>514</v>
      </c>
      <c r="F129" s="49">
        <v>7.1142276278700001</v>
      </c>
      <c r="G129" s="49">
        <v>496.72825568899998</v>
      </c>
      <c r="H129" s="49">
        <f t="shared" si="23"/>
        <v>14.322172226748052</v>
      </c>
      <c r="I129" s="67">
        <f t="shared" si="12"/>
        <v>103.11964003258596</v>
      </c>
      <c r="J129" s="67">
        <f t="shared" si="18"/>
        <v>49097.035865657206</v>
      </c>
      <c r="K129" s="180">
        <f t="shared" si="16"/>
        <v>0.78102062074517498</v>
      </c>
      <c r="L129" s="96">
        <f t="shared" si="19"/>
        <v>3238.4617784075685</v>
      </c>
      <c r="M129" s="96">
        <f t="shared" si="17"/>
        <v>0.90146556590466442</v>
      </c>
      <c r="N129" s="63">
        <f t="shared" si="24"/>
        <v>99.097292877137548</v>
      </c>
      <c r="O129" s="66" t="e">
        <f t="shared" si="25"/>
        <v>#DIV/0!</v>
      </c>
      <c r="P129" s="23" t="e">
        <f>N129/#REF!</f>
        <v>#REF!</v>
      </c>
      <c r="Q129" t="e">
        <f>IF(#REF!="1A1 Energy Industries",#REF!)</f>
        <v>#REF!</v>
      </c>
      <c r="R129" t="e">
        <f>IF(#REF!="1B2 Oil &amp; Natural Gas",#REF!)</f>
        <v>#REF!</v>
      </c>
      <c r="S129" t="e">
        <f>IF(#REF!="3A2 Manure Management",#REF!)</f>
        <v>#REF!</v>
      </c>
      <c r="T129" t="e">
        <f>IF(#REF!="3B2 Cropland",#REF!)</f>
        <v>#REF!</v>
      </c>
      <c r="U129" t="e">
        <f>IF(#REF!="3B6 Other Land",#REF!)</f>
        <v>#REF!</v>
      </c>
      <c r="V129" t="e">
        <f>IF(#REF!="4A1 Managed Waste Disposal Sites",#REF!)</f>
        <v>#REF!</v>
      </c>
      <c r="W129" t="e">
        <f>IF(#REF!="4D1 Domestic Wastewater Treatment &amp; Discharge",#REF!)</f>
        <v>#REF!</v>
      </c>
      <c r="X129" t="e">
        <f>IF(#REF!="unknown",#REF!)</f>
        <v>#REF!</v>
      </c>
    </row>
    <row r="130" spans="1:36" x14ac:dyDescent="0.35">
      <c r="A130" s="5" t="s">
        <v>1193</v>
      </c>
      <c r="B130" s="4" t="s">
        <v>1057</v>
      </c>
      <c r="C130" s="4" t="s">
        <v>1085</v>
      </c>
      <c r="D130" s="4" t="s">
        <v>392</v>
      </c>
      <c r="E130" s="33" t="s">
        <v>514</v>
      </c>
      <c r="F130" s="49">
        <v>7.0103268753699997</v>
      </c>
      <c r="G130" s="49">
        <v>376.71659138749999</v>
      </c>
      <c r="H130" s="49">
        <f t="shared" si="23"/>
        <v>18.609020774874775</v>
      </c>
      <c r="I130" s="67">
        <f t="shared" ref="I130:I193" si="26">F130*$J$2/G130*3600</f>
        <v>133.98494957909838</v>
      </c>
      <c r="J130" s="67">
        <f t="shared" si="18"/>
        <v>49231.020815236305</v>
      </c>
      <c r="K130" s="180">
        <f t="shared" si="16"/>
        <v>0.7831520123179192</v>
      </c>
      <c r="L130" s="96">
        <f t="shared" si="19"/>
        <v>3245.4721052829386</v>
      </c>
      <c r="M130" s="96">
        <f t="shared" si="17"/>
        <v>0.90341697639405716</v>
      </c>
      <c r="N130" s="63">
        <f t="shared" si="24"/>
        <v>117.70631365201233</v>
      </c>
      <c r="O130" s="66" t="e">
        <f t="shared" si="25"/>
        <v>#DIV/0!</v>
      </c>
      <c r="P130" s="23" t="e">
        <f>N130/#REF!</f>
        <v>#REF!</v>
      </c>
      <c r="Q130" t="e">
        <f>IF(#REF!="1A1 Energy Industries",#REF!)</f>
        <v>#REF!</v>
      </c>
      <c r="R130" t="e">
        <f>IF(#REF!="1B2 Oil &amp; Natural Gas",#REF!)</f>
        <v>#REF!</v>
      </c>
      <c r="S130" t="e">
        <f>IF(#REF!="3A2 Manure Management",#REF!)</f>
        <v>#REF!</v>
      </c>
      <c r="T130" t="e">
        <f>IF(#REF!="3B2 Cropland",#REF!)</f>
        <v>#REF!</v>
      </c>
      <c r="U130" t="e">
        <f>IF(#REF!="3B6 Other Land",#REF!)</f>
        <v>#REF!</v>
      </c>
      <c r="V130" t="e">
        <f>IF(#REF!="4A1 Managed Waste Disposal Sites",#REF!)</f>
        <v>#REF!</v>
      </c>
      <c r="W130" t="e">
        <f>IF(#REF!="4D1 Domestic Wastewater Treatment &amp; Discharge",#REF!)</f>
        <v>#REF!</v>
      </c>
      <c r="X130" t="e">
        <f>IF(#REF!="unknown",#REF!)</f>
        <v>#REF!</v>
      </c>
    </row>
    <row r="131" spans="1:36" x14ac:dyDescent="0.35">
      <c r="A131" s="5" t="s">
        <v>1198</v>
      </c>
      <c r="B131" s="4" t="s">
        <v>1057</v>
      </c>
      <c r="C131" s="4" t="s">
        <v>1182</v>
      </c>
      <c r="D131" s="4" t="s">
        <v>392</v>
      </c>
      <c r="E131" s="45" t="s">
        <v>343</v>
      </c>
      <c r="F131" s="50">
        <v>6.5942988125599999</v>
      </c>
      <c r="G131" s="50">
        <v>486.490493227</v>
      </c>
      <c r="H131" s="49">
        <f t="shared" si="23"/>
        <v>13.554835920468957</v>
      </c>
      <c r="I131" s="67">
        <f t="shared" si="26"/>
        <v>97.594818627376497</v>
      </c>
      <c r="J131" s="67">
        <f t="shared" si="18"/>
        <v>49328.615633863679</v>
      </c>
      <c r="K131" s="180">
        <f t="shared" si="16"/>
        <v>0.78470452082442932</v>
      </c>
      <c r="L131" s="96">
        <f t="shared" si="19"/>
        <v>3252.0664040954985</v>
      </c>
      <c r="M131" s="96">
        <f t="shared" si="17"/>
        <v>0.90525258036827849</v>
      </c>
      <c r="N131" s="63">
        <f t="shared" si="24"/>
        <v>131.26114957248129</v>
      </c>
      <c r="O131" s="66" t="e">
        <f t="shared" si="25"/>
        <v>#DIV/0!</v>
      </c>
      <c r="P131" s="23" t="e">
        <f>N131/#REF!</f>
        <v>#REF!</v>
      </c>
      <c r="Q131" t="e">
        <f>IF(#REF!="1A1 Energy Industries",#REF!)</f>
        <v>#REF!</v>
      </c>
      <c r="R131" t="e">
        <f>IF(#REF!="1B2 Oil &amp; Natural Gas",#REF!)</f>
        <v>#REF!</v>
      </c>
      <c r="S131" t="e">
        <f>IF(#REF!="3A2 Manure Management",#REF!)</f>
        <v>#REF!</v>
      </c>
      <c r="T131" t="e">
        <f>IF(#REF!="3B2 Cropland",#REF!)</f>
        <v>#REF!</v>
      </c>
      <c r="U131" t="e">
        <f>IF(#REF!="3B6 Other Land",#REF!)</f>
        <v>#REF!</v>
      </c>
      <c r="V131" t="e">
        <f>IF(#REF!="4A1 Managed Waste Disposal Sites",#REF!)</f>
        <v>#REF!</v>
      </c>
      <c r="W131" t="e">
        <f>IF(#REF!="4D1 Domestic Wastewater Treatment &amp; Discharge",#REF!)</f>
        <v>#REF!</v>
      </c>
      <c r="X131" t="e">
        <f>IF(#REF!="unknown",#REF!)</f>
        <v>#REF!</v>
      </c>
    </row>
    <row r="132" spans="1:36" x14ac:dyDescent="0.35">
      <c r="A132" s="5" t="s">
        <v>1207</v>
      </c>
      <c r="B132" s="4" t="s">
        <v>1057</v>
      </c>
      <c r="C132" s="4" t="s">
        <v>1151</v>
      </c>
      <c r="D132" s="4" t="s">
        <v>392</v>
      </c>
      <c r="E132" s="45" t="s">
        <v>514</v>
      </c>
      <c r="F132" s="50">
        <v>6.5674399352900004</v>
      </c>
      <c r="G132" s="50">
        <v>499.71968142100002</v>
      </c>
      <c r="H132" s="49">
        <f t="shared" si="23"/>
        <v>13.142247903094121</v>
      </c>
      <c r="I132" s="67">
        <f t="shared" si="26"/>
        <v>94.62418490227769</v>
      </c>
      <c r="J132" s="67">
        <f t="shared" si="18"/>
        <v>49423.239818765956</v>
      </c>
      <c r="K132" s="180">
        <f t="shared" si="16"/>
        <v>0.78620977339878229</v>
      </c>
      <c r="L132" s="96">
        <f t="shared" si="19"/>
        <v>3258.6338440307886</v>
      </c>
      <c r="M132" s="96">
        <f t="shared" si="17"/>
        <v>0.90708070784450345</v>
      </c>
      <c r="N132" s="63">
        <f t="shared" si="24"/>
        <v>144.40339747557542</v>
      </c>
      <c r="O132" s="66" t="e">
        <f t="shared" si="25"/>
        <v>#DIV/0!</v>
      </c>
      <c r="P132" s="23" t="e">
        <f>N132/#REF!</f>
        <v>#REF!</v>
      </c>
      <c r="Q132" t="e">
        <f>IF(#REF!="1A1 Energy Industries",#REF!)</f>
        <v>#REF!</v>
      </c>
      <c r="R132" t="e">
        <f>IF(#REF!="1B2 Oil &amp; Natural Gas",#REF!)</f>
        <v>#REF!</v>
      </c>
      <c r="S132" t="e">
        <f>IF(#REF!="3A2 Manure Management",#REF!)</f>
        <v>#REF!</v>
      </c>
      <c r="T132" t="e">
        <f>IF(#REF!="3B2 Cropland",#REF!)</f>
        <v>#REF!</v>
      </c>
      <c r="U132" t="e">
        <f>IF(#REF!="3B6 Other Land",#REF!)</f>
        <v>#REF!</v>
      </c>
      <c r="V132" t="e">
        <f>IF(#REF!="4A1 Managed Waste Disposal Sites",#REF!)</f>
        <v>#REF!</v>
      </c>
      <c r="W132" t="e">
        <f>IF(#REF!="4D1 Domestic Wastewater Treatment &amp; Discharge",#REF!)</f>
        <v>#REF!</v>
      </c>
      <c r="X132" t="e">
        <f>IF(#REF!="unknown",#REF!)</f>
        <v>#REF!</v>
      </c>
    </row>
    <row r="133" spans="1:36" x14ac:dyDescent="0.35">
      <c r="A133" s="5" t="s">
        <v>1202</v>
      </c>
      <c r="B133" s="4" t="s">
        <v>1057</v>
      </c>
      <c r="C133" s="4"/>
      <c r="D133" s="4" t="s">
        <v>392</v>
      </c>
      <c r="E133" s="33" t="s">
        <v>514</v>
      </c>
      <c r="F133" s="49">
        <v>6.5416213802499996</v>
      </c>
      <c r="G133" s="49">
        <v>430.25350752049997</v>
      </c>
      <c r="H133" s="49">
        <f t="shared" si="23"/>
        <v>15.204109358569996</v>
      </c>
      <c r="I133" s="67">
        <f t="shared" si="26"/>
        <v>109.46958738170396</v>
      </c>
      <c r="J133" s="67">
        <f t="shared" si="18"/>
        <v>49532.70940614766</v>
      </c>
      <c r="K133" s="180">
        <f t="shared" si="16"/>
        <v>0.78795118209244608</v>
      </c>
      <c r="L133" s="96">
        <f t="shared" si="19"/>
        <v>3265.1754654110387</v>
      </c>
      <c r="M133" s="96">
        <f t="shared" si="17"/>
        <v>0.90890164840918752</v>
      </c>
      <c r="N133" s="63">
        <f t="shared" si="24"/>
        <v>159.60750683414543</v>
      </c>
      <c r="O133" s="66" t="e">
        <f t="shared" si="25"/>
        <v>#DIV/0!</v>
      </c>
      <c r="P133" s="23" t="e">
        <f>N133/#REF!</f>
        <v>#REF!</v>
      </c>
      <c r="Q133" t="e">
        <f>IF(#REF!="1A1 Energy Industries",#REF!)</f>
        <v>#REF!</v>
      </c>
      <c r="R133" t="e">
        <f>IF(#REF!="1B2 Oil &amp; Natural Gas",#REF!)</f>
        <v>#REF!</v>
      </c>
      <c r="S133" t="e">
        <f>IF(#REF!="3A2 Manure Management",#REF!)</f>
        <v>#REF!</v>
      </c>
      <c r="T133" t="e">
        <f>IF(#REF!="3B2 Cropland",#REF!)</f>
        <v>#REF!</v>
      </c>
      <c r="U133" t="e">
        <f>IF(#REF!="3B6 Other Land",#REF!)</f>
        <v>#REF!</v>
      </c>
      <c r="V133" t="e">
        <f>IF(#REF!="4A1 Managed Waste Disposal Sites",#REF!)</f>
        <v>#REF!</v>
      </c>
      <c r="W133" t="e">
        <f>IF(#REF!="4D1 Domestic Wastewater Treatment &amp; Discharge",#REF!)</f>
        <v>#REF!</v>
      </c>
      <c r="X133" t="e">
        <f>IF(#REF!="unknown",#REF!)</f>
        <v>#REF!</v>
      </c>
    </row>
    <row r="134" spans="1:36" x14ac:dyDescent="0.35">
      <c r="A134" s="4" t="s">
        <v>434</v>
      </c>
      <c r="B134" s="4" t="s">
        <v>345</v>
      </c>
      <c r="C134" s="4" t="s">
        <v>431</v>
      </c>
      <c r="D134" s="4" t="s">
        <v>376</v>
      </c>
      <c r="E134" s="45" t="s">
        <v>343</v>
      </c>
      <c r="F134" s="50">
        <v>6.4399103561900004</v>
      </c>
      <c r="G134" s="50">
        <v>379.4153397</v>
      </c>
      <c r="H134" s="49">
        <f t="shared" si="23"/>
        <v>16.973247210515986</v>
      </c>
      <c r="I134" s="67">
        <f t="shared" si="26"/>
        <v>122.20737991571511</v>
      </c>
      <c r="J134" s="67">
        <f t="shared" si="18"/>
        <v>49654.916786063375</v>
      </c>
      <c r="K134" s="180">
        <f t="shared" si="16"/>
        <v>0.78989521969142817</v>
      </c>
      <c r="L134" s="96">
        <f t="shared" si="19"/>
        <v>3271.6153757672287</v>
      </c>
      <c r="M134" s="96">
        <f t="shared" si="17"/>
        <v>0.91069427646251988</v>
      </c>
      <c r="N134" s="63">
        <f t="shared" si="24"/>
        <v>176.5807540446614</v>
      </c>
      <c r="O134" s="66" t="e">
        <f t="shared" si="25"/>
        <v>#DIV/0!</v>
      </c>
      <c r="P134" s="23" t="e">
        <f>N134/#REF!</f>
        <v>#REF!</v>
      </c>
      <c r="Q134" t="e">
        <f>IF(#REF!="1A1 Energy Industries",#REF!)</f>
        <v>#REF!</v>
      </c>
      <c r="R134" t="e">
        <f>IF(#REF!="1B2 Oil &amp; Natural Gas",#REF!)</f>
        <v>#REF!</v>
      </c>
      <c r="S134" t="e">
        <f>IF(#REF!="3A2 Manure Management",#REF!)</f>
        <v>#REF!</v>
      </c>
      <c r="T134" t="e">
        <f>IF(#REF!="3B2 Cropland",#REF!)</f>
        <v>#REF!</v>
      </c>
      <c r="U134" t="e">
        <f>IF(#REF!="3B6 Other Land",#REF!)</f>
        <v>#REF!</v>
      </c>
      <c r="V134" t="e">
        <f>IF(#REF!="4A1 Managed Waste Disposal Sites",#REF!)</f>
        <v>#REF!</v>
      </c>
      <c r="W134" t="e">
        <f>IF(#REF!="4D1 Domestic Wastewater Treatment &amp; Discharge",#REF!)</f>
        <v>#REF!</v>
      </c>
      <c r="X134" t="e">
        <f>IF(#REF!="unknown",#REF!)</f>
        <v>#REF!</v>
      </c>
    </row>
    <row r="135" spans="1:36" x14ac:dyDescent="0.35">
      <c r="A135" s="5" t="s">
        <v>1204</v>
      </c>
      <c r="B135" s="4" t="s">
        <v>1057</v>
      </c>
      <c r="C135" s="4" t="s">
        <v>1147</v>
      </c>
      <c r="D135" s="4" t="s">
        <v>392</v>
      </c>
      <c r="E135" s="33" t="s">
        <v>343</v>
      </c>
      <c r="F135" s="49">
        <v>6.2382655381200003</v>
      </c>
      <c r="G135" s="49">
        <v>321.95224801199998</v>
      </c>
      <c r="H135" s="49">
        <f t="shared" si="23"/>
        <v>19.376368938686472</v>
      </c>
      <c r="I135" s="67">
        <f t="shared" si="26"/>
        <v>139.50985635854261</v>
      </c>
      <c r="J135" s="67">
        <f t="shared" si="18"/>
        <v>49794.426642421917</v>
      </c>
      <c r="K135" s="180">
        <f t="shared" si="16"/>
        <v>0.79211449979036053</v>
      </c>
      <c r="L135" s="96">
        <f t="shared" si="19"/>
        <v>3277.8536413053484</v>
      </c>
      <c r="M135" s="96">
        <f t="shared" si="17"/>
        <v>0.91243077420693675</v>
      </c>
      <c r="N135" s="63">
        <f t="shared" si="24"/>
        <v>195.95712298334789</v>
      </c>
      <c r="O135" s="66" t="e">
        <f t="shared" si="25"/>
        <v>#DIV/0!</v>
      </c>
      <c r="P135" s="23" t="e">
        <f>N135/#REF!</f>
        <v>#REF!</v>
      </c>
      <c r="Q135" t="e">
        <f>IF(#REF!="1A1 Energy Industries",#REF!)</f>
        <v>#REF!</v>
      </c>
      <c r="R135" t="e">
        <f>IF(#REF!="1B2 Oil &amp; Natural Gas",#REF!)</f>
        <v>#REF!</v>
      </c>
      <c r="S135" t="e">
        <f>IF(#REF!="3A2 Manure Management",#REF!)</f>
        <v>#REF!</v>
      </c>
      <c r="T135" t="e">
        <f>IF(#REF!="3B2 Cropland",#REF!)</f>
        <v>#REF!</v>
      </c>
      <c r="U135" t="e">
        <f>IF(#REF!="3B6 Other Land",#REF!)</f>
        <v>#REF!</v>
      </c>
      <c r="V135" t="e">
        <f>IF(#REF!="4A1 Managed Waste Disposal Sites",#REF!)</f>
        <v>#REF!</v>
      </c>
      <c r="W135" t="e">
        <f>IF(#REF!="4D1 Domestic Wastewater Treatment &amp; Discharge",#REF!)</f>
        <v>#REF!</v>
      </c>
      <c r="X135" t="e">
        <f>IF(#REF!="unknown",#REF!)</f>
        <v>#REF!</v>
      </c>
    </row>
    <row r="136" spans="1:36" x14ac:dyDescent="0.35">
      <c r="A136" s="5" t="s">
        <v>1198</v>
      </c>
      <c r="B136" s="4" t="s">
        <v>1057</v>
      </c>
      <c r="C136" s="4" t="s">
        <v>1182</v>
      </c>
      <c r="D136" s="4" t="s">
        <v>392</v>
      </c>
      <c r="E136" s="45" t="s">
        <v>343</v>
      </c>
      <c r="F136" s="50">
        <v>6.2266420992100002</v>
      </c>
      <c r="G136" s="50">
        <v>486.490493227</v>
      </c>
      <c r="H136" s="49">
        <f t="shared" si="23"/>
        <v>12.799103345077297</v>
      </c>
      <c r="I136" s="67">
        <f t="shared" si="26"/>
        <v>92.153544084556543</v>
      </c>
      <c r="J136" s="67">
        <f t="shared" si="18"/>
        <v>49886.580186506471</v>
      </c>
      <c r="K136" s="180">
        <f t="shared" si="16"/>
        <v>0.79358045016670753</v>
      </c>
      <c r="L136" s="96">
        <f t="shared" si="19"/>
        <v>3284.0802834045585</v>
      </c>
      <c r="M136" s="96">
        <f t="shared" si="17"/>
        <v>0.91416403642453503</v>
      </c>
      <c r="N136" s="63">
        <f t="shared" si="24"/>
        <v>208.75622632842519</v>
      </c>
      <c r="O136" s="66" t="e">
        <f t="shared" si="25"/>
        <v>#DIV/0!</v>
      </c>
      <c r="P136" s="23" t="e">
        <f>N136/#REF!</f>
        <v>#REF!</v>
      </c>
      <c r="Q136" t="e">
        <f>IF(#REF!="1A1 Energy Industries",#REF!)</f>
        <v>#REF!</v>
      </c>
      <c r="R136" t="e">
        <f>IF(#REF!="1B2 Oil &amp; Natural Gas",#REF!)</f>
        <v>#REF!</v>
      </c>
      <c r="S136" t="e">
        <f>IF(#REF!="3A2 Manure Management",#REF!)</f>
        <v>#REF!</v>
      </c>
      <c r="T136" t="e">
        <f>IF(#REF!="3B2 Cropland",#REF!)</f>
        <v>#REF!</v>
      </c>
      <c r="U136" t="e">
        <f>IF(#REF!="3B6 Other Land",#REF!)</f>
        <v>#REF!</v>
      </c>
      <c r="V136" t="e">
        <f>IF(#REF!="4A1 Managed Waste Disposal Sites",#REF!)</f>
        <v>#REF!</v>
      </c>
      <c r="W136" t="e">
        <f>IF(#REF!="4D1 Domestic Wastewater Treatment &amp; Discharge",#REF!)</f>
        <v>#REF!</v>
      </c>
      <c r="X136" t="e">
        <f>IF(#REF!="unknown",#REF!)</f>
        <v>#REF!</v>
      </c>
    </row>
    <row r="137" spans="1:36" x14ac:dyDescent="0.35">
      <c r="A137" s="5" t="s">
        <v>1197</v>
      </c>
      <c r="B137" s="4" t="s">
        <v>1057</v>
      </c>
      <c r="C137" s="4" t="s">
        <v>1159</v>
      </c>
      <c r="D137" s="4" t="s">
        <v>392</v>
      </c>
      <c r="E137" s="33" t="s">
        <v>343</v>
      </c>
      <c r="F137" s="49">
        <v>5.9739325543600001</v>
      </c>
      <c r="G137" s="49">
        <v>485.66988788700002</v>
      </c>
      <c r="H137" s="49">
        <f t="shared" si="23"/>
        <v>12.300397252032115</v>
      </c>
      <c r="I137" s="67">
        <f t="shared" si="26"/>
        <v>88.562860214631229</v>
      </c>
      <c r="J137" s="67">
        <f t="shared" si="18"/>
        <v>49975.143046721103</v>
      </c>
      <c r="K137" s="180">
        <f t="shared" si="16"/>
        <v>0.79498928104295574</v>
      </c>
      <c r="L137" s="96">
        <f t="shared" si="19"/>
        <v>3290.0542159589186</v>
      </c>
      <c r="M137" s="96">
        <f t="shared" si="17"/>
        <v>0.91582695384004975</v>
      </c>
      <c r="N137" s="63">
        <f t="shared" si="24"/>
        <v>221.05662358045731</v>
      </c>
      <c r="O137" s="66" t="e">
        <f t="shared" si="25"/>
        <v>#DIV/0!</v>
      </c>
      <c r="P137" s="23" t="e">
        <f>N137/#REF!</f>
        <v>#REF!</v>
      </c>
      <c r="Q137" t="e">
        <f>IF(#REF!="1A1 Energy Industries",#REF!)</f>
        <v>#REF!</v>
      </c>
      <c r="R137" t="e">
        <f>IF(#REF!="1B2 Oil &amp; Natural Gas",#REF!)</f>
        <v>#REF!</v>
      </c>
      <c r="S137" t="e">
        <f>IF(#REF!="3A2 Manure Management",#REF!)</f>
        <v>#REF!</v>
      </c>
      <c r="T137" t="e">
        <f>IF(#REF!="3B2 Cropland",#REF!)</f>
        <v>#REF!</v>
      </c>
      <c r="U137" t="e">
        <f>IF(#REF!="3B6 Other Land",#REF!)</f>
        <v>#REF!</v>
      </c>
      <c r="V137" t="e">
        <f>IF(#REF!="4A1 Managed Waste Disposal Sites",#REF!)</f>
        <v>#REF!</v>
      </c>
      <c r="W137" t="e">
        <f>IF(#REF!="4D1 Domestic Wastewater Treatment &amp; Discharge",#REF!)</f>
        <v>#REF!</v>
      </c>
      <c r="X137" t="e">
        <f>IF(#REF!="unknown",#REF!)</f>
        <v>#REF!</v>
      </c>
    </row>
    <row r="138" spans="1:36" x14ac:dyDescent="0.35">
      <c r="A138" s="5" t="s">
        <v>1207</v>
      </c>
      <c r="B138" s="4" t="s">
        <v>1057</v>
      </c>
      <c r="C138" s="4" t="s">
        <v>1151</v>
      </c>
      <c r="D138" s="4" t="s">
        <v>392</v>
      </c>
      <c r="E138" s="45" t="s">
        <v>514</v>
      </c>
      <c r="F138" s="50">
        <v>5.8996099861099998</v>
      </c>
      <c r="G138" s="50">
        <v>499.71968142100002</v>
      </c>
      <c r="H138" s="49">
        <f t="shared" si="23"/>
        <v>11.805838764112519</v>
      </c>
      <c r="I138" s="67">
        <f t="shared" si="26"/>
        <v>85.002039101610123</v>
      </c>
      <c r="J138" s="67">
        <f t="shared" si="18"/>
        <v>50060.145085822711</v>
      </c>
      <c r="K138" s="180">
        <f t="shared" si="16"/>
        <v>0.79634146746670231</v>
      </c>
      <c r="L138" s="96">
        <f t="shared" si="19"/>
        <v>3295.9538259450287</v>
      </c>
      <c r="M138" s="96">
        <f t="shared" si="17"/>
        <v>0.9174691826568927</v>
      </c>
      <c r="N138" s="63">
        <f t="shared" si="24"/>
        <v>232.86246234456982</v>
      </c>
      <c r="O138" s="66" t="e">
        <f t="shared" si="25"/>
        <v>#DIV/0!</v>
      </c>
      <c r="P138" s="23" t="e">
        <f>N138/#REF!</f>
        <v>#REF!</v>
      </c>
      <c r="Q138" t="e">
        <f>IF(#REF!="1A1 Energy Industries",#REF!)</f>
        <v>#REF!</v>
      </c>
      <c r="R138" t="e">
        <f>IF(#REF!="1B2 Oil &amp; Natural Gas",#REF!)</f>
        <v>#REF!</v>
      </c>
      <c r="S138" t="e">
        <f>IF(#REF!="3A2 Manure Management",#REF!)</f>
        <v>#REF!</v>
      </c>
      <c r="T138" t="e">
        <f>IF(#REF!="3B2 Cropland",#REF!)</f>
        <v>#REF!</v>
      </c>
      <c r="U138" t="e">
        <f>IF(#REF!="3B6 Other Land",#REF!)</f>
        <v>#REF!</v>
      </c>
      <c r="V138" t="e">
        <f>IF(#REF!="4A1 Managed Waste Disposal Sites",#REF!)</f>
        <v>#REF!</v>
      </c>
      <c r="W138" t="e">
        <f>IF(#REF!="4D1 Domestic Wastewater Treatment &amp; Discharge",#REF!)</f>
        <v>#REF!</v>
      </c>
      <c r="X138" t="e">
        <f>IF(#REF!="unknown",#REF!)</f>
        <v>#REF!</v>
      </c>
    </row>
    <row r="139" spans="1:36" x14ac:dyDescent="0.35">
      <c r="A139" s="71" t="s">
        <v>1251</v>
      </c>
      <c r="B139" s="72" t="s">
        <v>345</v>
      </c>
      <c r="C139" s="72"/>
      <c r="D139" s="72" t="s">
        <v>345</v>
      </c>
      <c r="E139" s="75" t="s">
        <v>514</v>
      </c>
      <c r="F139" s="74">
        <v>5.8822215241095668</v>
      </c>
      <c r="G139" s="74" t="s">
        <v>1217</v>
      </c>
      <c r="H139" s="74"/>
      <c r="I139" s="74" t="s">
        <v>1217</v>
      </c>
      <c r="J139"/>
      <c r="K139"/>
      <c r="L139" s="96">
        <f t="shared" si="19"/>
        <v>3301.8360474691381</v>
      </c>
      <c r="M139" s="96">
        <f t="shared" si="17"/>
        <v>0.91910657118201378</v>
      </c>
      <c r="N139" s="62"/>
      <c r="O139" s="21"/>
      <c r="P139" s="21"/>
      <c r="Q139" s="21" t="e">
        <f>IF(#REF!="1A1 Energy Industries",#REF!)</f>
        <v>#REF!</v>
      </c>
      <c r="R139" s="21" t="e">
        <f>IF(#REF!="1B2 Oil &amp; Natural Gas",#REF!)</f>
        <v>#REF!</v>
      </c>
      <c r="S139" s="21" t="e">
        <f>IF(#REF!="3A2 Manure Management",#REF!)</f>
        <v>#REF!</v>
      </c>
      <c r="T139" s="21" t="e">
        <f>IF(#REF!="3B2 Cropland",#REF!)</f>
        <v>#REF!</v>
      </c>
      <c r="U139" s="21" t="e">
        <f>IF(#REF!="3B6 Other Land",#REF!)</f>
        <v>#REF!</v>
      </c>
      <c r="V139" s="21" t="e">
        <f>IF(#REF!="4A1 Managed Waste Disposal Sites",#REF!)</f>
        <v>#REF!</v>
      </c>
      <c r="W139" s="21" t="e">
        <f>IF(#REF!="4D1 Domestic Wastewater Treatment &amp; Discharge",#REF!)</f>
        <v>#REF!</v>
      </c>
      <c r="X139" s="21" t="e">
        <f>IF(#REF!="unknown",#REF!)</f>
        <v>#REF!</v>
      </c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36" x14ac:dyDescent="0.35">
      <c r="A140" s="5" t="s">
        <v>1197</v>
      </c>
      <c r="B140" s="4" t="s">
        <v>1057</v>
      </c>
      <c r="C140" s="4" t="s">
        <v>1160</v>
      </c>
      <c r="D140" s="4" t="s">
        <v>392</v>
      </c>
      <c r="E140" s="33" t="s">
        <v>343</v>
      </c>
      <c r="F140" s="49">
        <v>5.75453687157</v>
      </c>
      <c r="G140" s="49">
        <v>444.61457466000002</v>
      </c>
      <c r="H140" s="49">
        <f t="shared" ref="H140:H176" si="27">F140*1000/G140</f>
        <v>12.942753565760942</v>
      </c>
      <c r="I140" s="67">
        <f t="shared" si="26"/>
        <v>93.187825673478784</v>
      </c>
      <c r="J140" s="67">
        <f>J138+I140</f>
        <v>50153.332911496189</v>
      </c>
      <c r="K140" s="180">
        <f t="shared" si="16"/>
        <v>0.7978238708780313</v>
      </c>
      <c r="L140" s="96">
        <f t="shared" si="19"/>
        <v>3307.5905843407081</v>
      </c>
      <c r="M140" s="96">
        <f t="shared" si="17"/>
        <v>0.92070841711764806</v>
      </c>
      <c r="N140" s="63">
        <f t="shared" ref="N140:N176" si="28">N139+H140</f>
        <v>12.942753565760942</v>
      </c>
      <c r="O140" s="66" t="e">
        <f t="shared" ref="O140:O176" si="29">N140/N$336</f>
        <v>#DIV/0!</v>
      </c>
      <c r="P140" s="23" t="e">
        <f>N140/#REF!</f>
        <v>#REF!</v>
      </c>
      <c r="Q140" t="e">
        <f>IF(#REF!="1A1 Energy Industries",#REF!)</f>
        <v>#REF!</v>
      </c>
      <c r="R140" t="e">
        <f>IF(#REF!="1B2 Oil &amp; Natural Gas",#REF!)</f>
        <v>#REF!</v>
      </c>
      <c r="S140" t="e">
        <f>IF(#REF!="3A2 Manure Management",#REF!)</f>
        <v>#REF!</v>
      </c>
      <c r="T140" t="e">
        <f>IF(#REF!="3B2 Cropland",#REF!)</f>
        <v>#REF!</v>
      </c>
      <c r="U140" t="e">
        <f>IF(#REF!="3B6 Other Land",#REF!)</f>
        <v>#REF!</v>
      </c>
      <c r="V140" t="e">
        <f>IF(#REF!="4A1 Managed Waste Disposal Sites",#REF!)</f>
        <v>#REF!</v>
      </c>
      <c r="W140" t="e">
        <f>IF(#REF!="4D1 Domestic Wastewater Treatment &amp; Discharge",#REF!)</f>
        <v>#REF!</v>
      </c>
      <c r="X140" t="e">
        <f>IF(#REF!="unknown",#REF!)</f>
        <v>#REF!</v>
      </c>
    </row>
    <row r="141" spans="1:36" x14ac:dyDescent="0.35">
      <c r="A141" s="4" t="s">
        <v>431</v>
      </c>
      <c r="B141" s="4" t="s">
        <v>436</v>
      </c>
      <c r="C141" s="4"/>
      <c r="D141" s="4" t="s">
        <v>376</v>
      </c>
      <c r="E141" s="46" t="s">
        <v>514</v>
      </c>
      <c r="F141" s="50">
        <v>5.2950465662875335</v>
      </c>
      <c r="G141" s="50">
        <v>319.28438744199997</v>
      </c>
      <c r="H141" s="49">
        <f t="shared" si="27"/>
        <v>16.584107380600976</v>
      </c>
      <c r="I141" s="67">
        <f t="shared" si="26"/>
        <v>119.40557314032702</v>
      </c>
      <c r="J141" s="67">
        <f t="shared" si="18"/>
        <v>50272.738484636517</v>
      </c>
      <c r="K141" s="180">
        <f t="shared" si="16"/>
        <v>0.79972333819230412</v>
      </c>
      <c r="L141" s="96">
        <f t="shared" si="19"/>
        <v>3312.8856309069956</v>
      </c>
      <c r="M141" s="96">
        <f t="shared" si="17"/>
        <v>0.92218235828971806</v>
      </c>
      <c r="N141" s="63">
        <f t="shared" si="28"/>
        <v>29.526860946361918</v>
      </c>
      <c r="O141" s="66" t="e">
        <f t="shared" si="29"/>
        <v>#DIV/0!</v>
      </c>
      <c r="P141" s="23" t="e">
        <f>N141/#REF!</f>
        <v>#REF!</v>
      </c>
      <c r="Q141" t="e">
        <f>IF(#REF!="1A1 Energy Industries",#REF!)</f>
        <v>#REF!</v>
      </c>
      <c r="R141" t="e">
        <f>IF(#REF!="1B2 Oil &amp; Natural Gas",#REF!)</f>
        <v>#REF!</v>
      </c>
      <c r="S141" t="e">
        <f>IF(#REF!="3A2 Manure Management",#REF!)</f>
        <v>#REF!</v>
      </c>
      <c r="T141" t="e">
        <f>IF(#REF!="3B2 Cropland",#REF!)</f>
        <v>#REF!</v>
      </c>
      <c r="U141" t="e">
        <f>IF(#REF!="3B6 Other Land",#REF!)</f>
        <v>#REF!</v>
      </c>
      <c r="V141" t="e">
        <f>IF(#REF!="4A1 Managed Waste Disposal Sites",#REF!)</f>
        <v>#REF!</v>
      </c>
      <c r="W141" t="e">
        <f>IF(#REF!="4D1 Domestic Wastewater Treatment &amp; Discharge",#REF!)</f>
        <v>#REF!</v>
      </c>
      <c r="X141" t="e">
        <f>IF(#REF!="unknown",#REF!)</f>
        <v>#REF!</v>
      </c>
    </row>
    <row r="142" spans="1:36" x14ac:dyDescent="0.35">
      <c r="A142" s="5" t="s">
        <v>1194</v>
      </c>
      <c r="B142" s="4" t="s">
        <v>1057</v>
      </c>
      <c r="C142" s="4" t="s">
        <v>1132</v>
      </c>
      <c r="D142" s="4" t="s">
        <v>392</v>
      </c>
      <c r="E142" s="33" t="s">
        <v>343</v>
      </c>
      <c r="F142" s="49">
        <v>5.2552430257199996</v>
      </c>
      <c r="G142" s="49">
        <v>460.76132650199997</v>
      </c>
      <c r="H142" s="49">
        <f t="shared" si="27"/>
        <v>11.405564493914158</v>
      </c>
      <c r="I142" s="67">
        <f t="shared" si="26"/>
        <v>82.120064356181942</v>
      </c>
      <c r="J142" s="67">
        <f t="shared" si="18"/>
        <v>50354.858548992699</v>
      </c>
      <c r="K142" s="180">
        <f t="shared" si="16"/>
        <v>0.80102967904380884</v>
      </c>
      <c r="L142" s="96">
        <f t="shared" si="19"/>
        <v>3318.1408739327157</v>
      </c>
      <c r="M142" s="96">
        <f t="shared" si="17"/>
        <v>0.92364521965795598</v>
      </c>
      <c r="N142" s="63">
        <f t="shared" si="28"/>
        <v>40.932425440276077</v>
      </c>
      <c r="O142" s="66" t="e">
        <f t="shared" si="29"/>
        <v>#DIV/0!</v>
      </c>
      <c r="P142" s="23" t="e">
        <f>N142/#REF!</f>
        <v>#REF!</v>
      </c>
      <c r="Q142" t="e">
        <f>IF(#REF!="1A1 Energy Industries",#REF!)</f>
        <v>#REF!</v>
      </c>
      <c r="R142" t="e">
        <f>IF(#REF!="1B2 Oil &amp; Natural Gas",#REF!)</f>
        <v>#REF!</v>
      </c>
      <c r="S142" t="e">
        <f>IF(#REF!="3A2 Manure Management",#REF!)</f>
        <v>#REF!</v>
      </c>
      <c r="T142" t="e">
        <f>IF(#REF!="3B2 Cropland",#REF!)</f>
        <v>#REF!</v>
      </c>
      <c r="U142" t="e">
        <f>IF(#REF!="3B6 Other Land",#REF!)</f>
        <v>#REF!</v>
      </c>
      <c r="V142" t="e">
        <f>IF(#REF!="4A1 Managed Waste Disposal Sites",#REF!)</f>
        <v>#REF!</v>
      </c>
      <c r="W142" t="e">
        <f>IF(#REF!="4D1 Domestic Wastewater Treatment &amp; Discharge",#REF!)</f>
        <v>#REF!</v>
      </c>
      <c r="X142" t="e">
        <f>IF(#REF!="unknown",#REF!)</f>
        <v>#REF!</v>
      </c>
    </row>
    <row r="143" spans="1:36" x14ac:dyDescent="0.35">
      <c r="A143" s="5" t="s">
        <v>1194</v>
      </c>
      <c r="B143" s="4" t="s">
        <v>1057</v>
      </c>
      <c r="C143" s="4" t="s">
        <v>1132</v>
      </c>
      <c r="D143" s="4" t="s">
        <v>392</v>
      </c>
      <c r="E143" s="33" t="s">
        <v>343</v>
      </c>
      <c r="F143" s="49">
        <v>5.2552429325899999</v>
      </c>
      <c r="G143" s="49">
        <v>460.76132650199997</v>
      </c>
      <c r="H143" s="49">
        <f t="shared" si="27"/>
        <v>11.405564291792162</v>
      </c>
      <c r="I143" s="67">
        <f t="shared" si="26"/>
        <v>82.120062900903548</v>
      </c>
      <c r="J143" s="67">
        <f t="shared" si="18"/>
        <v>50436.978611893603</v>
      </c>
      <c r="K143" s="180">
        <f t="shared" si="16"/>
        <v>0.80233601987216341</v>
      </c>
      <c r="L143" s="96">
        <f t="shared" si="19"/>
        <v>3323.3961168653059</v>
      </c>
      <c r="M143" s="96">
        <f t="shared" si="17"/>
        <v>0.92510808100026998</v>
      </c>
      <c r="N143" s="63">
        <f t="shared" si="28"/>
        <v>52.337989732068237</v>
      </c>
      <c r="O143" s="66" t="e">
        <f t="shared" si="29"/>
        <v>#DIV/0!</v>
      </c>
      <c r="P143" s="23" t="e">
        <f>N143/#REF!</f>
        <v>#REF!</v>
      </c>
      <c r="Q143" t="e">
        <f>IF(#REF!="1A1 Energy Industries",#REF!)</f>
        <v>#REF!</v>
      </c>
      <c r="R143" t="e">
        <f>IF(#REF!="1B2 Oil &amp; Natural Gas",#REF!)</f>
        <v>#REF!</v>
      </c>
      <c r="S143" t="e">
        <f>IF(#REF!="3A2 Manure Management",#REF!)</f>
        <v>#REF!</v>
      </c>
      <c r="T143" t="e">
        <f>IF(#REF!="3B2 Cropland",#REF!)</f>
        <v>#REF!</v>
      </c>
      <c r="U143" t="e">
        <f>IF(#REF!="3B6 Other Land",#REF!)</f>
        <v>#REF!</v>
      </c>
      <c r="V143" t="e">
        <f>IF(#REF!="4A1 Managed Waste Disposal Sites",#REF!)</f>
        <v>#REF!</v>
      </c>
      <c r="W143" t="e">
        <f>IF(#REF!="4D1 Domestic Wastewater Treatment &amp; Discharge",#REF!)</f>
        <v>#REF!</v>
      </c>
      <c r="X143" t="e">
        <f>IF(#REF!="unknown",#REF!)</f>
        <v>#REF!</v>
      </c>
    </row>
    <row r="144" spans="1:36" x14ac:dyDescent="0.35">
      <c r="A144" s="4" t="s">
        <v>434</v>
      </c>
      <c r="B144" s="4" t="s">
        <v>345</v>
      </c>
      <c r="C144" s="4" t="s">
        <v>431</v>
      </c>
      <c r="D144" s="4" t="s">
        <v>345</v>
      </c>
      <c r="E144" s="33" t="s">
        <v>514</v>
      </c>
      <c r="F144" s="49">
        <v>5.2465958246</v>
      </c>
      <c r="G144" s="49">
        <v>317.70555550699999</v>
      </c>
      <c r="H144" s="49">
        <f t="shared" si="27"/>
        <v>16.514019769743694</v>
      </c>
      <c r="I144" s="67">
        <f t="shared" si="26"/>
        <v>118.90094234215459</v>
      </c>
      <c r="J144" s="67">
        <f t="shared" si="18"/>
        <v>50555.879554235755</v>
      </c>
      <c r="K144" s="180">
        <f t="shared" si="16"/>
        <v>0.80422745967413745</v>
      </c>
      <c r="L144" s="96">
        <f t="shared" si="19"/>
        <v>3328.6427126899057</v>
      </c>
      <c r="M144" s="96">
        <f t="shared" si="17"/>
        <v>0.92656853531399097</v>
      </c>
      <c r="N144" s="63">
        <f t="shared" si="28"/>
        <v>68.852009501811935</v>
      </c>
      <c r="O144" s="66" t="e">
        <f t="shared" si="29"/>
        <v>#DIV/0!</v>
      </c>
      <c r="P144" s="23" t="e">
        <f>N144/#REF!</f>
        <v>#REF!</v>
      </c>
      <c r="Q144" t="e">
        <f>IF(#REF!="1A1 Energy Industries",#REF!)</f>
        <v>#REF!</v>
      </c>
      <c r="R144" t="e">
        <f>IF(#REF!="1B2 Oil &amp; Natural Gas",#REF!)</f>
        <v>#REF!</v>
      </c>
      <c r="S144" t="e">
        <f>IF(#REF!="3A2 Manure Management",#REF!)</f>
        <v>#REF!</v>
      </c>
      <c r="T144" t="e">
        <f>IF(#REF!="3B2 Cropland",#REF!)</f>
        <v>#REF!</v>
      </c>
      <c r="U144" t="e">
        <f>IF(#REF!="3B6 Other Land",#REF!)</f>
        <v>#REF!</v>
      </c>
      <c r="V144" t="e">
        <f>IF(#REF!="4A1 Managed Waste Disposal Sites",#REF!)</f>
        <v>#REF!</v>
      </c>
      <c r="W144" t="e">
        <f>IF(#REF!="4D1 Domestic Wastewater Treatment &amp; Discharge",#REF!)</f>
        <v>#REF!</v>
      </c>
      <c r="X144" t="e">
        <f>IF(#REF!="unknown",#REF!)</f>
        <v>#REF!</v>
      </c>
    </row>
    <row r="145" spans="1:24" x14ac:dyDescent="0.35">
      <c r="A145" s="5" t="s">
        <v>1207</v>
      </c>
      <c r="B145" s="4" t="s">
        <v>1057</v>
      </c>
      <c r="C145" s="4" t="s">
        <v>1151</v>
      </c>
      <c r="D145" s="4" t="s">
        <v>392</v>
      </c>
      <c r="E145" s="33" t="s">
        <v>514</v>
      </c>
      <c r="F145" s="49">
        <v>5.1325114354250001</v>
      </c>
      <c r="G145" s="49">
        <v>490.93219499450004</v>
      </c>
      <c r="H145" s="49">
        <f t="shared" si="27"/>
        <v>10.454623851838644</v>
      </c>
      <c r="I145" s="67">
        <f t="shared" si="26"/>
        <v>75.273291733238239</v>
      </c>
      <c r="J145" s="67">
        <f t="shared" si="18"/>
        <v>50631.152845968994</v>
      </c>
      <c r="K145" s="180">
        <f t="shared" si="16"/>
        <v>0.8054248841621634</v>
      </c>
      <c r="L145" s="96">
        <f t="shared" si="19"/>
        <v>3333.7752241253306</v>
      </c>
      <c r="M145" s="96">
        <f t="shared" si="17"/>
        <v>0.92799723283838254</v>
      </c>
      <c r="N145" s="63">
        <f t="shared" si="28"/>
        <v>79.306633353650582</v>
      </c>
      <c r="O145" s="66" t="e">
        <f t="shared" si="29"/>
        <v>#DIV/0!</v>
      </c>
      <c r="P145" s="23" t="e">
        <f>N145/#REF!</f>
        <v>#REF!</v>
      </c>
      <c r="Q145" t="e">
        <f>IF(#REF!="1A1 Energy Industries",#REF!)</f>
        <v>#REF!</v>
      </c>
      <c r="R145" t="e">
        <f>IF(#REF!="1B2 Oil &amp; Natural Gas",#REF!)</f>
        <v>#REF!</v>
      </c>
      <c r="S145" t="e">
        <f>IF(#REF!="3A2 Manure Management",#REF!)</f>
        <v>#REF!</v>
      </c>
      <c r="T145" t="e">
        <f>IF(#REF!="3B2 Cropland",#REF!)</f>
        <v>#REF!</v>
      </c>
      <c r="U145" t="e">
        <f>IF(#REF!="3B6 Other Land",#REF!)</f>
        <v>#REF!</v>
      </c>
      <c r="V145" t="e">
        <f>IF(#REF!="4A1 Managed Waste Disposal Sites",#REF!)</f>
        <v>#REF!</v>
      </c>
      <c r="W145" t="e">
        <f>IF(#REF!="4D1 Domestic Wastewater Treatment &amp; Discharge",#REF!)</f>
        <v>#REF!</v>
      </c>
      <c r="X145" t="e">
        <f>IF(#REF!="unknown",#REF!)</f>
        <v>#REF!</v>
      </c>
    </row>
    <row r="146" spans="1:24" x14ac:dyDescent="0.35">
      <c r="A146" s="5" t="s">
        <v>434</v>
      </c>
      <c r="B146" s="4" t="s">
        <v>435</v>
      </c>
      <c r="C146" s="4" t="s">
        <v>431</v>
      </c>
      <c r="D146" s="4" t="s">
        <v>376</v>
      </c>
      <c r="E146" s="33" t="s">
        <v>343</v>
      </c>
      <c r="F146" s="49">
        <v>5.1180952687300003</v>
      </c>
      <c r="G146" s="49">
        <v>408.99144245299999</v>
      </c>
      <c r="H146" s="49">
        <f t="shared" si="27"/>
        <v>12.513942194079418</v>
      </c>
      <c r="I146" s="67">
        <f t="shared" si="26"/>
        <v>90.100383797371805</v>
      </c>
      <c r="J146" s="67">
        <f t="shared" si="18"/>
        <v>50721.253229766364</v>
      </c>
      <c r="K146" s="180">
        <f t="shared" si="16"/>
        <v>0.80685817349301736</v>
      </c>
      <c r="L146" s="96">
        <f t="shared" si="19"/>
        <v>3338.8933193940607</v>
      </c>
      <c r="M146" s="96">
        <f t="shared" si="17"/>
        <v>0.92942191744591507</v>
      </c>
      <c r="N146" s="63">
        <f t="shared" si="28"/>
        <v>91.820575547730002</v>
      </c>
      <c r="O146" s="66" t="e">
        <f t="shared" si="29"/>
        <v>#DIV/0!</v>
      </c>
      <c r="P146" s="23" t="e">
        <f>N146/#REF!</f>
        <v>#REF!</v>
      </c>
      <c r="Q146" t="e">
        <f>IF(#REF!="1A1 Energy Industries",#REF!)</f>
        <v>#REF!</v>
      </c>
      <c r="R146" t="e">
        <f>IF(#REF!="1B2 Oil &amp; Natural Gas",#REF!)</f>
        <v>#REF!</v>
      </c>
      <c r="S146" t="e">
        <f>IF(#REF!="3A2 Manure Management",#REF!)</f>
        <v>#REF!</v>
      </c>
      <c r="T146" t="e">
        <f>IF(#REF!="3B2 Cropland",#REF!)</f>
        <v>#REF!</v>
      </c>
      <c r="U146" t="e">
        <f>IF(#REF!="3B6 Other Land",#REF!)</f>
        <v>#REF!</v>
      </c>
      <c r="V146" t="e">
        <f>IF(#REF!="4A1 Managed Waste Disposal Sites",#REF!)</f>
        <v>#REF!</v>
      </c>
      <c r="W146" t="e">
        <f>IF(#REF!="4D1 Domestic Wastewater Treatment &amp; Discharge",#REF!)</f>
        <v>#REF!</v>
      </c>
      <c r="X146" t="e">
        <f>IF(#REF!="unknown",#REF!)</f>
        <v>#REF!</v>
      </c>
    </row>
    <row r="147" spans="1:24" x14ac:dyDescent="0.35">
      <c r="A147" s="5" t="s">
        <v>1197</v>
      </c>
      <c r="B147" s="4" t="s">
        <v>1057</v>
      </c>
      <c r="C147" s="4" t="s">
        <v>1156</v>
      </c>
      <c r="D147" s="4" t="s">
        <v>392</v>
      </c>
      <c r="E147" s="33" t="s">
        <v>514</v>
      </c>
      <c r="F147" s="49">
        <v>5.0797718308200004</v>
      </c>
      <c r="G147" s="49">
        <v>468.928491522</v>
      </c>
      <c r="H147" s="49">
        <f t="shared" si="27"/>
        <v>10.832721667929789</v>
      </c>
      <c r="I147" s="67">
        <f t="shared" si="26"/>
        <v>77.995596009094484</v>
      </c>
      <c r="J147" s="67">
        <f t="shared" si="18"/>
        <v>50799.248825775459</v>
      </c>
      <c r="K147" s="180">
        <f t="shared" si="16"/>
        <v>0.80809890356432146</v>
      </c>
      <c r="L147" s="96">
        <f t="shared" si="19"/>
        <v>3343.9730912248806</v>
      </c>
      <c r="M147" s="96">
        <f t="shared" si="17"/>
        <v>0.93083593425434819</v>
      </c>
      <c r="N147" s="63">
        <f t="shared" si="28"/>
        <v>102.65329721565979</v>
      </c>
      <c r="O147" s="66" t="e">
        <f t="shared" si="29"/>
        <v>#DIV/0!</v>
      </c>
      <c r="P147" s="23" t="e">
        <f>N147/#REF!</f>
        <v>#REF!</v>
      </c>
      <c r="Q147" t="e">
        <f>IF(#REF!="1A1 Energy Industries",#REF!)</f>
        <v>#REF!</v>
      </c>
      <c r="R147" t="e">
        <f>IF(#REF!="1B2 Oil &amp; Natural Gas",#REF!)</f>
        <v>#REF!</v>
      </c>
      <c r="S147" t="e">
        <f>IF(#REF!="3A2 Manure Management",#REF!)</f>
        <v>#REF!</v>
      </c>
      <c r="T147" t="e">
        <f>IF(#REF!="3B2 Cropland",#REF!)</f>
        <v>#REF!</v>
      </c>
      <c r="U147" t="e">
        <f>IF(#REF!="3B6 Other Land",#REF!)</f>
        <v>#REF!</v>
      </c>
      <c r="V147" t="e">
        <f>IF(#REF!="4A1 Managed Waste Disposal Sites",#REF!)</f>
        <v>#REF!</v>
      </c>
      <c r="W147" t="e">
        <f>IF(#REF!="4D1 Domestic Wastewater Treatment &amp; Discharge",#REF!)</f>
        <v>#REF!</v>
      </c>
      <c r="X147" t="e">
        <f>IF(#REF!="unknown",#REF!)</f>
        <v>#REF!</v>
      </c>
    </row>
    <row r="148" spans="1:24" x14ac:dyDescent="0.35">
      <c r="A148" s="5" t="s">
        <v>1193</v>
      </c>
      <c r="B148" s="4" t="s">
        <v>1057</v>
      </c>
      <c r="C148" s="4" t="s">
        <v>1055</v>
      </c>
      <c r="D148" s="4" t="s">
        <v>392</v>
      </c>
      <c r="E148" s="33" t="s">
        <v>343</v>
      </c>
      <c r="F148" s="49">
        <v>5.0733218384000001</v>
      </c>
      <c r="G148" s="49">
        <v>355.04575761400002</v>
      </c>
      <c r="H148" s="49">
        <f t="shared" si="27"/>
        <v>14.289205629420964</v>
      </c>
      <c r="I148" s="67">
        <f t="shared" si="26"/>
        <v>102.88228053183094</v>
      </c>
      <c r="J148" s="67">
        <f t="shared" si="18"/>
        <v>50902.131106307294</v>
      </c>
      <c r="K148" s="180">
        <f t="shared" si="16"/>
        <v>0.80973552339661681</v>
      </c>
      <c r="L148" s="96">
        <f t="shared" si="19"/>
        <v>3349.0464130632804</v>
      </c>
      <c r="M148" s="96">
        <f t="shared" si="17"/>
        <v>0.9322481556282618</v>
      </c>
      <c r="N148" s="63">
        <f t="shared" si="28"/>
        <v>116.94250284508075</v>
      </c>
      <c r="O148" s="66" t="e">
        <f t="shared" si="29"/>
        <v>#DIV/0!</v>
      </c>
      <c r="P148" s="23" t="e">
        <f>N148/#REF!</f>
        <v>#REF!</v>
      </c>
      <c r="Q148" t="e">
        <f>IF(#REF!="1A1 Energy Industries",#REF!)</f>
        <v>#REF!</v>
      </c>
      <c r="R148" t="e">
        <f>IF(#REF!="1B2 Oil &amp; Natural Gas",#REF!)</f>
        <v>#REF!</v>
      </c>
      <c r="S148" t="e">
        <f>IF(#REF!="3A2 Manure Management",#REF!)</f>
        <v>#REF!</v>
      </c>
      <c r="T148" t="e">
        <f>IF(#REF!="3B2 Cropland",#REF!)</f>
        <v>#REF!</v>
      </c>
      <c r="U148" t="e">
        <f>IF(#REF!="3B6 Other Land",#REF!)</f>
        <v>#REF!</v>
      </c>
      <c r="V148" t="e">
        <f>IF(#REF!="4A1 Managed Waste Disposal Sites",#REF!)</f>
        <v>#REF!</v>
      </c>
      <c r="W148" t="e">
        <f>IF(#REF!="4D1 Domestic Wastewater Treatment &amp; Discharge",#REF!)</f>
        <v>#REF!</v>
      </c>
      <c r="X148" t="e">
        <f>IF(#REF!="unknown",#REF!)</f>
        <v>#REF!</v>
      </c>
    </row>
    <row r="149" spans="1:24" x14ac:dyDescent="0.35">
      <c r="A149" s="5" t="s">
        <v>1207</v>
      </c>
      <c r="B149" s="4" t="s">
        <v>1057</v>
      </c>
      <c r="C149" s="4" t="s">
        <v>1151</v>
      </c>
      <c r="D149" s="4" t="s">
        <v>392</v>
      </c>
      <c r="E149" s="33" t="s">
        <v>514</v>
      </c>
      <c r="F149" s="49">
        <v>5.0368397671274998</v>
      </c>
      <c r="G149" s="49">
        <v>416.87777528499998</v>
      </c>
      <c r="H149" s="49">
        <f t="shared" si="27"/>
        <v>12.082293817855955</v>
      </c>
      <c r="I149" s="67">
        <f t="shared" si="26"/>
        <v>86.992515488562887</v>
      </c>
      <c r="J149" s="67">
        <f t="shared" si="18"/>
        <v>50989.123621795858</v>
      </c>
      <c r="K149" s="180">
        <f t="shared" si="16"/>
        <v>0.81111937370955567</v>
      </c>
      <c r="L149" s="96">
        <f t="shared" si="19"/>
        <v>3354.0832528304077</v>
      </c>
      <c r="M149" s="96">
        <f t="shared" si="17"/>
        <v>0.93365022177006984</v>
      </c>
      <c r="N149" s="63">
        <f t="shared" si="28"/>
        <v>129.02479666293669</v>
      </c>
      <c r="O149" s="66" t="e">
        <f t="shared" si="29"/>
        <v>#DIV/0!</v>
      </c>
      <c r="P149" s="23" t="e">
        <f>N149/#REF!</f>
        <v>#REF!</v>
      </c>
      <c r="Q149" t="e">
        <f>IF(#REF!="1A1 Energy Industries",#REF!)</f>
        <v>#REF!</v>
      </c>
      <c r="R149" t="e">
        <f>IF(#REF!="1B2 Oil &amp; Natural Gas",#REF!)</f>
        <v>#REF!</v>
      </c>
      <c r="S149" t="e">
        <f>IF(#REF!="3A2 Manure Management",#REF!)</f>
        <v>#REF!</v>
      </c>
      <c r="T149" t="e">
        <f>IF(#REF!="3B2 Cropland",#REF!)</f>
        <v>#REF!</v>
      </c>
      <c r="U149" t="e">
        <f>IF(#REF!="3B6 Other Land",#REF!)</f>
        <v>#REF!</v>
      </c>
      <c r="V149" t="e">
        <f>IF(#REF!="4A1 Managed Waste Disposal Sites",#REF!)</f>
        <v>#REF!</v>
      </c>
      <c r="W149" t="e">
        <f>IF(#REF!="4D1 Domestic Wastewater Treatment &amp; Discharge",#REF!)</f>
        <v>#REF!</v>
      </c>
      <c r="X149" t="e">
        <f>IF(#REF!="unknown",#REF!)</f>
        <v>#REF!</v>
      </c>
    </row>
    <row r="150" spans="1:24" x14ac:dyDescent="0.35">
      <c r="A150" s="5" t="s">
        <v>359</v>
      </c>
      <c r="B150" s="4" t="s">
        <v>197</v>
      </c>
      <c r="C150" s="4" t="s">
        <v>358</v>
      </c>
      <c r="D150" s="4" t="s">
        <v>404</v>
      </c>
      <c r="E150" s="33" t="s">
        <v>514</v>
      </c>
      <c r="F150" s="49">
        <v>4.9597820320599997</v>
      </c>
      <c r="G150" s="49">
        <v>276.11122282600002</v>
      </c>
      <c r="H150" s="49">
        <f t="shared" si="27"/>
        <v>17.962986007220572</v>
      </c>
      <c r="I150" s="67">
        <f t="shared" si="26"/>
        <v>129.33349925198812</v>
      </c>
      <c r="J150" s="67">
        <f t="shared" si="18"/>
        <v>51118.457121047846</v>
      </c>
      <c r="K150" s="180">
        <f t="shared" si="16"/>
        <v>0.8131767714340401</v>
      </c>
      <c r="L150" s="96">
        <f t="shared" si="19"/>
        <v>3359.0430348624677</v>
      </c>
      <c r="M150" s="96">
        <f t="shared" si="17"/>
        <v>0.9350308379459672</v>
      </c>
      <c r="N150" s="63">
        <f t="shared" si="28"/>
        <v>146.98778267015726</v>
      </c>
      <c r="O150" s="66" t="e">
        <f t="shared" si="29"/>
        <v>#DIV/0!</v>
      </c>
      <c r="P150" s="23" t="e">
        <f>N150/#REF!</f>
        <v>#REF!</v>
      </c>
      <c r="Q150" t="e">
        <f>IF(#REF!="1A1 Energy Industries",#REF!)</f>
        <v>#REF!</v>
      </c>
      <c r="R150" t="e">
        <f>IF(#REF!="1B2 Oil &amp; Natural Gas",#REF!)</f>
        <v>#REF!</v>
      </c>
      <c r="S150" t="e">
        <f>IF(#REF!="3A2 Manure Management",#REF!)</f>
        <v>#REF!</v>
      </c>
      <c r="T150" t="e">
        <f>IF(#REF!="3B2 Cropland",#REF!)</f>
        <v>#REF!</v>
      </c>
      <c r="U150" t="e">
        <f>IF(#REF!="3B6 Other Land",#REF!)</f>
        <v>#REF!</v>
      </c>
      <c r="V150" t="e">
        <f>IF(#REF!="4A1 Managed Waste Disposal Sites",#REF!)</f>
        <v>#REF!</v>
      </c>
      <c r="W150" t="e">
        <f>IF(#REF!="4D1 Domestic Wastewater Treatment &amp; Discharge",#REF!)</f>
        <v>#REF!</v>
      </c>
      <c r="X150" t="e">
        <f>IF(#REF!="unknown",#REF!)</f>
        <v>#REF!</v>
      </c>
    </row>
    <row r="151" spans="1:24" x14ac:dyDescent="0.35">
      <c r="A151" s="5" t="s">
        <v>946</v>
      </c>
      <c r="B151" s="4" t="s">
        <v>197</v>
      </c>
      <c r="C151" s="4"/>
      <c r="D151" s="4" t="s">
        <v>404</v>
      </c>
      <c r="E151" s="33" t="s">
        <v>514</v>
      </c>
      <c r="F151" s="49">
        <v>4.9597820267100001</v>
      </c>
      <c r="G151" s="49">
        <v>276.11122282600002</v>
      </c>
      <c r="H151" s="49">
        <f t="shared" si="27"/>
        <v>17.962985987844327</v>
      </c>
      <c r="I151" s="67">
        <f t="shared" si="26"/>
        <v>129.33349911247913</v>
      </c>
      <c r="J151" s="67">
        <f t="shared" si="18"/>
        <v>51247.790620160325</v>
      </c>
      <c r="K151" s="180">
        <f t="shared" si="16"/>
        <v>0.81523416915630531</v>
      </c>
      <c r="L151" s="96">
        <f t="shared" si="19"/>
        <v>3364.0028168891777</v>
      </c>
      <c r="M151" s="96">
        <f t="shared" si="17"/>
        <v>0.9364114541203753</v>
      </c>
      <c r="N151" s="63">
        <f t="shared" si="28"/>
        <v>164.95076865800158</v>
      </c>
      <c r="O151" s="66" t="e">
        <f t="shared" si="29"/>
        <v>#DIV/0!</v>
      </c>
      <c r="P151" s="23" t="e">
        <f>N151/#REF!</f>
        <v>#REF!</v>
      </c>
      <c r="Q151" t="e">
        <f>IF(#REF!="1A1 Energy Industries",#REF!)</f>
        <v>#REF!</v>
      </c>
      <c r="R151" t="e">
        <f>IF(#REF!="1B2 Oil &amp; Natural Gas",#REF!)</f>
        <v>#REF!</v>
      </c>
      <c r="S151" t="e">
        <f>IF(#REF!="3A2 Manure Management",#REF!)</f>
        <v>#REF!</v>
      </c>
      <c r="T151" t="e">
        <f>IF(#REF!="3B2 Cropland",#REF!)</f>
        <v>#REF!</v>
      </c>
      <c r="U151" t="e">
        <f>IF(#REF!="3B6 Other Land",#REF!)</f>
        <v>#REF!</v>
      </c>
      <c r="V151" t="e">
        <f>IF(#REF!="4A1 Managed Waste Disposal Sites",#REF!)</f>
        <v>#REF!</v>
      </c>
      <c r="W151" t="e">
        <f>IF(#REF!="4D1 Domestic Wastewater Treatment &amp; Discharge",#REF!)</f>
        <v>#REF!</v>
      </c>
      <c r="X151" t="e">
        <f>IF(#REF!="unknown",#REF!)</f>
        <v>#REF!</v>
      </c>
    </row>
    <row r="152" spans="1:24" x14ac:dyDescent="0.35">
      <c r="A152" s="5" t="s">
        <v>1251</v>
      </c>
      <c r="B152" s="4" t="s">
        <v>345</v>
      </c>
      <c r="C152" s="4"/>
      <c r="D152" s="4" t="s">
        <v>345</v>
      </c>
      <c r="E152" s="46" t="s">
        <v>343</v>
      </c>
      <c r="F152" s="50">
        <v>4.90431105485</v>
      </c>
      <c r="G152" s="50">
        <v>290.695166798</v>
      </c>
      <c r="H152" s="49">
        <f t="shared" si="27"/>
        <v>16.870975561344427</v>
      </c>
      <c r="I152" s="67">
        <f t="shared" si="26"/>
        <v>121.47102404167987</v>
      </c>
      <c r="J152" s="67">
        <f t="shared" si="18"/>
        <v>51369.261644202008</v>
      </c>
      <c r="K152" s="180">
        <f t="shared" si="16"/>
        <v>0.81716649303139999</v>
      </c>
      <c r="L152" s="96">
        <f t="shared" si="19"/>
        <v>3368.9071279440277</v>
      </c>
      <c r="M152" s="96">
        <f t="shared" si="17"/>
        <v>0.93777662926924077</v>
      </c>
      <c r="N152" s="63">
        <f t="shared" si="28"/>
        <v>181.82174421934602</v>
      </c>
      <c r="O152" s="66" t="e">
        <f t="shared" si="29"/>
        <v>#DIV/0!</v>
      </c>
      <c r="P152" s="23" t="e">
        <f>N152/#REF!</f>
        <v>#REF!</v>
      </c>
      <c r="Q152" t="e">
        <f>IF(#REF!="1A1 Energy Industries",#REF!)</f>
        <v>#REF!</v>
      </c>
      <c r="R152" t="e">
        <f>IF(#REF!="1B2 Oil &amp; Natural Gas",#REF!)</f>
        <v>#REF!</v>
      </c>
      <c r="S152" t="e">
        <f>IF(#REF!="3A2 Manure Management",#REF!)</f>
        <v>#REF!</v>
      </c>
      <c r="T152" t="e">
        <f>IF(#REF!="3B2 Cropland",#REF!)</f>
        <v>#REF!</v>
      </c>
      <c r="U152" t="e">
        <f>IF(#REF!="3B6 Other Land",#REF!)</f>
        <v>#REF!</v>
      </c>
      <c r="V152" t="e">
        <f>IF(#REF!="4A1 Managed Waste Disposal Sites",#REF!)</f>
        <v>#REF!</v>
      </c>
      <c r="W152" t="e">
        <f>IF(#REF!="4D1 Domestic Wastewater Treatment &amp; Discharge",#REF!)</f>
        <v>#REF!</v>
      </c>
      <c r="X152" t="e">
        <f>IF(#REF!="unknown",#REF!)</f>
        <v>#REF!</v>
      </c>
    </row>
    <row r="153" spans="1:24" x14ac:dyDescent="0.35">
      <c r="A153" s="5" t="s">
        <v>814</v>
      </c>
      <c r="B153" s="4" t="s">
        <v>197</v>
      </c>
      <c r="C153" s="4" t="s">
        <v>1247</v>
      </c>
      <c r="D153" s="4" t="s">
        <v>404</v>
      </c>
      <c r="E153" s="33" t="s">
        <v>514</v>
      </c>
      <c r="F153" s="49">
        <v>4.6526956161249995</v>
      </c>
      <c r="G153" s="49">
        <v>356.98637152000003</v>
      </c>
      <c r="H153" s="49">
        <f t="shared" si="27"/>
        <v>13.033258374302767</v>
      </c>
      <c r="I153" s="67">
        <f t="shared" si="26"/>
        <v>93.839460294979929</v>
      </c>
      <c r="J153" s="67">
        <f t="shared" si="18"/>
        <v>51463.101104496985</v>
      </c>
      <c r="K153" s="180">
        <f t="shared" si="16"/>
        <v>0.81865926244685949</v>
      </c>
      <c r="L153" s="96">
        <f t="shared" si="19"/>
        <v>3373.5598235601528</v>
      </c>
      <c r="M153" s="96">
        <f t="shared" si="17"/>
        <v>0.93907176417388516</v>
      </c>
      <c r="N153" s="63">
        <f t="shared" si="28"/>
        <v>194.85500259364878</v>
      </c>
      <c r="O153" s="66" t="e">
        <f t="shared" si="29"/>
        <v>#DIV/0!</v>
      </c>
      <c r="P153" s="23" t="e">
        <f>N153/#REF!</f>
        <v>#REF!</v>
      </c>
      <c r="Q153" t="e">
        <f>IF(#REF!="1A1 Energy Industries",#REF!)</f>
        <v>#REF!</v>
      </c>
      <c r="R153" t="e">
        <f>IF(#REF!="1B2 Oil &amp; Natural Gas",#REF!)</f>
        <v>#REF!</v>
      </c>
      <c r="S153" t="e">
        <f>IF(#REF!="3A2 Manure Management",#REF!)</f>
        <v>#REF!</v>
      </c>
      <c r="T153" t="e">
        <f>IF(#REF!="3B2 Cropland",#REF!)</f>
        <v>#REF!</v>
      </c>
      <c r="U153" t="e">
        <f>IF(#REF!="3B6 Other Land",#REF!)</f>
        <v>#REF!</v>
      </c>
      <c r="V153" t="e">
        <f>IF(#REF!="4A1 Managed Waste Disposal Sites",#REF!)</f>
        <v>#REF!</v>
      </c>
      <c r="W153" t="e">
        <f>IF(#REF!="4D1 Domestic Wastewater Treatment &amp; Discharge",#REF!)</f>
        <v>#REF!</v>
      </c>
      <c r="X153" t="e">
        <f>IF(#REF!="unknown",#REF!)</f>
        <v>#REF!</v>
      </c>
    </row>
    <row r="154" spans="1:24" x14ac:dyDescent="0.35">
      <c r="A154" s="5" t="s">
        <v>434</v>
      </c>
      <c r="B154" s="4" t="s">
        <v>424</v>
      </c>
      <c r="C154" s="4" t="s">
        <v>431</v>
      </c>
      <c r="D154" s="4" t="s">
        <v>376</v>
      </c>
      <c r="E154" s="33" t="s">
        <v>343</v>
      </c>
      <c r="F154" s="49">
        <v>4.5968922656000002</v>
      </c>
      <c r="G154" s="49">
        <v>249.01807163300001</v>
      </c>
      <c r="H154" s="49">
        <f t="shared" si="27"/>
        <v>18.46007494739116</v>
      </c>
      <c r="I154" s="67">
        <f t="shared" si="26"/>
        <v>132.91253962121635</v>
      </c>
      <c r="J154" s="67">
        <f t="shared" si="18"/>
        <v>51596.013644118204</v>
      </c>
      <c r="K154" s="180">
        <f t="shared" si="16"/>
        <v>0.82077359445019726</v>
      </c>
      <c r="L154" s="96">
        <f t="shared" si="19"/>
        <v>3378.1567158257531</v>
      </c>
      <c r="M154" s="96">
        <f t="shared" si="17"/>
        <v>0.94035136553130794</v>
      </c>
      <c r="N154" s="63">
        <f t="shared" si="28"/>
        <v>213.31507754103993</v>
      </c>
      <c r="O154" s="66" t="e">
        <f t="shared" si="29"/>
        <v>#DIV/0!</v>
      </c>
      <c r="P154" s="23" t="e">
        <f>N154/#REF!</f>
        <v>#REF!</v>
      </c>
      <c r="Q154" t="e">
        <f>IF(#REF!="1A1 Energy Industries",#REF!)</f>
        <v>#REF!</v>
      </c>
      <c r="R154" t="e">
        <f>IF(#REF!="1B2 Oil &amp; Natural Gas",#REF!)</f>
        <v>#REF!</v>
      </c>
      <c r="S154" t="e">
        <f>IF(#REF!="3A2 Manure Management",#REF!)</f>
        <v>#REF!</v>
      </c>
      <c r="T154" t="e">
        <f>IF(#REF!="3B2 Cropland",#REF!)</f>
        <v>#REF!</v>
      </c>
      <c r="U154" t="e">
        <f>IF(#REF!="3B6 Other Land",#REF!)</f>
        <v>#REF!</v>
      </c>
      <c r="V154" t="e">
        <f>IF(#REF!="4A1 Managed Waste Disposal Sites",#REF!)</f>
        <v>#REF!</v>
      </c>
      <c r="W154" t="e">
        <f>IF(#REF!="4D1 Domestic Wastewater Treatment &amp; Discharge",#REF!)</f>
        <v>#REF!</v>
      </c>
      <c r="X154" t="e">
        <f>IF(#REF!="unknown",#REF!)</f>
        <v>#REF!</v>
      </c>
    </row>
    <row r="155" spans="1:24" x14ac:dyDescent="0.35">
      <c r="A155" s="5" t="s">
        <v>1200</v>
      </c>
      <c r="B155" s="4" t="s">
        <v>1057</v>
      </c>
      <c r="C155" s="4" t="s">
        <v>1185</v>
      </c>
      <c r="D155" s="4" t="s">
        <v>392</v>
      </c>
      <c r="E155" s="33" t="s">
        <v>343</v>
      </c>
      <c r="F155" s="49">
        <v>4.5509431655499997</v>
      </c>
      <c r="G155" s="49">
        <v>371.607588728</v>
      </c>
      <c r="H155" s="49">
        <f t="shared" si="27"/>
        <v>12.246636784592374</v>
      </c>
      <c r="I155" s="67">
        <f t="shared" si="26"/>
        <v>88.17578484906511</v>
      </c>
      <c r="J155" s="67">
        <f t="shared" si="18"/>
        <v>51684.189428967271</v>
      </c>
      <c r="K155" s="180">
        <f t="shared" si="16"/>
        <v>0.82217626784999176</v>
      </c>
      <c r="L155" s="96">
        <f t="shared" si="19"/>
        <v>3382.7076589913031</v>
      </c>
      <c r="M155" s="96">
        <f t="shared" si="17"/>
        <v>0.94161817639302203</v>
      </c>
      <c r="N155" s="63">
        <f t="shared" si="28"/>
        <v>225.56171432563229</v>
      </c>
      <c r="O155" s="66" t="e">
        <f t="shared" si="29"/>
        <v>#DIV/0!</v>
      </c>
      <c r="P155" s="23" t="e">
        <f>N155/#REF!</f>
        <v>#REF!</v>
      </c>
      <c r="Q155" t="e">
        <f>IF(#REF!="1A1 Energy Industries",#REF!)</f>
        <v>#REF!</v>
      </c>
      <c r="R155" t="e">
        <f>IF(#REF!="1B2 Oil &amp; Natural Gas",#REF!)</f>
        <v>#REF!</v>
      </c>
      <c r="S155" t="e">
        <f>IF(#REF!="3A2 Manure Management",#REF!)</f>
        <v>#REF!</v>
      </c>
      <c r="T155" t="e">
        <f>IF(#REF!="3B2 Cropland",#REF!)</f>
        <v>#REF!</v>
      </c>
      <c r="U155" t="e">
        <f>IF(#REF!="3B6 Other Land",#REF!)</f>
        <v>#REF!</v>
      </c>
      <c r="V155" t="e">
        <f>IF(#REF!="4A1 Managed Waste Disposal Sites",#REF!)</f>
        <v>#REF!</v>
      </c>
      <c r="W155" t="e">
        <f>IF(#REF!="4D1 Domestic Wastewater Treatment &amp; Discharge",#REF!)</f>
        <v>#REF!</v>
      </c>
      <c r="X155" t="e">
        <f>IF(#REF!="unknown",#REF!)</f>
        <v>#REF!</v>
      </c>
    </row>
    <row r="156" spans="1:24" x14ac:dyDescent="0.35">
      <c r="A156" s="5" t="s">
        <v>1072</v>
      </c>
      <c r="B156" s="4" t="s">
        <v>435</v>
      </c>
      <c r="C156" s="5" t="s">
        <v>1073</v>
      </c>
      <c r="D156" s="4" t="s">
        <v>376</v>
      </c>
      <c r="E156" s="33" t="s">
        <v>343</v>
      </c>
      <c r="F156" s="49">
        <v>4.4436132856599997</v>
      </c>
      <c r="G156" s="49">
        <v>234.06539684500001</v>
      </c>
      <c r="H156" s="49">
        <f t="shared" si="27"/>
        <v>18.984494699157075</v>
      </c>
      <c r="I156" s="67">
        <f t="shared" si="26"/>
        <v>136.68836183393094</v>
      </c>
      <c r="J156" s="67">
        <f t="shared" si="18"/>
        <v>51820.877790801205</v>
      </c>
      <c r="K156" s="180">
        <f t="shared" si="16"/>
        <v>0.82435066447752536</v>
      </c>
      <c r="L156" s="96">
        <f t="shared" si="19"/>
        <v>3387.151272276963</v>
      </c>
      <c r="M156" s="96">
        <f t="shared" si="17"/>
        <v>0.9428551106659312</v>
      </c>
      <c r="N156" s="63">
        <f t="shared" si="28"/>
        <v>244.54620902478936</v>
      </c>
      <c r="O156" s="66" t="e">
        <f t="shared" si="29"/>
        <v>#DIV/0!</v>
      </c>
      <c r="P156" s="23" t="e">
        <f>N156/#REF!</f>
        <v>#REF!</v>
      </c>
      <c r="Q156" t="e">
        <f>IF(#REF!="1A1 Energy Industries",#REF!)</f>
        <v>#REF!</v>
      </c>
      <c r="R156" t="e">
        <f>IF(#REF!="1B2 Oil &amp; Natural Gas",#REF!)</f>
        <v>#REF!</v>
      </c>
      <c r="S156" t="e">
        <f>IF(#REF!="3A2 Manure Management",#REF!)</f>
        <v>#REF!</v>
      </c>
      <c r="T156" t="e">
        <f>IF(#REF!="3B2 Cropland",#REF!)</f>
        <v>#REF!</v>
      </c>
      <c r="U156" t="e">
        <f>IF(#REF!="3B6 Other Land",#REF!)</f>
        <v>#REF!</v>
      </c>
      <c r="V156" t="e">
        <f>IF(#REF!="4A1 Managed Waste Disposal Sites",#REF!)</f>
        <v>#REF!</v>
      </c>
      <c r="W156" t="e">
        <f>IF(#REF!="4D1 Domestic Wastewater Treatment &amp; Discharge",#REF!)</f>
        <v>#REF!</v>
      </c>
      <c r="X156" t="e">
        <f>IF(#REF!="unknown",#REF!)</f>
        <v>#REF!</v>
      </c>
    </row>
    <row r="157" spans="1:24" x14ac:dyDescent="0.35">
      <c r="A157" s="5" t="s">
        <v>286</v>
      </c>
      <c r="B157" s="4" t="s">
        <v>346</v>
      </c>
      <c r="C157" s="4"/>
      <c r="D157" s="4" t="s">
        <v>376</v>
      </c>
      <c r="E157" s="33" t="s">
        <v>343</v>
      </c>
      <c r="F157" s="49">
        <v>4.4185380204599998</v>
      </c>
      <c r="G157" s="49">
        <v>477.78765157800001</v>
      </c>
      <c r="H157" s="49">
        <f t="shared" si="27"/>
        <v>9.2479117153128492</v>
      </c>
      <c r="I157" s="67">
        <f t="shared" si="26"/>
        <v>66.584964350252505</v>
      </c>
      <c r="J157" s="67">
        <f t="shared" si="18"/>
        <v>51887.462755151457</v>
      </c>
      <c r="K157" s="180">
        <f t="shared" si="16"/>
        <v>0.82540987771254481</v>
      </c>
      <c r="L157" s="96">
        <f t="shared" si="19"/>
        <v>3391.5698102974229</v>
      </c>
      <c r="M157" s="96">
        <f t="shared" si="17"/>
        <v>0.9440850649311453</v>
      </c>
      <c r="N157" s="63">
        <f t="shared" si="28"/>
        <v>253.79412074010222</v>
      </c>
      <c r="O157" s="66" t="e">
        <f t="shared" si="29"/>
        <v>#DIV/0!</v>
      </c>
      <c r="P157" s="23" t="e">
        <f>N157/#REF!</f>
        <v>#REF!</v>
      </c>
      <c r="Q157" t="e">
        <f>IF(#REF!="1A1 Energy Industries",#REF!)</f>
        <v>#REF!</v>
      </c>
      <c r="R157" t="e">
        <f>IF(#REF!="1B2 Oil &amp; Natural Gas",#REF!)</f>
        <v>#REF!</v>
      </c>
      <c r="S157" t="e">
        <f>IF(#REF!="3A2 Manure Management",#REF!)</f>
        <v>#REF!</v>
      </c>
      <c r="T157" t="e">
        <f>IF(#REF!="3B2 Cropland",#REF!)</f>
        <v>#REF!</v>
      </c>
      <c r="U157" t="e">
        <f>IF(#REF!="3B6 Other Land",#REF!)</f>
        <v>#REF!</v>
      </c>
      <c r="V157" t="e">
        <f>IF(#REF!="4A1 Managed Waste Disposal Sites",#REF!)</f>
        <v>#REF!</v>
      </c>
      <c r="W157" t="e">
        <f>IF(#REF!="4D1 Domestic Wastewater Treatment &amp; Discharge",#REF!)</f>
        <v>#REF!</v>
      </c>
      <c r="X157" t="e">
        <f>IF(#REF!="unknown",#REF!)</f>
        <v>#REF!</v>
      </c>
    </row>
    <row r="158" spans="1:24" x14ac:dyDescent="0.35">
      <c r="A158" s="5" t="s">
        <v>1072</v>
      </c>
      <c r="B158" s="4" t="s">
        <v>435</v>
      </c>
      <c r="C158" s="5" t="s">
        <v>1073</v>
      </c>
      <c r="D158" s="4" t="s">
        <v>376</v>
      </c>
      <c r="E158" s="33" t="s">
        <v>343</v>
      </c>
      <c r="F158" s="49">
        <v>4.3964590588599997</v>
      </c>
      <c r="G158" s="49">
        <v>381.00526243100001</v>
      </c>
      <c r="H158" s="49">
        <f t="shared" si="27"/>
        <v>11.539103241798918</v>
      </c>
      <c r="I158" s="67">
        <f t="shared" si="26"/>
        <v>83.081543340952209</v>
      </c>
      <c r="J158" s="67">
        <f t="shared" si="18"/>
        <v>51970.544298492408</v>
      </c>
      <c r="K158" s="180">
        <f t="shared" si="16"/>
        <v>0.8267315134774853</v>
      </c>
      <c r="L158" s="96">
        <f t="shared" si="19"/>
        <v>3395.9662693562827</v>
      </c>
      <c r="M158" s="96">
        <f t="shared" si="17"/>
        <v>0.94530887324653035</v>
      </c>
      <c r="N158" s="63">
        <f t="shared" si="28"/>
        <v>265.33322398190114</v>
      </c>
      <c r="O158" s="66" t="e">
        <f t="shared" si="29"/>
        <v>#DIV/0!</v>
      </c>
      <c r="P158" s="23" t="e">
        <f>N158/#REF!</f>
        <v>#REF!</v>
      </c>
      <c r="Q158" t="e">
        <f>IF(#REF!="1A1 Energy Industries",#REF!)</f>
        <v>#REF!</v>
      </c>
      <c r="R158" t="e">
        <f>IF(#REF!="1B2 Oil &amp; Natural Gas",#REF!)</f>
        <v>#REF!</v>
      </c>
      <c r="S158" t="e">
        <f>IF(#REF!="3A2 Manure Management",#REF!)</f>
        <v>#REF!</v>
      </c>
      <c r="T158" t="e">
        <f>IF(#REF!="3B2 Cropland",#REF!)</f>
        <v>#REF!</v>
      </c>
      <c r="U158" t="e">
        <f>IF(#REF!="3B6 Other Land",#REF!)</f>
        <v>#REF!</v>
      </c>
      <c r="V158" t="e">
        <f>IF(#REF!="4A1 Managed Waste Disposal Sites",#REF!)</f>
        <v>#REF!</v>
      </c>
      <c r="W158" t="e">
        <f>IF(#REF!="4D1 Domestic Wastewater Treatment &amp; Discharge",#REF!)</f>
        <v>#REF!</v>
      </c>
      <c r="X158" t="e">
        <f>IF(#REF!="unknown",#REF!)</f>
        <v>#REF!</v>
      </c>
    </row>
    <row r="159" spans="1:24" x14ac:dyDescent="0.35">
      <c r="A159" s="5" t="s">
        <v>1193</v>
      </c>
      <c r="B159" s="4" t="s">
        <v>1057</v>
      </c>
      <c r="C159" s="4" t="s">
        <v>1055</v>
      </c>
      <c r="D159" s="4" t="s">
        <v>392</v>
      </c>
      <c r="E159" s="33" t="s">
        <v>343</v>
      </c>
      <c r="F159" s="49">
        <v>4.3574654660199998</v>
      </c>
      <c r="G159" s="49">
        <v>135.1261607684161</v>
      </c>
      <c r="H159" s="49">
        <f t="shared" si="27"/>
        <v>32.247386007569439</v>
      </c>
      <c r="I159" s="67">
        <f t="shared" si="26"/>
        <v>232.18117925449997</v>
      </c>
      <c r="J159" s="67">
        <f t="shared" si="18"/>
        <v>52202.725477746906</v>
      </c>
      <c r="K159" s="180">
        <f t="shared" si="16"/>
        <v>0.83042498061963377</v>
      </c>
      <c r="L159" s="96">
        <f t="shared" si="19"/>
        <v>3400.3237348223029</v>
      </c>
      <c r="M159" s="96">
        <f t="shared" si="17"/>
        <v>0.94652182721696976</v>
      </c>
      <c r="N159" s="63">
        <f t="shared" si="28"/>
        <v>297.58060998947059</v>
      </c>
      <c r="O159" s="66" t="e">
        <f t="shared" si="29"/>
        <v>#DIV/0!</v>
      </c>
      <c r="P159" s="23" t="e">
        <f>N159/#REF!</f>
        <v>#REF!</v>
      </c>
      <c r="Q159" t="e">
        <f>IF(#REF!="1A1 Energy Industries",#REF!)</f>
        <v>#REF!</v>
      </c>
      <c r="R159" t="e">
        <f>IF(#REF!="1B2 Oil &amp; Natural Gas",#REF!)</f>
        <v>#REF!</v>
      </c>
      <c r="S159" t="e">
        <f>IF(#REF!="3A2 Manure Management",#REF!)</f>
        <v>#REF!</v>
      </c>
      <c r="T159" t="e">
        <f>IF(#REF!="3B2 Cropland",#REF!)</f>
        <v>#REF!</v>
      </c>
      <c r="U159" t="e">
        <f>IF(#REF!="3B6 Other Land",#REF!)</f>
        <v>#REF!</v>
      </c>
      <c r="V159" t="e">
        <f>IF(#REF!="4A1 Managed Waste Disposal Sites",#REF!)</f>
        <v>#REF!</v>
      </c>
      <c r="W159" t="e">
        <f>IF(#REF!="4D1 Domestic Wastewater Treatment &amp; Discharge",#REF!)</f>
        <v>#REF!</v>
      </c>
      <c r="X159" t="e">
        <f>IF(#REF!="unknown",#REF!)</f>
        <v>#REF!</v>
      </c>
    </row>
    <row r="160" spans="1:24" x14ac:dyDescent="0.35">
      <c r="A160" s="5" t="s">
        <v>437</v>
      </c>
      <c r="B160" s="4" t="s">
        <v>427</v>
      </c>
      <c r="C160" s="4" t="s">
        <v>438</v>
      </c>
      <c r="D160" s="4" t="s">
        <v>376</v>
      </c>
      <c r="E160" s="33" t="s">
        <v>343</v>
      </c>
      <c r="F160" s="49">
        <v>4.3108393074900002</v>
      </c>
      <c r="G160" s="49">
        <v>160.393173171</v>
      </c>
      <c r="H160" s="49">
        <f t="shared" si="27"/>
        <v>26.876700686593963</v>
      </c>
      <c r="I160" s="67">
        <f t="shared" si="26"/>
        <v>193.51224494347653</v>
      </c>
      <c r="J160" s="67">
        <f t="shared" si="18"/>
        <v>52396.237722690385</v>
      </c>
      <c r="K160" s="180">
        <f t="shared" ref="K160:K223" si="30">J160/J$336</f>
        <v>0.8335033141891206</v>
      </c>
      <c r="L160" s="96">
        <f t="shared" si="19"/>
        <v>3404.6345741297928</v>
      </c>
      <c r="M160" s="96">
        <f t="shared" ref="M160:M223" si="31">L160/L$335</f>
        <v>0.94772180222416635</v>
      </c>
      <c r="N160" s="63">
        <f t="shared" si="28"/>
        <v>324.45731067606454</v>
      </c>
      <c r="O160" s="66" t="e">
        <f t="shared" si="29"/>
        <v>#DIV/0!</v>
      </c>
      <c r="P160" s="23" t="e">
        <f>N160/#REF!</f>
        <v>#REF!</v>
      </c>
      <c r="Q160" t="e">
        <f>IF(#REF!="1A1 Energy Industries",#REF!)</f>
        <v>#REF!</v>
      </c>
      <c r="R160" t="e">
        <f>IF(#REF!="1B2 Oil &amp; Natural Gas",#REF!)</f>
        <v>#REF!</v>
      </c>
      <c r="S160" t="e">
        <f>IF(#REF!="3A2 Manure Management",#REF!)</f>
        <v>#REF!</v>
      </c>
      <c r="T160" t="e">
        <f>IF(#REF!="3B2 Cropland",#REF!)</f>
        <v>#REF!</v>
      </c>
      <c r="U160" t="e">
        <f>IF(#REF!="3B6 Other Land",#REF!)</f>
        <v>#REF!</v>
      </c>
      <c r="V160" t="e">
        <f>IF(#REF!="4A1 Managed Waste Disposal Sites",#REF!)</f>
        <v>#REF!</v>
      </c>
      <c r="W160" t="e">
        <f>IF(#REF!="4D1 Domestic Wastewater Treatment &amp; Discharge",#REF!)</f>
        <v>#REF!</v>
      </c>
      <c r="X160" t="e">
        <f>IF(#REF!="unknown",#REF!)</f>
        <v>#REF!</v>
      </c>
    </row>
    <row r="161" spans="1:24" x14ac:dyDescent="0.35">
      <c r="A161" s="5" t="s">
        <v>1194</v>
      </c>
      <c r="B161" s="4" t="s">
        <v>1057</v>
      </c>
      <c r="C161" s="4" t="s">
        <v>1138</v>
      </c>
      <c r="D161" s="4" t="s">
        <v>392</v>
      </c>
      <c r="E161" s="33" t="s">
        <v>343</v>
      </c>
      <c r="F161" s="49">
        <v>4.2914103879600001</v>
      </c>
      <c r="G161" s="49">
        <v>241.49534156999999</v>
      </c>
      <c r="H161" s="49">
        <f t="shared" si="27"/>
        <v>17.770158049678521</v>
      </c>
      <c r="I161" s="67">
        <f t="shared" si="26"/>
        <v>127.94513795768536</v>
      </c>
      <c r="J161" s="67">
        <f t="shared" ref="J161:J224" si="32">J160+I161</f>
        <v>52524.18286064807</v>
      </c>
      <c r="K161" s="180">
        <f t="shared" si="30"/>
        <v>0.83553862628703357</v>
      </c>
      <c r="L161" s="96">
        <f t="shared" ref="L161:L224" si="33">L160+F161</f>
        <v>3408.9259845177526</v>
      </c>
      <c r="M161" s="96">
        <f t="shared" si="31"/>
        <v>0.94891636895325515</v>
      </c>
      <c r="N161" s="63">
        <f t="shared" si="28"/>
        <v>342.22746872574305</v>
      </c>
      <c r="O161" s="66" t="e">
        <f t="shared" si="29"/>
        <v>#DIV/0!</v>
      </c>
      <c r="P161" s="23" t="e">
        <f>N161/#REF!</f>
        <v>#REF!</v>
      </c>
      <c r="Q161" t="e">
        <f>IF(#REF!="1A1 Energy Industries",#REF!)</f>
        <v>#REF!</v>
      </c>
      <c r="R161" t="e">
        <f>IF(#REF!="1B2 Oil &amp; Natural Gas",#REF!)</f>
        <v>#REF!</v>
      </c>
      <c r="S161" t="e">
        <f>IF(#REF!="3A2 Manure Management",#REF!)</f>
        <v>#REF!</v>
      </c>
      <c r="T161" t="e">
        <f>IF(#REF!="3B2 Cropland",#REF!)</f>
        <v>#REF!</v>
      </c>
      <c r="U161" t="e">
        <f>IF(#REF!="3B6 Other Land",#REF!)</f>
        <v>#REF!</v>
      </c>
      <c r="V161" t="e">
        <f>IF(#REF!="4A1 Managed Waste Disposal Sites",#REF!)</f>
        <v>#REF!</v>
      </c>
      <c r="W161" t="e">
        <f>IF(#REF!="4D1 Domestic Wastewater Treatment &amp; Discharge",#REF!)</f>
        <v>#REF!</v>
      </c>
      <c r="X161" t="e">
        <f>IF(#REF!="unknown",#REF!)</f>
        <v>#REF!</v>
      </c>
    </row>
    <row r="162" spans="1:24" x14ac:dyDescent="0.35">
      <c r="A162" s="5" t="s">
        <v>1195</v>
      </c>
      <c r="B162" s="4" t="s">
        <v>1057</v>
      </c>
      <c r="C162" s="4" t="s">
        <v>1089</v>
      </c>
      <c r="D162" s="4" t="s">
        <v>392</v>
      </c>
      <c r="E162" s="33" t="s">
        <v>514</v>
      </c>
      <c r="F162" s="49">
        <v>4.2536910453329995</v>
      </c>
      <c r="G162" s="49">
        <v>327.98721577649997</v>
      </c>
      <c r="H162" s="49">
        <f t="shared" si="27"/>
        <v>12.969075746633942</v>
      </c>
      <c r="I162" s="67">
        <f t="shared" si="26"/>
        <v>93.377345375764378</v>
      </c>
      <c r="J162" s="67">
        <f t="shared" si="32"/>
        <v>52617.560206023838</v>
      </c>
      <c r="K162" s="180">
        <f t="shared" si="30"/>
        <v>0.8370240445197854</v>
      </c>
      <c r="L162" s="96">
        <f t="shared" si="33"/>
        <v>3413.1796755630858</v>
      </c>
      <c r="M162" s="96">
        <f t="shared" si="31"/>
        <v>0.95010043604057781</v>
      </c>
      <c r="N162" s="63">
        <f t="shared" si="28"/>
        <v>355.19654447237701</v>
      </c>
      <c r="O162" s="66" t="e">
        <f t="shared" si="29"/>
        <v>#DIV/0!</v>
      </c>
      <c r="P162" s="23" t="e">
        <f>N162/#REF!</f>
        <v>#REF!</v>
      </c>
      <c r="Q162" t="e">
        <f>IF(#REF!="1A1 Energy Industries",#REF!)</f>
        <v>#REF!</v>
      </c>
      <c r="R162" t="e">
        <f>IF(#REF!="1B2 Oil &amp; Natural Gas",#REF!)</f>
        <v>#REF!</v>
      </c>
      <c r="S162" t="e">
        <f>IF(#REF!="3A2 Manure Management",#REF!)</f>
        <v>#REF!</v>
      </c>
      <c r="T162" t="e">
        <f>IF(#REF!="3B2 Cropland",#REF!)</f>
        <v>#REF!</v>
      </c>
      <c r="U162" t="e">
        <f>IF(#REF!="3B6 Other Land",#REF!)</f>
        <v>#REF!</v>
      </c>
      <c r="V162" t="e">
        <f>IF(#REF!="4A1 Managed Waste Disposal Sites",#REF!)</f>
        <v>#REF!</v>
      </c>
      <c r="W162" t="e">
        <f>IF(#REF!="4D1 Domestic Wastewater Treatment &amp; Discharge",#REF!)</f>
        <v>#REF!</v>
      </c>
      <c r="X162" t="e">
        <f>IF(#REF!="unknown",#REF!)</f>
        <v>#REF!</v>
      </c>
    </row>
    <row r="163" spans="1:24" x14ac:dyDescent="0.35">
      <c r="A163" s="5" t="s">
        <v>1197</v>
      </c>
      <c r="B163" s="4" t="s">
        <v>1057</v>
      </c>
      <c r="C163" s="4" t="s">
        <v>1146</v>
      </c>
      <c r="D163" s="4" t="s">
        <v>392</v>
      </c>
      <c r="E163" s="33" t="s">
        <v>514</v>
      </c>
      <c r="F163" s="49">
        <v>3.9678437786640002</v>
      </c>
      <c r="G163" s="49">
        <v>361.95972670750001</v>
      </c>
      <c r="H163" s="49">
        <f t="shared" si="27"/>
        <v>10.962113975377207</v>
      </c>
      <c r="I163" s="67">
        <f t="shared" si="26"/>
        <v>78.927220622715893</v>
      </c>
      <c r="J163" s="67">
        <f t="shared" si="32"/>
        <v>52696.487426646556</v>
      </c>
      <c r="K163" s="180">
        <f t="shared" si="30"/>
        <v>0.83827959459032575</v>
      </c>
      <c r="L163" s="96">
        <f t="shared" si="33"/>
        <v>3417.1475193417496</v>
      </c>
      <c r="M163" s="96">
        <f t="shared" si="31"/>
        <v>0.95120493403441031</v>
      </c>
      <c r="N163" s="63">
        <f t="shared" si="28"/>
        <v>366.15865844775419</v>
      </c>
      <c r="O163" s="66" t="e">
        <f t="shared" si="29"/>
        <v>#DIV/0!</v>
      </c>
      <c r="P163" s="23" t="e">
        <f>N163/#REF!</f>
        <v>#REF!</v>
      </c>
      <c r="Q163" t="e">
        <f>IF(#REF!="1A1 Energy Industries",#REF!)</f>
        <v>#REF!</v>
      </c>
      <c r="R163" t="e">
        <f>IF(#REF!="1B2 Oil &amp; Natural Gas",#REF!)</f>
        <v>#REF!</v>
      </c>
      <c r="S163" t="e">
        <f>IF(#REF!="3A2 Manure Management",#REF!)</f>
        <v>#REF!</v>
      </c>
      <c r="T163" t="e">
        <f>IF(#REF!="3B2 Cropland",#REF!)</f>
        <v>#REF!</v>
      </c>
      <c r="U163" t="e">
        <f>IF(#REF!="3B6 Other Land",#REF!)</f>
        <v>#REF!</v>
      </c>
      <c r="V163" t="e">
        <f>IF(#REF!="4A1 Managed Waste Disposal Sites",#REF!)</f>
        <v>#REF!</v>
      </c>
      <c r="W163" t="e">
        <f>IF(#REF!="4D1 Domestic Wastewater Treatment &amp; Discharge",#REF!)</f>
        <v>#REF!</v>
      </c>
      <c r="X163" t="e">
        <f>IF(#REF!="unknown",#REF!)</f>
        <v>#REF!</v>
      </c>
    </row>
    <row r="164" spans="1:24" x14ac:dyDescent="0.35">
      <c r="A164" s="5" t="s">
        <v>1200</v>
      </c>
      <c r="B164" s="4" t="s">
        <v>1057</v>
      </c>
      <c r="C164" s="4" t="s">
        <v>1184</v>
      </c>
      <c r="D164" s="4" t="s">
        <v>392</v>
      </c>
      <c r="E164" s="33" t="s">
        <v>343</v>
      </c>
      <c r="F164" s="49">
        <v>3.8968373439300001</v>
      </c>
      <c r="G164" s="49">
        <v>490.64880515499999</v>
      </c>
      <c r="H164" s="49">
        <f t="shared" si="27"/>
        <v>7.9422130513473022</v>
      </c>
      <c r="I164" s="67">
        <f t="shared" si="26"/>
        <v>57.183933969700568</v>
      </c>
      <c r="J164" s="67">
        <f t="shared" si="32"/>
        <v>52753.671360616259</v>
      </c>
      <c r="K164" s="180">
        <f t="shared" si="30"/>
        <v>0.83918925911117126</v>
      </c>
      <c r="L164" s="96">
        <f t="shared" si="33"/>
        <v>3421.0443566856798</v>
      </c>
      <c r="M164" s="96">
        <f t="shared" si="31"/>
        <v>0.95228966651601832</v>
      </c>
      <c r="N164" s="63">
        <f t="shared" si="28"/>
        <v>374.10087149910152</v>
      </c>
      <c r="O164" s="66" t="e">
        <f t="shared" si="29"/>
        <v>#DIV/0!</v>
      </c>
      <c r="P164" s="23" t="e">
        <f>N164/#REF!</f>
        <v>#REF!</v>
      </c>
      <c r="Q164" t="e">
        <f>IF(#REF!="1A1 Energy Industries",#REF!)</f>
        <v>#REF!</v>
      </c>
      <c r="R164" t="e">
        <f>IF(#REF!="1B2 Oil &amp; Natural Gas",#REF!)</f>
        <v>#REF!</v>
      </c>
      <c r="S164" t="e">
        <f>IF(#REF!="3A2 Manure Management",#REF!)</f>
        <v>#REF!</v>
      </c>
      <c r="T164" t="e">
        <f>IF(#REF!="3B2 Cropland",#REF!)</f>
        <v>#REF!</v>
      </c>
      <c r="U164" t="e">
        <f>IF(#REF!="3B6 Other Land",#REF!)</f>
        <v>#REF!</v>
      </c>
      <c r="V164" t="e">
        <f>IF(#REF!="4A1 Managed Waste Disposal Sites",#REF!)</f>
        <v>#REF!</v>
      </c>
      <c r="W164" t="e">
        <f>IF(#REF!="4D1 Domestic Wastewater Treatment &amp; Discharge",#REF!)</f>
        <v>#REF!</v>
      </c>
      <c r="X164" t="e">
        <f>IF(#REF!="unknown",#REF!)</f>
        <v>#REF!</v>
      </c>
    </row>
    <row r="165" spans="1:24" x14ac:dyDescent="0.35">
      <c r="A165" s="5" t="s">
        <v>1197</v>
      </c>
      <c r="B165" s="4" t="s">
        <v>1057</v>
      </c>
      <c r="C165" s="4" t="s">
        <v>1160</v>
      </c>
      <c r="D165" s="4" t="s">
        <v>392</v>
      </c>
      <c r="E165" s="33" t="s">
        <v>343</v>
      </c>
      <c r="F165" s="49">
        <v>3.8446014901900001</v>
      </c>
      <c r="G165" s="49">
        <v>444.61457466000002</v>
      </c>
      <c r="H165" s="49">
        <f t="shared" si="27"/>
        <v>8.6470433254015457</v>
      </c>
      <c r="I165" s="67">
        <f t="shared" si="26"/>
        <v>62.258711942891118</v>
      </c>
      <c r="J165" s="67">
        <f t="shared" si="32"/>
        <v>52815.930072559153</v>
      </c>
      <c r="K165" s="180">
        <f t="shared" si="30"/>
        <v>0.84017965164691388</v>
      </c>
      <c r="L165" s="96">
        <f t="shared" si="33"/>
        <v>3424.8889581758699</v>
      </c>
      <c r="M165" s="96">
        <f t="shared" si="31"/>
        <v>0.95335985850690119</v>
      </c>
      <c r="N165" s="63">
        <f t="shared" si="28"/>
        <v>382.74791482450308</v>
      </c>
      <c r="O165" s="66" t="e">
        <f t="shared" si="29"/>
        <v>#DIV/0!</v>
      </c>
      <c r="P165" s="23" t="e">
        <f>N165/#REF!</f>
        <v>#REF!</v>
      </c>
      <c r="Q165" t="e">
        <f>IF(#REF!="1A1 Energy Industries",#REF!)</f>
        <v>#REF!</v>
      </c>
      <c r="R165" t="e">
        <f>IF(#REF!="1B2 Oil &amp; Natural Gas",#REF!)</f>
        <v>#REF!</v>
      </c>
      <c r="S165" t="e">
        <f>IF(#REF!="3A2 Manure Management",#REF!)</f>
        <v>#REF!</v>
      </c>
      <c r="T165" t="e">
        <f>IF(#REF!="3B2 Cropland",#REF!)</f>
        <v>#REF!</v>
      </c>
      <c r="U165" t="e">
        <f>IF(#REF!="3B6 Other Land",#REF!)</f>
        <v>#REF!</v>
      </c>
      <c r="V165" t="e">
        <f>IF(#REF!="4A1 Managed Waste Disposal Sites",#REF!)</f>
        <v>#REF!</v>
      </c>
      <c r="W165" t="e">
        <f>IF(#REF!="4D1 Domestic Wastewater Treatment &amp; Discharge",#REF!)</f>
        <v>#REF!</v>
      </c>
      <c r="X165" t="e">
        <f>IF(#REF!="unknown",#REF!)</f>
        <v>#REF!</v>
      </c>
    </row>
    <row r="166" spans="1:24" x14ac:dyDescent="0.35">
      <c r="A166" s="5" t="s">
        <v>1193</v>
      </c>
      <c r="B166" s="4" t="s">
        <v>1057</v>
      </c>
      <c r="C166" s="4" t="s">
        <v>1086</v>
      </c>
      <c r="D166" s="4" t="s">
        <v>392</v>
      </c>
      <c r="E166" s="33" t="s">
        <v>343</v>
      </c>
      <c r="F166" s="49">
        <v>3.8402746599199999</v>
      </c>
      <c r="G166" s="49">
        <v>485.41876766399997</v>
      </c>
      <c r="H166" s="49">
        <f t="shared" si="27"/>
        <v>7.9112611949486551</v>
      </c>
      <c r="I166" s="67">
        <f t="shared" si="26"/>
        <v>56.961080603630322</v>
      </c>
      <c r="J166" s="67">
        <f t="shared" si="32"/>
        <v>52872.891153162782</v>
      </c>
      <c r="K166" s="180">
        <f t="shared" si="30"/>
        <v>0.84108577108461458</v>
      </c>
      <c r="L166" s="96">
        <f t="shared" si="33"/>
        <v>3428.7292328357898</v>
      </c>
      <c r="M166" s="96">
        <f t="shared" si="31"/>
        <v>0.95442884607149625</v>
      </c>
      <c r="N166" s="63">
        <f t="shared" si="28"/>
        <v>390.65917601945176</v>
      </c>
      <c r="O166" s="66" t="e">
        <f t="shared" si="29"/>
        <v>#DIV/0!</v>
      </c>
      <c r="P166" s="23" t="e">
        <f>N166/#REF!</f>
        <v>#REF!</v>
      </c>
      <c r="Q166" t="e">
        <f>IF(#REF!="1A1 Energy Industries",#REF!)</f>
        <v>#REF!</v>
      </c>
      <c r="R166" t="e">
        <f>IF(#REF!="1B2 Oil &amp; Natural Gas",#REF!)</f>
        <v>#REF!</v>
      </c>
      <c r="S166" t="e">
        <f>IF(#REF!="3A2 Manure Management",#REF!)</f>
        <v>#REF!</v>
      </c>
      <c r="T166" t="e">
        <f>IF(#REF!="3B2 Cropland",#REF!)</f>
        <v>#REF!</v>
      </c>
      <c r="U166" t="e">
        <f>IF(#REF!="3B6 Other Land",#REF!)</f>
        <v>#REF!</v>
      </c>
      <c r="V166" t="e">
        <f>IF(#REF!="4A1 Managed Waste Disposal Sites",#REF!)</f>
        <v>#REF!</v>
      </c>
      <c r="W166" t="e">
        <f>IF(#REF!="4D1 Domestic Wastewater Treatment &amp; Discharge",#REF!)</f>
        <v>#REF!</v>
      </c>
      <c r="X166" t="e">
        <f>IF(#REF!="unknown",#REF!)</f>
        <v>#REF!</v>
      </c>
    </row>
    <row r="167" spans="1:24" x14ac:dyDescent="0.35">
      <c r="A167" s="5" t="s">
        <v>1206</v>
      </c>
      <c r="B167" s="4" t="s">
        <v>1057</v>
      </c>
      <c r="C167" s="4" t="s">
        <v>1149</v>
      </c>
      <c r="D167" s="4" t="s">
        <v>392</v>
      </c>
      <c r="E167" s="33" t="s">
        <v>343</v>
      </c>
      <c r="F167" s="49">
        <v>3.7407182999900002</v>
      </c>
      <c r="G167" s="49">
        <v>335.014775794</v>
      </c>
      <c r="H167" s="49">
        <f t="shared" si="27"/>
        <v>11.165830793953283</v>
      </c>
      <c r="I167" s="67">
        <f t="shared" si="26"/>
        <v>80.393981716463642</v>
      </c>
      <c r="J167" s="67">
        <f t="shared" si="32"/>
        <v>52953.285134879246</v>
      </c>
      <c r="K167" s="180">
        <f t="shared" si="30"/>
        <v>0.8423646539417422</v>
      </c>
      <c r="L167" s="96">
        <f t="shared" si="33"/>
        <v>3432.4699511357799</v>
      </c>
      <c r="M167" s="96">
        <f t="shared" si="31"/>
        <v>0.95547012090193395</v>
      </c>
      <c r="N167" s="63">
        <f t="shared" si="28"/>
        <v>401.82500681340503</v>
      </c>
      <c r="O167" s="66" t="e">
        <f t="shared" si="29"/>
        <v>#DIV/0!</v>
      </c>
      <c r="P167" s="23" t="e">
        <f>N167/#REF!</f>
        <v>#REF!</v>
      </c>
      <c r="Q167" t="e">
        <f>IF(#REF!="1A1 Energy Industries",#REF!)</f>
        <v>#REF!</v>
      </c>
      <c r="R167" t="e">
        <f>IF(#REF!="1B2 Oil &amp; Natural Gas",#REF!)</f>
        <v>#REF!</v>
      </c>
      <c r="S167" t="e">
        <f>IF(#REF!="3A2 Manure Management",#REF!)</f>
        <v>#REF!</v>
      </c>
      <c r="T167" t="e">
        <f>IF(#REF!="3B2 Cropland",#REF!)</f>
        <v>#REF!</v>
      </c>
      <c r="U167" t="e">
        <f>IF(#REF!="3B6 Other Land",#REF!)</f>
        <v>#REF!</v>
      </c>
      <c r="V167" t="e">
        <f>IF(#REF!="4A1 Managed Waste Disposal Sites",#REF!)</f>
        <v>#REF!</v>
      </c>
      <c r="W167" t="e">
        <f>IF(#REF!="4D1 Domestic Wastewater Treatment &amp; Discharge",#REF!)</f>
        <v>#REF!</v>
      </c>
      <c r="X167" t="e">
        <f>IF(#REF!="unknown",#REF!)</f>
        <v>#REF!</v>
      </c>
    </row>
    <row r="168" spans="1:24" x14ac:dyDescent="0.35">
      <c r="A168" s="4" t="s">
        <v>434</v>
      </c>
      <c r="B168" s="4" t="s">
        <v>435</v>
      </c>
      <c r="C168" s="4" t="s">
        <v>431</v>
      </c>
      <c r="D168" s="4" t="s">
        <v>376</v>
      </c>
      <c r="E168" s="33" t="s">
        <v>514</v>
      </c>
      <c r="F168" s="49">
        <v>3.4898572786500002</v>
      </c>
      <c r="G168" s="49">
        <v>300.42538295849999</v>
      </c>
      <c r="H168" s="49">
        <f t="shared" si="27"/>
        <v>11.616386219709273</v>
      </c>
      <c r="I168" s="67">
        <f t="shared" si="26"/>
        <v>83.637980781906762</v>
      </c>
      <c r="J168" s="67">
        <f t="shared" si="32"/>
        <v>53036.923115661157</v>
      </c>
      <c r="K168" s="180">
        <f t="shared" si="30"/>
        <v>0.84369514134319967</v>
      </c>
      <c r="L168" s="96">
        <f t="shared" si="33"/>
        <v>3435.95980841443</v>
      </c>
      <c r="M168" s="96">
        <f t="shared" si="31"/>
        <v>0.956441565489485</v>
      </c>
      <c r="N168" s="63">
        <f t="shared" si="28"/>
        <v>413.44139303311431</v>
      </c>
      <c r="O168" s="66" t="e">
        <f t="shared" si="29"/>
        <v>#DIV/0!</v>
      </c>
      <c r="P168" s="23" t="e">
        <f>N168/#REF!</f>
        <v>#REF!</v>
      </c>
      <c r="Q168" t="e">
        <f>IF(#REF!="1A1 Energy Industries",#REF!)</f>
        <v>#REF!</v>
      </c>
      <c r="R168" t="e">
        <f>IF(#REF!="1B2 Oil &amp; Natural Gas",#REF!)</f>
        <v>#REF!</v>
      </c>
      <c r="S168" t="e">
        <f>IF(#REF!="3A2 Manure Management",#REF!)</f>
        <v>#REF!</v>
      </c>
      <c r="T168" t="e">
        <f>IF(#REF!="3B2 Cropland",#REF!)</f>
        <v>#REF!</v>
      </c>
      <c r="U168" t="e">
        <f>IF(#REF!="3B6 Other Land",#REF!)</f>
        <v>#REF!</v>
      </c>
      <c r="V168" t="e">
        <f>IF(#REF!="4A1 Managed Waste Disposal Sites",#REF!)</f>
        <v>#REF!</v>
      </c>
      <c r="W168" t="e">
        <f>IF(#REF!="4D1 Domestic Wastewater Treatment &amp; Discharge",#REF!)</f>
        <v>#REF!</v>
      </c>
      <c r="X168" t="e">
        <f>IF(#REF!="unknown",#REF!)</f>
        <v>#REF!</v>
      </c>
    </row>
    <row r="169" spans="1:24" x14ac:dyDescent="0.35">
      <c r="A169" s="5" t="s">
        <v>1194</v>
      </c>
      <c r="B169" s="4" t="s">
        <v>1057</v>
      </c>
      <c r="C169" s="4" t="s">
        <v>1122</v>
      </c>
      <c r="D169" s="4" t="s">
        <v>392</v>
      </c>
      <c r="E169" s="33" t="s">
        <v>343</v>
      </c>
      <c r="F169" s="49">
        <v>3.4725179853800001</v>
      </c>
      <c r="G169" s="49">
        <v>412.06067514400002</v>
      </c>
      <c r="H169" s="49">
        <f t="shared" si="27"/>
        <v>8.427200640212714</v>
      </c>
      <c r="I169" s="67">
        <f t="shared" si="26"/>
        <v>60.675844609531538</v>
      </c>
      <c r="J169" s="67">
        <f t="shared" si="32"/>
        <v>53097.59896027069</v>
      </c>
      <c r="K169" s="180">
        <f t="shared" si="30"/>
        <v>0.84466035410982865</v>
      </c>
      <c r="L169" s="96">
        <f t="shared" si="33"/>
        <v>3439.4323263998099</v>
      </c>
      <c r="M169" s="96">
        <f t="shared" si="31"/>
        <v>0.95740818347203338</v>
      </c>
      <c r="N169" s="63">
        <f t="shared" si="28"/>
        <v>421.86859367332704</v>
      </c>
      <c r="O169" s="66" t="e">
        <f t="shared" si="29"/>
        <v>#DIV/0!</v>
      </c>
      <c r="P169" s="23" t="e">
        <f>N169/#REF!</f>
        <v>#REF!</v>
      </c>
      <c r="Q169" t="e">
        <f>IF(#REF!="1A1 Energy Industries",#REF!)</f>
        <v>#REF!</v>
      </c>
      <c r="R169" t="e">
        <f>IF(#REF!="1B2 Oil &amp; Natural Gas",#REF!)</f>
        <v>#REF!</v>
      </c>
      <c r="S169" t="e">
        <f>IF(#REF!="3A2 Manure Management",#REF!)</f>
        <v>#REF!</v>
      </c>
      <c r="T169" t="e">
        <f>IF(#REF!="3B2 Cropland",#REF!)</f>
        <v>#REF!</v>
      </c>
      <c r="U169" t="e">
        <f>IF(#REF!="3B6 Other Land",#REF!)</f>
        <v>#REF!</v>
      </c>
      <c r="V169" t="e">
        <f>IF(#REF!="4A1 Managed Waste Disposal Sites",#REF!)</f>
        <v>#REF!</v>
      </c>
      <c r="W169" t="e">
        <f>IF(#REF!="4D1 Domestic Wastewater Treatment &amp; Discharge",#REF!)</f>
        <v>#REF!</v>
      </c>
      <c r="X169" t="e">
        <f>IF(#REF!="unknown",#REF!)</f>
        <v>#REF!</v>
      </c>
    </row>
    <row r="170" spans="1:24" x14ac:dyDescent="0.35">
      <c r="A170" s="5" t="s">
        <v>1205</v>
      </c>
      <c r="B170" s="4" t="s">
        <v>1057</v>
      </c>
      <c r="C170" s="4"/>
      <c r="D170" s="4" t="s">
        <v>392</v>
      </c>
      <c r="E170" s="33" t="s">
        <v>343</v>
      </c>
      <c r="F170" s="49">
        <v>3.1282060039199999</v>
      </c>
      <c r="G170" s="49">
        <v>273.67765710800001</v>
      </c>
      <c r="H170" s="49">
        <f t="shared" si="27"/>
        <v>11.430257175453429</v>
      </c>
      <c r="I170" s="67">
        <f t="shared" si="26"/>
        <v>82.29785166326468</v>
      </c>
      <c r="J170" s="67">
        <f t="shared" si="32"/>
        <v>53179.896811933955</v>
      </c>
      <c r="K170" s="180">
        <f t="shared" si="30"/>
        <v>0.84596952314740381</v>
      </c>
      <c r="L170" s="96">
        <f t="shared" si="33"/>
        <v>3442.5605324037297</v>
      </c>
      <c r="M170" s="96">
        <f t="shared" si="31"/>
        <v>0.9582789579904768</v>
      </c>
      <c r="N170" s="63">
        <f t="shared" si="28"/>
        <v>433.29885084878049</v>
      </c>
      <c r="O170" s="66" t="e">
        <f t="shared" si="29"/>
        <v>#DIV/0!</v>
      </c>
      <c r="P170" s="23" t="e">
        <f>N170/#REF!</f>
        <v>#REF!</v>
      </c>
      <c r="Q170" t="e">
        <f>IF(#REF!="1A1 Energy Industries",#REF!)</f>
        <v>#REF!</v>
      </c>
      <c r="R170" t="e">
        <f>IF(#REF!="1B2 Oil &amp; Natural Gas",#REF!)</f>
        <v>#REF!</v>
      </c>
      <c r="S170" t="e">
        <f>IF(#REF!="3A2 Manure Management",#REF!)</f>
        <v>#REF!</v>
      </c>
      <c r="T170" t="e">
        <f>IF(#REF!="3B2 Cropland",#REF!)</f>
        <v>#REF!</v>
      </c>
      <c r="U170" t="e">
        <f>IF(#REF!="3B6 Other Land",#REF!)</f>
        <v>#REF!</v>
      </c>
      <c r="V170" t="e">
        <f>IF(#REF!="4A1 Managed Waste Disposal Sites",#REF!)</f>
        <v>#REF!</v>
      </c>
      <c r="W170" t="e">
        <f>IF(#REF!="4D1 Domestic Wastewater Treatment &amp; Discharge",#REF!)</f>
        <v>#REF!</v>
      </c>
      <c r="X170" t="e">
        <f>IF(#REF!="unknown",#REF!)</f>
        <v>#REF!</v>
      </c>
    </row>
    <row r="171" spans="1:24" x14ac:dyDescent="0.35">
      <c r="A171" s="5" t="s">
        <v>1205</v>
      </c>
      <c r="B171" s="4" t="s">
        <v>1057</v>
      </c>
      <c r="C171" s="4"/>
      <c r="D171" s="4" t="s">
        <v>392</v>
      </c>
      <c r="E171" s="33" t="s">
        <v>343</v>
      </c>
      <c r="F171" s="49">
        <v>3.1282059913500002</v>
      </c>
      <c r="G171" s="49">
        <v>273.67765710800001</v>
      </c>
      <c r="H171" s="49">
        <f t="shared" si="27"/>
        <v>11.430257129523483</v>
      </c>
      <c r="I171" s="67">
        <f t="shared" si="26"/>
        <v>82.297851332569081</v>
      </c>
      <c r="J171" s="67">
        <f t="shared" si="32"/>
        <v>53262.194663266528</v>
      </c>
      <c r="K171" s="180">
        <f t="shared" si="30"/>
        <v>0.84727869217971852</v>
      </c>
      <c r="L171" s="96">
        <f t="shared" si="33"/>
        <v>3445.6887383950798</v>
      </c>
      <c r="M171" s="96">
        <f t="shared" si="31"/>
        <v>0.95914973250542113</v>
      </c>
      <c r="N171" s="63">
        <f t="shared" si="28"/>
        <v>444.729107978304</v>
      </c>
      <c r="O171" s="66" t="e">
        <f t="shared" si="29"/>
        <v>#DIV/0!</v>
      </c>
      <c r="P171" s="23" t="e">
        <f>N171/#REF!</f>
        <v>#REF!</v>
      </c>
      <c r="Q171" t="e">
        <f>IF(#REF!="1A1 Energy Industries",#REF!)</f>
        <v>#REF!</v>
      </c>
      <c r="R171" t="e">
        <f>IF(#REF!="1B2 Oil &amp; Natural Gas",#REF!)</f>
        <v>#REF!</v>
      </c>
      <c r="S171" t="e">
        <f>IF(#REF!="3A2 Manure Management",#REF!)</f>
        <v>#REF!</v>
      </c>
      <c r="T171" t="e">
        <f>IF(#REF!="3B2 Cropland",#REF!)</f>
        <v>#REF!</v>
      </c>
      <c r="U171" t="e">
        <f>IF(#REF!="3B6 Other Land",#REF!)</f>
        <v>#REF!</v>
      </c>
      <c r="V171" t="e">
        <f>IF(#REF!="4A1 Managed Waste Disposal Sites",#REF!)</f>
        <v>#REF!</v>
      </c>
      <c r="W171" t="e">
        <f>IF(#REF!="4D1 Domestic Wastewater Treatment &amp; Discharge",#REF!)</f>
        <v>#REF!</v>
      </c>
      <c r="X171" t="e">
        <f>IF(#REF!="unknown",#REF!)</f>
        <v>#REF!</v>
      </c>
    </row>
    <row r="172" spans="1:24" x14ac:dyDescent="0.35">
      <c r="A172" s="4" t="s">
        <v>434</v>
      </c>
      <c r="B172" s="4" t="s">
        <v>435</v>
      </c>
      <c r="C172" s="4" t="s">
        <v>431</v>
      </c>
      <c r="D172" s="4" t="s">
        <v>376</v>
      </c>
      <c r="E172" s="33" t="s">
        <v>514</v>
      </c>
      <c r="F172" s="49">
        <v>3.1102188504841668</v>
      </c>
      <c r="G172" s="49">
        <v>178.98662616238335</v>
      </c>
      <c r="H172" s="49">
        <f t="shared" si="27"/>
        <v>17.376822599373767</v>
      </c>
      <c r="I172" s="67">
        <f t="shared" si="26"/>
        <v>125.11312271549112</v>
      </c>
      <c r="J172" s="67">
        <f t="shared" si="32"/>
        <v>53387.307785982019</v>
      </c>
      <c r="K172" s="180">
        <f t="shared" si="30"/>
        <v>0.84926895344587716</v>
      </c>
      <c r="L172" s="96">
        <f t="shared" si="33"/>
        <v>3448.798957245564</v>
      </c>
      <c r="M172" s="96">
        <f t="shared" si="31"/>
        <v>0.9600155000790368</v>
      </c>
      <c r="N172" s="63">
        <f t="shared" si="28"/>
        <v>462.10593057767778</v>
      </c>
      <c r="O172" s="66" t="e">
        <f t="shared" si="29"/>
        <v>#DIV/0!</v>
      </c>
      <c r="P172" s="23" t="e">
        <f>N172/#REF!</f>
        <v>#REF!</v>
      </c>
      <c r="Q172" t="e">
        <f>IF(#REF!="1A1 Energy Industries",#REF!)</f>
        <v>#REF!</v>
      </c>
      <c r="R172" t="e">
        <f>IF(#REF!="1B2 Oil &amp; Natural Gas",#REF!)</f>
        <v>#REF!</v>
      </c>
      <c r="S172" t="e">
        <f>IF(#REF!="3A2 Manure Management",#REF!)</f>
        <v>#REF!</v>
      </c>
      <c r="T172" t="e">
        <f>IF(#REF!="3B2 Cropland",#REF!)</f>
        <v>#REF!</v>
      </c>
      <c r="U172" t="e">
        <f>IF(#REF!="3B6 Other Land",#REF!)</f>
        <v>#REF!</v>
      </c>
      <c r="V172" t="e">
        <f>IF(#REF!="4A1 Managed Waste Disposal Sites",#REF!)</f>
        <v>#REF!</v>
      </c>
      <c r="W172" t="e">
        <f>IF(#REF!="4D1 Domestic Wastewater Treatment &amp; Discharge",#REF!)</f>
        <v>#REF!</v>
      </c>
      <c r="X172" t="e">
        <f>IF(#REF!="unknown",#REF!)</f>
        <v>#REF!</v>
      </c>
    </row>
    <row r="173" spans="1:24" x14ac:dyDescent="0.35">
      <c r="A173" s="5" t="s">
        <v>1194</v>
      </c>
      <c r="B173" s="4" t="s">
        <v>1057</v>
      </c>
      <c r="C173" s="4" t="s">
        <v>1109</v>
      </c>
      <c r="D173" s="4" t="s">
        <v>392</v>
      </c>
      <c r="E173" s="33" t="s">
        <v>343</v>
      </c>
      <c r="F173" s="49">
        <v>3.1043011750999998</v>
      </c>
      <c r="G173" s="49">
        <v>312.12978070000003</v>
      </c>
      <c r="H173" s="49">
        <f t="shared" si="27"/>
        <v>9.9455462664860672</v>
      </c>
      <c r="I173" s="67">
        <f t="shared" si="26"/>
        <v>71.607933118699677</v>
      </c>
      <c r="J173" s="67">
        <f t="shared" si="32"/>
        <v>53458.915719100718</v>
      </c>
      <c r="K173" s="180">
        <f t="shared" si="30"/>
        <v>0.85040807053082046</v>
      </c>
      <c r="L173" s="96">
        <f t="shared" si="33"/>
        <v>3451.9032584206639</v>
      </c>
      <c r="M173" s="96">
        <f t="shared" si="31"/>
        <v>0.96087962039511043</v>
      </c>
      <c r="N173" s="63">
        <f t="shared" si="28"/>
        <v>472.05147684416386</v>
      </c>
      <c r="O173" s="66" t="e">
        <f t="shared" si="29"/>
        <v>#DIV/0!</v>
      </c>
      <c r="P173" s="23" t="e">
        <f>N173/#REF!</f>
        <v>#REF!</v>
      </c>
      <c r="Q173" t="e">
        <f>IF(#REF!="1A1 Energy Industries",#REF!)</f>
        <v>#REF!</v>
      </c>
      <c r="R173" t="e">
        <f>IF(#REF!="1B2 Oil &amp; Natural Gas",#REF!)</f>
        <v>#REF!</v>
      </c>
      <c r="S173" t="e">
        <f>IF(#REF!="3A2 Manure Management",#REF!)</f>
        <v>#REF!</v>
      </c>
      <c r="T173" t="e">
        <f>IF(#REF!="3B2 Cropland",#REF!)</f>
        <v>#REF!</v>
      </c>
      <c r="U173" t="e">
        <f>IF(#REF!="3B6 Other Land",#REF!)</f>
        <v>#REF!</v>
      </c>
      <c r="V173" t="e">
        <f>IF(#REF!="4A1 Managed Waste Disposal Sites",#REF!)</f>
        <v>#REF!</v>
      </c>
      <c r="W173" t="e">
        <f>IF(#REF!="4D1 Domestic Wastewater Treatment &amp; Discharge",#REF!)</f>
        <v>#REF!</v>
      </c>
      <c r="X173" t="e">
        <f>IF(#REF!="unknown",#REF!)</f>
        <v>#REF!</v>
      </c>
    </row>
    <row r="174" spans="1:24" x14ac:dyDescent="0.35">
      <c r="A174" s="5" t="s">
        <v>1205</v>
      </c>
      <c r="B174" s="4" t="s">
        <v>1057</v>
      </c>
      <c r="C174" s="4" t="s">
        <v>1187</v>
      </c>
      <c r="D174" s="4" t="s">
        <v>392</v>
      </c>
      <c r="E174" s="33" t="s">
        <v>343</v>
      </c>
      <c r="F174" s="49">
        <v>3.09747373126</v>
      </c>
      <c r="G174" s="49">
        <v>141.625739186</v>
      </c>
      <c r="H174" s="49">
        <f t="shared" si="27"/>
        <v>21.870838938337499</v>
      </c>
      <c r="I174" s="67">
        <f t="shared" si="26"/>
        <v>157.47004035603001</v>
      </c>
      <c r="J174" s="67">
        <f t="shared" si="32"/>
        <v>53616.385759456745</v>
      </c>
      <c r="K174" s="180">
        <f t="shared" si="30"/>
        <v>0.8529130557401956</v>
      </c>
      <c r="L174" s="96">
        <f t="shared" si="33"/>
        <v>3455.0007321519238</v>
      </c>
      <c r="M174" s="96">
        <f t="shared" si="31"/>
        <v>0.96174184020843123</v>
      </c>
      <c r="N174" s="63">
        <f t="shared" si="28"/>
        <v>493.92231578250136</v>
      </c>
      <c r="O174" s="66" t="e">
        <f t="shared" si="29"/>
        <v>#DIV/0!</v>
      </c>
      <c r="P174" s="23" t="e">
        <f>N174/#REF!</f>
        <v>#REF!</v>
      </c>
      <c r="Q174" t="e">
        <f>IF(#REF!="1A1 Energy Industries",#REF!)</f>
        <v>#REF!</v>
      </c>
      <c r="R174" t="e">
        <f>IF(#REF!="1B2 Oil &amp; Natural Gas",#REF!)</f>
        <v>#REF!</v>
      </c>
      <c r="S174" t="e">
        <f>IF(#REF!="3A2 Manure Management",#REF!)</f>
        <v>#REF!</v>
      </c>
      <c r="T174" t="e">
        <f>IF(#REF!="3B2 Cropland",#REF!)</f>
        <v>#REF!</v>
      </c>
      <c r="U174" t="e">
        <f>IF(#REF!="3B6 Other Land",#REF!)</f>
        <v>#REF!</v>
      </c>
      <c r="V174" t="e">
        <f>IF(#REF!="4A1 Managed Waste Disposal Sites",#REF!)</f>
        <v>#REF!</v>
      </c>
      <c r="W174" t="e">
        <f>IF(#REF!="4D1 Domestic Wastewater Treatment &amp; Discharge",#REF!)</f>
        <v>#REF!</v>
      </c>
      <c r="X174" t="e">
        <f>IF(#REF!="unknown",#REF!)</f>
        <v>#REF!</v>
      </c>
    </row>
    <row r="175" spans="1:24" x14ac:dyDescent="0.35">
      <c r="A175" s="5" t="s">
        <v>1195</v>
      </c>
      <c r="B175" s="4" t="s">
        <v>1057</v>
      </c>
      <c r="C175" s="4" t="s">
        <v>1150</v>
      </c>
      <c r="D175" s="4" t="s">
        <v>392</v>
      </c>
      <c r="E175" s="33" t="s">
        <v>343</v>
      </c>
      <c r="F175" s="49">
        <v>2.9409265008299998</v>
      </c>
      <c r="G175" s="49">
        <v>489.282249831</v>
      </c>
      <c r="H175" s="49">
        <f t="shared" si="27"/>
        <v>6.010695261979782</v>
      </c>
      <c r="I175" s="67">
        <f t="shared" si="26"/>
        <v>43.277005886254436</v>
      </c>
      <c r="J175" s="67">
        <f t="shared" si="32"/>
        <v>53659.662765342997</v>
      </c>
      <c r="K175" s="180">
        <f t="shared" si="30"/>
        <v>0.85360149310520805</v>
      </c>
      <c r="L175" s="96">
        <f t="shared" si="33"/>
        <v>3457.9416586527536</v>
      </c>
      <c r="M175" s="96">
        <f t="shared" si="31"/>
        <v>0.96256048317961929</v>
      </c>
      <c r="N175" s="63">
        <f t="shared" si="28"/>
        <v>499.93301104448113</v>
      </c>
      <c r="O175" s="66" t="e">
        <f t="shared" si="29"/>
        <v>#DIV/0!</v>
      </c>
      <c r="P175" s="23" t="e">
        <f>N175/#REF!</f>
        <v>#REF!</v>
      </c>
      <c r="Q175" t="e">
        <f>IF(#REF!="1A1 Energy Industries",#REF!)</f>
        <v>#REF!</v>
      </c>
      <c r="R175" t="e">
        <f>IF(#REF!="1B2 Oil &amp; Natural Gas",#REF!)</f>
        <v>#REF!</v>
      </c>
      <c r="S175" t="e">
        <f>IF(#REF!="3A2 Manure Management",#REF!)</f>
        <v>#REF!</v>
      </c>
      <c r="T175" t="e">
        <f>IF(#REF!="3B2 Cropland",#REF!)</f>
        <v>#REF!</v>
      </c>
      <c r="U175" t="e">
        <f>IF(#REF!="3B6 Other Land",#REF!)</f>
        <v>#REF!</v>
      </c>
      <c r="V175" t="e">
        <f>IF(#REF!="4A1 Managed Waste Disposal Sites",#REF!)</f>
        <v>#REF!</v>
      </c>
      <c r="W175" t="e">
        <f>IF(#REF!="4D1 Domestic Wastewater Treatment &amp; Discharge",#REF!)</f>
        <v>#REF!</v>
      </c>
      <c r="X175" t="e">
        <f>IF(#REF!="unknown",#REF!)</f>
        <v>#REF!</v>
      </c>
    </row>
    <row r="176" spans="1:24" x14ac:dyDescent="0.35">
      <c r="A176" s="5" t="s">
        <v>1195</v>
      </c>
      <c r="B176" s="4" t="s">
        <v>1057</v>
      </c>
      <c r="C176" s="4" t="s">
        <v>1091</v>
      </c>
      <c r="D176" s="4" t="s">
        <v>392</v>
      </c>
      <c r="E176" s="33" t="s">
        <v>343</v>
      </c>
      <c r="F176" s="49">
        <v>2.8234716262699999</v>
      </c>
      <c r="G176" s="49">
        <v>496.38896039299999</v>
      </c>
      <c r="H176" s="49">
        <f t="shared" si="27"/>
        <v>5.6880226023451588</v>
      </c>
      <c r="I176" s="67">
        <f t="shared" si="26"/>
        <v>40.953762736885146</v>
      </c>
      <c r="J176" s="67">
        <f t="shared" si="32"/>
        <v>53700.616528079881</v>
      </c>
      <c r="K176" s="180">
        <f t="shared" si="30"/>
        <v>0.85425297302921266</v>
      </c>
      <c r="L176" s="96">
        <f t="shared" si="33"/>
        <v>3460.7651302790237</v>
      </c>
      <c r="M176" s="96">
        <f t="shared" si="31"/>
        <v>0.96334643114552143</v>
      </c>
      <c r="N176" s="63">
        <f t="shared" si="28"/>
        <v>505.62103364682628</v>
      </c>
      <c r="O176" s="66" t="e">
        <f t="shared" si="29"/>
        <v>#DIV/0!</v>
      </c>
      <c r="P176" s="23" t="e">
        <f>N176/#REF!</f>
        <v>#REF!</v>
      </c>
      <c r="Q176" t="e">
        <f>IF(#REF!="1A1 Energy Industries",#REF!)</f>
        <v>#REF!</v>
      </c>
      <c r="R176" t="e">
        <f>IF(#REF!="1B2 Oil &amp; Natural Gas",#REF!)</f>
        <v>#REF!</v>
      </c>
      <c r="S176" t="e">
        <f>IF(#REF!="3A2 Manure Management",#REF!)</f>
        <v>#REF!</v>
      </c>
      <c r="T176" t="e">
        <f>IF(#REF!="3B2 Cropland",#REF!)</f>
        <v>#REF!</v>
      </c>
      <c r="U176" t="e">
        <f>IF(#REF!="3B6 Other Land",#REF!)</f>
        <v>#REF!</v>
      </c>
      <c r="V176" t="e">
        <f>IF(#REF!="4A1 Managed Waste Disposal Sites",#REF!)</f>
        <v>#REF!</v>
      </c>
      <c r="W176" t="e">
        <f>IF(#REF!="4D1 Domestic Wastewater Treatment &amp; Discharge",#REF!)</f>
        <v>#REF!</v>
      </c>
      <c r="X176" t="e">
        <f>IF(#REF!="unknown",#REF!)</f>
        <v>#REF!</v>
      </c>
    </row>
    <row r="177" spans="1:36" x14ac:dyDescent="0.35">
      <c r="A177" s="71" t="s">
        <v>1251</v>
      </c>
      <c r="B177" s="72" t="s">
        <v>345</v>
      </c>
      <c r="C177" s="72"/>
      <c r="D177" s="72" t="s">
        <v>345</v>
      </c>
      <c r="E177" s="75" t="s">
        <v>343</v>
      </c>
      <c r="F177" s="74">
        <v>2.7903634775400001</v>
      </c>
      <c r="G177" s="74" t="s">
        <v>1217</v>
      </c>
      <c r="H177" s="74"/>
      <c r="I177" s="74" t="s">
        <v>1217</v>
      </c>
      <c r="J177"/>
      <c r="K177"/>
      <c r="L177" s="96">
        <f t="shared" si="33"/>
        <v>3463.5554937565635</v>
      </c>
      <c r="M177" s="96">
        <f t="shared" si="31"/>
        <v>0.96412316305204937</v>
      </c>
      <c r="N177" s="62"/>
      <c r="O177" s="21"/>
      <c r="P177" s="21"/>
      <c r="Q177" s="21" t="e">
        <f>IF(#REF!="1A1 Energy Industries",#REF!)</f>
        <v>#REF!</v>
      </c>
      <c r="R177" s="21" t="e">
        <f>IF(#REF!="1B2 Oil &amp; Natural Gas",#REF!)</f>
        <v>#REF!</v>
      </c>
      <c r="S177" s="21" t="e">
        <f>IF(#REF!="3A2 Manure Management",#REF!)</f>
        <v>#REF!</v>
      </c>
      <c r="T177" s="21" t="e">
        <f>IF(#REF!="3B2 Cropland",#REF!)</f>
        <v>#REF!</v>
      </c>
      <c r="U177" s="21" t="e">
        <f>IF(#REF!="3B6 Other Land",#REF!)</f>
        <v>#REF!</v>
      </c>
      <c r="V177" s="21" t="e">
        <f>IF(#REF!="4A1 Managed Waste Disposal Sites",#REF!)</f>
        <v>#REF!</v>
      </c>
      <c r="W177" s="21" t="e">
        <f>IF(#REF!="4D1 Domestic Wastewater Treatment &amp; Discharge",#REF!)</f>
        <v>#REF!</v>
      </c>
      <c r="X177" s="21" t="e">
        <f>IF(#REF!="unknown",#REF!)</f>
        <v>#REF!</v>
      </c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:36" x14ac:dyDescent="0.35">
      <c r="A178" s="5" t="s">
        <v>1197</v>
      </c>
      <c r="B178" s="4" t="s">
        <v>1057</v>
      </c>
      <c r="C178" s="4" t="s">
        <v>1116</v>
      </c>
      <c r="D178" s="4" t="s">
        <v>392</v>
      </c>
      <c r="E178" s="33" t="s">
        <v>343</v>
      </c>
      <c r="F178" s="49">
        <v>2.7457981648600001</v>
      </c>
      <c r="G178" s="49">
        <v>493.43972276300002</v>
      </c>
      <c r="H178" s="49">
        <f t="shared" ref="H178:H209" si="34">F178*1000/G178</f>
        <v>5.5646070597741719</v>
      </c>
      <c r="I178" s="67">
        <f t="shared" si="26"/>
        <v>40.065170830374036</v>
      </c>
      <c r="J178" s="67">
        <f>J176+I178</f>
        <v>53740.681698910259</v>
      </c>
      <c r="K178" s="180">
        <f t="shared" si="30"/>
        <v>0.85489031750511602</v>
      </c>
      <c r="L178" s="96">
        <f t="shared" si="33"/>
        <v>3466.3012919214234</v>
      </c>
      <c r="M178" s="96">
        <f t="shared" si="31"/>
        <v>0.9648874896570595</v>
      </c>
      <c r="N178" s="63">
        <f t="shared" ref="N178:N209" si="35">N177+H178</f>
        <v>5.5646070597741719</v>
      </c>
      <c r="O178" s="66" t="e">
        <f t="shared" ref="O178:O209" si="36">N178/N$336</f>
        <v>#DIV/0!</v>
      </c>
      <c r="P178" s="23" t="e">
        <f>N178/#REF!</f>
        <v>#REF!</v>
      </c>
      <c r="Q178" t="e">
        <f>IF(#REF!="1A1 Energy Industries",#REF!)</f>
        <v>#REF!</v>
      </c>
      <c r="R178" t="e">
        <f>IF(#REF!="1B2 Oil &amp; Natural Gas",#REF!)</f>
        <v>#REF!</v>
      </c>
      <c r="S178" t="e">
        <f>IF(#REF!="3A2 Manure Management",#REF!)</f>
        <v>#REF!</v>
      </c>
      <c r="T178" t="e">
        <f>IF(#REF!="3B2 Cropland",#REF!)</f>
        <v>#REF!</v>
      </c>
      <c r="U178" t="e">
        <f>IF(#REF!="3B6 Other Land",#REF!)</f>
        <v>#REF!</v>
      </c>
      <c r="V178" t="e">
        <f>IF(#REF!="4A1 Managed Waste Disposal Sites",#REF!)</f>
        <v>#REF!</v>
      </c>
      <c r="W178" t="e">
        <f>IF(#REF!="4D1 Domestic Wastewater Treatment &amp; Discharge",#REF!)</f>
        <v>#REF!</v>
      </c>
      <c r="X178" t="e">
        <f>IF(#REF!="unknown",#REF!)</f>
        <v>#REF!</v>
      </c>
    </row>
    <row r="179" spans="1:36" x14ac:dyDescent="0.35">
      <c r="A179" s="5" t="s">
        <v>1197</v>
      </c>
      <c r="B179" s="4" t="s">
        <v>1057</v>
      </c>
      <c r="C179" s="4" t="s">
        <v>1152</v>
      </c>
      <c r="D179" s="4" t="s">
        <v>392</v>
      </c>
      <c r="E179" s="45" t="s">
        <v>343</v>
      </c>
      <c r="F179" s="50">
        <v>2.7284794882900001</v>
      </c>
      <c r="G179" s="50">
        <v>463.52359163300002</v>
      </c>
      <c r="H179" s="49">
        <f t="shared" si="34"/>
        <v>5.8863875270674555</v>
      </c>
      <c r="I179" s="67">
        <f t="shared" si="26"/>
        <v>42.381990194885681</v>
      </c>
      <c r="J179" s="67">
        <f t="shared" si="32"/>
        <v>53783.063689105147</v>
      </c>
      <c r="K179" s="180">
        <f t="shared" si="30"/>
        <v>0.8555645172344235</v>
      </c>
      <c r="L179" s="96">
        <f t="shared" si="33"/>
        <v>3469.0297714097132</v>
      </c>
      <c r="M179" s="96">
        <f t="shared" si="31"/>
        <v>0.96564699539597854</v>
      </c>
      <c r="N179" s="63">
        <f t="shared" si="35"/>
        <v>11.450994586841627</v>
      </c>
      <c r="O179" s="66" t="e">
        <f t="shared" si="36"/>
        <v>#DIV/0!</v>
      </c>
      <c r="P179" s="23" t="e">
        <f>N179/#REF!</f>
        <v>#REF!</v>
      </c>
      <c r="Q179" t="e">
        <f>IF(#REF!="1A1 Energy Industries",#REF!)</f>
        <v>#REF!</v>
      </c>
      <c r="R179" t="e">
        <f>IF(#REF!="1B2 Oil &amp; Natural Gas",#REF!)</f>
        <v>#REF!</v>
      </c>
      <c r="S179" t="e">
        <f>IF(#REF!="3A2 Manure Management",#REF!)</f>
        <v>#REF!</v>
      </c>
      <c r="T179" t="e">
        <f>IF(#REF!="3B2 Cropland",#REF!)</f>
        <v>#REF!</v>
      </c>
      <c r="U179" t="e">
        <f>IF(#REF!="3B6 Other Land",#REF!)</f>
        <v>#REF!</v>
      </c>
      <c r="V179" t="e">
        <f>IF(#REF!="4A1 Managed Waste Disposal Sites",#REF!)</f>
        <v>#REF!</v>
      </c>
      <c r="W179" t="e">
        <f>IF(#REF!="4D1 Domestic Wastewater Treatment &amp; Discharge",#REF!)</f>
        <v>#REF!</v>
      </c>
      <c r="X179" t="e">
        <f>IF(#REF!="unknown",#REF!)</f>
        <v>#REF!</v>
      </c>
    </row>
    <row r="180" spans="1:36" x14ac:dyDescent="0.35">
      <c r="A180" s="5" t="s">
        <v>198</v>
      </c>
      <c r="B180" s="4" t="s">
        <v>455</v>
      </c>
      <c r="C180" s="4" t="s">
        <v>421</v>
      </c>
      <c r="D180" s="4" t="s">
        <v>376</v>
      </c>
      <c r="E180" s="33" t="s">
        <v>343</v>
      </c>
      <c r="F180" s="49">
        <v>2.6732588363200001</v>
      </c>
      <c r="G180" s="49">
        <v>168.15159826799999</v>
      </c>
      <c r="H180" s="49">
        <f t="shared" si="34"/>
        <v>15.897909171576002</v>
      </c>
      <c r="I180" s="67">
        <f t="shared" si="26"/>
        <v>114.46494603534721</v>
      </c>
      <c r="J180" s="67">
        <f t="shared" si="32"/>
        <v>53897.528635140494</v>
      </c>
      <c r="K180" s="180">
        <f t="shared" si="30"/>
        <v>0.85738539056475471</v>
      </c>
      <c r="L180" s="96">
        <f t="shared" si="33"/>
        <v>3471.7030302460334</v>
      </c>
      <c r="M180" s="96">
        <f t="shared" si="31"/>
        <v>0.96639112978896746</v>
      </c>
      <c r="N180" s="63">
        <f t="shared" si="35"/>
        <v>27.348903758417627</v>
      </c>
      <c r="O180" s="66" t="e">
        <f t="shared" si="36"/>
        <v>#DIV/0!</v>
      </c>
      <c r="P180" s="23" t="e">
        <f>N180/#REF!</f>
        <v>#REF!</v>
      </c>
      <c r="Q180" t="e">
        <f>IF(#REF!="1A1 Energy Industries",#REF!)</f>
        <v>#REF!</v>
      </c>
      <c r="R180" t="e">
        <f>IF(#REF!="1B2 Oil &amp; Natural Gas",#REF!)</f>
        <v>#REF!</v>
      </c>
      <c r="S180" t="e">
        <f>IF(#REF!="3A2 Manure Management",#REF!)</f>
        <v>#REF!</v>
      </c>
      <c r="T180" t="e">
        <f>IF(#REF!="3B2 Cropland",#REF!)</f>
        <v>#REF!</v>
      </c>
      <c r="U180" t="e">
        <f>IF(#REF!="3B6 Other Land",#REF!)</f>
        <v>#REF!</v>
      </c>
      <c r="V180" t="e">
        <f>IF(#REF!="4A1 Managed Waste Disposal Sites",#REF!)</f>
        <v>#REF!</v>
      </c>
      <c r="W180" t="e">
        <f>IF(#REF!="4D1 Domestic Wastewater Treatment &amp; Discharge",#REF!)</f>
        <v>#REF!</v>
      </c>
      <c r="X180" t="e">
        <f>IF(#REF!="unknown",#REF!)</f>
        <v>#REF!</v>
      </c>
    </row>
    <row r="181" spans="1:36" x14ac:dyDescent="0.35">
      <c r="A181" s="5" t="s">
        <v>1194</v>
      </c>
      <c r="B181" s="4" t="s">
        <v>1057</v>
      </c>
      <c r="C181" s="4" t="s">
        <v>1123</v>
      </c>
      <c r="D181" s="4" t="s">
        <v>392</v>
      </c>
      <c r="E181" s="33" t="s">
        <v>343</v>
      </c>
      <c r="F181" s="49">
        <v>2.6548920497299999</v>
      </c>
      <c r="G181" s="49">
        <v>124.77980605899999</v>
      </c>
      <c r="H181" s="49">
        <f t="shared" si="34"/>
        <v>21.276616253712398</v>
      </c>
      <c r="I181" s="67">
        <f t="shared" si="26"/>
        <v>153.19163702672927</v>
      </c>
      <c r="J181" s="67">
        <f t="shared" si="32"/>
        <v>54050.720272167222</v>
      </c>
      <c r="K181" s="180">
        <f t="shared" si="30"/>
        <v>0.85982231624334293</v>
      </c>
      <c r="L181" s="96">
        <f t="shared" si="33"/>
        <v>3474.3579222957633</v>
      </c>
      <c r="M181" s="96">
        <f t="shared" si="31"/>
        <v>0.96713015156158266</v>
      </c>
      <c r="N181" s="63">
        <f t="shared" si="35"/>
        <v>48.625520012130025</v>
      </c>
      <c r="O181" s="66" t="e">
        <f t="shared" si="36"/>
        <v>#DIV/0!</v>
      </c>
      <c r="P181" s="23" t="e">
        <f>N181/#REF!</f>
        <v>#REF!</v>
      </c>
      <c r="Q181" t="e">
        <f>IF(#REF!="1A1 Energy Industries",#REF!)</f>
        <v>#REF!</v>
      </c>
      <c r="R181" t="e">
        <f>IF(#REF!="1B2 Oil &amp; Natural Gas",#REF!)</f>
        <v>#REF!</v>
      </c>
      <c r="S181" t="e">
        <f>IF(#REF!="3A2 Manure Management",#REF!)</f>
        <v>#REF!</v>
      </c>
      <c r="T181" t="e">
        <f>IF(#REF!="3B2 Cropland",#REF!)</f>
        <v>#REF!</v>
      </c>
      <c r="U181" t="e">
        <f>IF(#REF!="3B6 Other Land",#REF!)</f>
        <v>#REF!</v>
      </c>
      <c r="V181" t="e">
        <f>IF(#REF!="4A1 Managed Waste Disposal Sites",#REF!)</f>
        <v>#REF!</v>
      </c>
      <c r="W181" t="e">
        <f>IF(#REF!="4D1 Domestic Wastewater Treatment &amp; Discharge",#REF!)</f>
        <v>#REF!</v>
      </c>
      <c r="X181" t="e">
        <f>IF(#REF!="unknown",#REF!)</f>
        <v>#REF!</v>
      </c>
    </row>
    <row r="182" spans="1:36" x14ac:dyDescent="0.35">
      <c r="A182" s="5" t="s">
        <v>1194</v>
      </c>
      <c r="B182" s="4" t="s">
        <v>1057</v>
      </c>
      <c r="C182" s="4" t="s">
        <v>1124</v>
      </c>
      <c r="D182" s="4" t="s">
        <v>392</v>
      </c>
      <c r="E182" s="33" t="s">
        <v>343</v>
      </c>
      <c r="F182" s="49">
        <v>2.6548920110799998</v>
      </c>
      <c r="G182" s="49">
        <v>124.77980605899999</v>
      </c>
      <c r="H182" s="49">
        <f t="shared" si="34"/>
        <v>21.276615943966764</v>
      </c>
      <c r="I182" s="67">
        <f t="shared" si="26"/>
        <v>153.19163479656069</v>
      </c>
      <c r="J182" s="67">
        <f t="shared" si="32"/>
        <v>54203.911906963782</v>
      </c>
      <c r="K182" s="180">
        <f t="shared" si="30"/>
        <v>0.8622592418864542</v>
      </c>
      <c r="L182" s="96">
        <f t="shared" si="33"/>
        <v>3477.0128143068432</v>
      </c>
      <c r="M182" s="96">
        <f t="shared" si="31"/>
        <v>0.96786917332343925</v>
      </c>
      <c r="N182" s="63">
        <f t="shared" si="35"/>
        <v>69.902135956096785</v>
      </c>
      <c r="O182" s="66" t="e">
        <f t="shared" si="36"/>
        <v>#DIV/0!</v>
      </c>
      <c r="P182" s="23" t="e">
        <f>N182/#REF!</f>
        <v>#REF!</v>
      </c>
      <c r="Q182" t="e">
        <f>IF(#REF!="1A1 Energy Industries",#REF!)</f>
        <v>#REF!</v>
      </c>
      <c r="R182" t="e">
        <f>IF(#REF!="1B2 Oil &amp; Natural Gas",#REF!)</f>
        <v>#REF!</v>
      </c>
      <c r="S182" t="e">
        <f>IF(#REF!="3A2 Manure Management",#REF!)</f>
        <v>#REF!</v>
      </c>
      <c r="T182" t="e">
        <f>IF(#REF!="3B2 Cropland",#REF!)</f>
        <v>#REF!</v>
      </c>
      <c r="U182" t="e">
        <f>IF(#REF!="3B6 Other Land",#REF!)</f>
        <v>#REF!</v>
      </c>
      <c r="V182" t="e">
        <f>IF(#REF!="4A1 Managed Waste Disposal Sites",#REF!)</f>
        <v>#REF!</v>
      </c>
      <c r="W182" t="e">
        <f>IF(#REF!="4D1 Domestic Wastewater Treatment &amp; Discharge",#REF!)</f>
        <v>#REF!</v>
      </c>
      <c r="X182" t="e">
        <f>IF(#REF!="unknown",#REF!)</f>
        <v>#REF!</v>
      </c>
    </row>
    <row r="183" spans="1:36" x14ac:dyDescent="0.35">
      <c r="A183" s="5" t="s">
        <v>1197</v>
      </c>
      <c r="B183" s="4" t="s">
        <v>1057</v>
      </c>
      <c r="C183" s="4" t="s">
        <v>1116</v>
      </c>
      <c r="D183" s="4" t="s">
        <v>392</v>
      </c>
      <c r="E183" s="33" t="s">
        <v>343</v>
      </c>
      <c r="F183" s="49">
        <v>2.56095364876</v>
      </c>
      <c r="G183" s="49">
        <v>493.43972276300002</v>
      </c>
      <c r="H183" s="49">
        <f t="shared" si="34"/>
        <v>5.1900030147958525</v>
      </c>
      <c r="I183" s="67">
        <f t="shared" si="26"/>
        <v>37.368021706530143</v>
      </c>
      <c r="J183" s="67">
        <f t="shared" si="32"/>
        <v>54241.279928670308</v>
      </c>
      <c r="K183" s="180">
        <f t="shared" si="30"/>
        <v>0.86285368093953907</v>
      </c>
      <c r="L183" s="96">
        <f t="shared" si="33"/>
        <v>3479.5737679556032</v>
      </c>
      <c r="M183" s="96">
        <f t="shared" si="31"/>
        <v>0.96858204618969557</v>
      </c>
      <c r="N183" s="63">
        <f t="shared" si="35"/>
        <v>75.092138970892634</v>
      </c>
      <c r="O183" s="66" t="e">
        <f t="shared" si="36"/>
        <v>#DIV/0!</v>
      </c>
      <c r="P183" s="23" t="e">
        <f>N183/#REF!</f>
        <v>#REF!</v>
      </c>
      <c r="Q183" t="e">
        <f>IF(#REF!="1A1 Energy Industries",#REF!)</f>
        <v>#REF!</v>
      </c>
      <c r="R183" t="e">
        <f>IF(#REF!="1B2 Oil &amp; Natural Gas",#REF!)</f>
        <v>#REF!</v>
      </c>
      <c r="S183" t="e">
        <f>IF(#REF!="3A2 Manure Management",#REF!)</f>
        <v>#REF!</v>
      </c>
      <c r="T183" t="e">
        <f>IF(#REF!="3B2 Cropland",#REF!)</f>
        <v>#REF!</v>
      </c>
      <c r="U183" t="e">
        <f>IF(#REF!="3B6 Other Land",#REF!)</f>
        <v>#REF!</v>
      </c>
      <c r="V183" t="e">
        <f>IF(#REF!="4A1 Managed Waste Disposal Sites",#REF!)</f>
        <v>#REF!</v>
      </c>
      <c r="W183" t="e">
        <f>IF(#REF!="4D1 Domestic Wastewater Treatment &amp; Discharge",#REF!)</f>
        <v>#REF!</v>
      </c>
      <c r="X183" t="e">
        <f>IF(#REF!="unknown",#REF!)</f>
        <v>#REF!</v>
      </c>
    </row>
    <row r="184" spans="1:36" x14ac:dyDescent="0.35">
      <c r="A184" s="5" t="s">
        <v>1194</v>
      </c>
      <c r="B184" s="4" t="s">
        <v>1057</v>
      </c>
      <c r="C184" s="4"/>
      <c r="D184" s="4" t="s">
        <v>392</v>
      </c>
      <c r="E184" s="33" t="s">
        <v>343</v>
      </c>
      <c r="F184" s="49">
        <v>2.4655388877700002</v>
      </c>
      <c r="G184" s="49">
        <v>152.97058540800001</v>
      </c>
      <c r="H184" s="49">
        <f t="shared" si="34"/>
        <v>16.117731923388835</v>
      </c>
      <c r="I184" s="67">
        <f t="shared" si="26"/>
        <v>116.04766984839964</v>
      </c>
      <c r="J184" s="67">
        <f t="shared" si="32"/>
        <v>54357.327598518707</v>
      </c>
      <c r="K184" s="180">
        <f t="shared" si="30"/>
        <v>0.86469973175590664</v>
      </c>
      <c r="L184" s="96">
        <f t="shared" si="33"/>
        <v>3482.0393068433732</v>
      </c>
      <c r="M184" s="96">
        <f t="shared" si="31"/>
        <v>0.9692683591866692</v>
      </c>
      <c r="N184" s="63">
        <f t="shared" si="35"/>
        <v>91.209870894281465</v>
      </c>
      <c r="O184" s="66" t="e">
        <f t="shared" si="36"/>
        <v>#DIV/0!</v>
      </c>
      <c r="P184" s="23" t="e">
        <f>N184/#REF!</f>
        <v>#REF!</v>
      </c>
      <c r="Q184" t="e">
        <f>IF(#REF!="1A1 Energy Industries",#REF!)</f>
        <v>#REF!</v>
      </c>
      <c r="R184" t="e">
        <f>IF(#REF!="1B2 Oil &amp; Natural Gas",#REF!)</f>
        <v>#REF!</v>
      </c>
      <c r="S184" t="e">
        <f>IF(#REF!="3A2 Manure Management",#REF!)</f>
        <v>#REF!</v>
      </c>
      <c r="T184" t="e">
        <f>IF(#REF!="3B2 Cropland",#REF!)</f>
        <v>#REF!</v>
      </c>
      <c r="U184" t="e">
        <f>IF(#REF!="3B6 Other Land",#REF!)</f>
        <v>#REF!</v>
      </c>
      <c r="V184" t="e">
        <f>IF(#REF!="4A1 Managed Waste Disposal Sites",#REF!)</f>
        <v>#REF!</v>
      </c>
      <c r="W184" t="e">
        <f>IF(#REF!="4D1 Domestic Wastewater Treatment &amp; Discharge",#REF!)</f>
        <v>#REF!</v>
      </c>
      <c r="X184" t="e">
        <f>IF(#REF!="unknown",#REF!)</f>
        <v>#REF!</v>
      </c>
    </row>
    <row r="185" spans="1:36" x14ac:dyDescent="0.35">
      <c r="A185" s="5" t="s">
        <v>1194</v>
      </c>
      <c r="B185" s="4" t="s">
        <v>1057</v>
      </c>
      <c r="C185" s="4" t="s">
        <v>1113</v>
      </c>
      <c r="D185" s="4" t="s">
        <v>392</v>
      </c>
      <c r="E185" s="33" t="s">
        <v>343</v>
      </c>
      <c r="F185" s="49">
        <v>2.3730767536899999</v>
      </c>
      <c r="G185" s="49">
        <v>198.86176103</v>
      </c>
      <c r="H185" s="49">
        <f t="shared" si="34"/>
        <v>11.933298495390478</v>
      </c>
      <c r="I185" s="67">
        <f t="shared" si="26"/>
        <v>85.919749166811442</v>
      </c>
      <c r="J185" s="67">
        <f t="shared" si="32"/>
        <v>54443.247347685516</v>
      </c>
      <c r="K185" s="180">
        <f t="shared" si="30"/>
        <v>0.86606651683051172</v>
      </c>
      <c r="L185" s="96">
        <f t="shared" si="33"/>
        <v>3484.4123835970631</v>
      </c>
      <c r="M185" s="96">
        <f t="shared" si="31"/>
        <v>0.96992893421428383</v>
      </c>
      <c r="N185" s="63">
        <f t="shared" si="35"/>
        <v>103.14316938967194</v>
      </c>
      <c r="O185" s="66" t="e">
        <f t="shared" si="36"/>
        <v>#DIV/0!</v>
      </c>
      <c r="P185" s="23" t="e">
        <f>N185/#REF!</f>
        <v>#REF!</v>
      </c>
      <c r="Q185" t="e">
        <f>IF(#REF!="1A1 Energy Industries",#REF!)</f>
        <v>#REF!</v>
      </c>
      <c r="R185" t="e">
        <f>IF(#REF!="1B2 Oil &amp; Natural Gas",#REF!)</f>
        <v>#REF!</v>
      </c>
      <c r="S185" t="e">
        <f>IF(#REF!="3A2 Manure Management",#REF!)</f>
        <v>#REF!</v>
      </c>
      <c r="T185" t="e">
        <f>IF(#REF!="3B2 Cropland",#REF!)</f>
        <v>#REF!</v>
      </c>
      <c r="U185" t="e">
        <f>IF(#REF!="3B6 Other Land",#REF!)</f>
        <v>#REF!</v>
      </c>
      <c r="V185" t="e">
        <f>IF(#REF!="4A1 Managed Waste Disposal Sites",#REF!)</f>
        <v>#REF!</v>
      </c>
      <c r="W185" t="e">
        <f>IF(#REF!="4D1 Domestic Wastewater Treatment &amp; Discharge",#REF!)</f>
        <v>#REF!</v>
      </c>
      <c r="X185" t="e">
        <f>IF(#REF!="unknown",#REF!)</f>
        <v>#REF!</v>
      </c>
    </row>
    <row r="186" spans="1:36" x14ac:dyDescent="0.35">
      <c r="A186" s="5" t="s">
        <v>1197</v>
      </c>
      <c r="B186" s="4" t="s">
        <v>1057</v>
      </c>
      <c r="C186" s="4" t="s">
        <v>1152</v>
      </c>
      <c r="D186" s="4" t="s">
        <v>392</v>
      </c>
      <c r="E186" s="33" t="s">
        <v>514</v>
      </c>
      <c r="F186" s="49">
        <v>2.30796419154</v>
      </c>
      <c r="G186" s="49">
        <v>179.62608449749999</v>
      </c>
      <c r="H186" s="49">
        <f t="shared" si="34"/>
        <v>12.848714027233175</v>
      </c>
      <c r="I186" s="67">
        <f t="shared" si="26"/>
        <v>92.510740996078866</v>
      </c>
      <c r="J186" s="67">
        <f t="shared" si="32"/>
        <v>54535.758088681592</v>
      </c>
      <c r="K186" s="180">
        <f t="shared" si="30"/>
        <v>0.8675381493860097</v>
      </c>
      <c r="L186" s="96">
        <f t="shared" si="33"/>
        <v>3486.7203477886032</v>
      </c>
      <c r="M186" s="96">
        <f t="shared" si="31"/>
        <v>0.97057138436141432</v>
      </c>
      <c r="N186" s="63">
        <f t="shared" si="35"/>
        <v>115.99188341690511</v>
      </c>
      <c r="O186" s="66" t="e">
        <f t="shared" si="36"/>
        <v>#DIV/0!</v>
      </c>
      <c r="P186" s="23" t="e">
        <f>N186/#REF!</f>
        <v>#REF!</v>
      </c>
      <c r="Q186" t="e">
        <f>IF(#REF!="1A1 Energy Industries",#REF!)</f>
        <v>#REF!</v>
      </c>
      <c r="R186" t="e">
        <f>IF(#REF!="1B2 Oil &amp; Natural Gas",#REF!)</f>
        <v>#REF!</v>
      </c>
      <c r="S186" t="e">
        <f>IF(#REF!="3A2 Manure Management",#REF!)</f>
        <v>#REF!</v>
      </c>
      <c r="T186" t="e">
        <f>IF(#REF!="3B2 Cropland",#REF!)</f>
        <v>#REF!</v>
      </c>
      <c r="U186" t="e">
        <f>IF(#REF!="3B6 Other Land",#REF!)</f>
        <v>#REF!</v>
      </c>
      <c r="V186" t="e">
        <f>IF(#REF!="4A1 Managed Waste Disposal Sites",#REF!)</f>
        <v>#REF!</v>
      </c>
      <c r="W186" t="e">
        <f>IF(#REF!="4D1 Domestic Wastewater Treatment &amp; Discharge",#REF!)</f>
        <v>#REF!</v>
      </c>
      <c r="X186" t="e">
        <f>IF(#REF!="unknown",#REF!)</f>
        <v>#REF!</v>
      </c>
    </row>
    <row r="187" spans="1:36" x14ac:dyDescent="0.35">
      <c r="A187" s="5" t="s">
        <v>1197</v>
      </c>
      <c r="B187" s="4" t="s">
        <v>1057</v>
      </c>
      <c r="C187" s="4" t="s">
        <v>1091</v>
      </c>
      <c r="D187" s="4" t="s">
        <v>392</v>
      </c>
      <c r="E187" s="33" t="s">
        <v>343</v>
      </c>
      <c r="F187" s="49">
        <v>2.3013677272200002</v>
      </c>
      <c r="G187" s="49">
        <v>495.24539371899999</v>
      </c>
      <c r="H187" s="49">
        <f t="shared" si="34"/>
        <v>4.6469240429236294</v>
      </c>
      <c r="I187" s="67">
        <f t="shared" si="26"/>
        <v>33.457853109050127</v>
      </c>
      <c r="J187" s="67">
        <f t="shared" si="32"/>
        <v>54569.215941790644</v>
      </c>
      <c r="K187" s="180">
        <f t="shared" si="30"/>
        <v>0.86807038667372571</v>
      </c>
      <c r="L187" s="96">
        <f t="shared" si="33"/>
        <v>3489.0217155158234</v>
      </c>
      <c r="M187" s="96">
        <f t="shared" si="31"/>
        <v>0.97121199830177507</v>
      </c>
      <c r="N187" s="63">
        <f t="shared" si="35"/>
        <v>120.63880745982874</v>
      </c>
      <c r="O187" s="66" t="e">
        <f t="shared" si="36"/>
        <v>#DIV/0!</v>
      </c>
      <c r="P187" s="23" t="e">
        <f>N187/#REF!</f>
        <v>#REF!</v>
      </c>
      <c r="Q187" t="e">
        <f>IF(#REF!="1A1 Energy Industries",#REF!)</f>
        <v>#REF!</v>
      </c>
      <c r="R187" t="e">
        <f>IF(#REF!="1B2 Oil &amp; Natural Gas",#REF!)</f>
        <v>#REF!</v>
      </c>
      <c r="S187" t="e">
        <f>IF(#REF!="3A2 Manure Management",#REF!)</f>
        <v>#REF!</v>
      </c>
      <c r="T187" t="e">
        <f>IF(#REF!="3B2 Cropland",#REF!)</f>
        <v>#REF!</v>
      </c>
      <c r="U187" t="e">
        <f>IF(#REF!="3B6 Other Land",#REF!)</f>
        <v>#REF!</v>
      </c>
      <c r="V187" t="e">
        <f>IF(#REF!="4A1 Managed Waste Disposal Sites",#REF!)</f>
        <v>#REF!</v>
      </c>
      <c r="W187" t="e">
        <f>IF(#REF!="4D1 Domestic Wastewater Treatment &amp; Discharge",#REF!)</f>
        <v>#REF!</v>
      </c>
      <c r="X187" t="e">
        <f>IF(#REF!="unknown",#REF!)</f>
        <v>#REF!</v>
      </c>
    </row>
    <row r="188" spans="1:36" x14ac:dyDescent="0.35">
      <c r="A188" s="4" t="s">
        <v>434</v>
      </c>
      <c r="B188" s="4" t="s">
        <v>435</v>
      </c>
      <c r="C188" s="4" t="s">
        <v>431</v>
      </c>
      <c r="D188" s="4" t="s">
        <v>376</v>
      </c>
      <c r="E188" s="33" t="s">
        <v>343</v>
      </c>
      <c r="F188" s="49">
        <v>2.2781495507799998</v>
      </c>
      <c r="G188" s="49">
        <v>141.28694207199999</v>
      </c>
      <c r="H188" s="49">
        <f t="shared" si="34"/>
        <v>16.124275303651576</v>
      </c>
      <c r="I188" s="67">
        <f t="shared" si="26"/>
        <v>116.09478218629133</v>
      </c>
      <c r="J188" s="67">
        <f t="shared" si="32"/>
        <v>54685.310723976938</v>
      </c>
      <c r="K188" s="180">
        <f t="shared" si="30"/>
        <v>0.8699171869387462</v>
      </c>
      <c r="L188" s="96">
        <f t="shared" si="33"/>
        <v>3491.2998650666036</v>
      </c>
      <c r="M188" s="96">
        <f t="shared" si="31"/>
        <v>0.97184614917787993</v>
      </c>
      <c r="N188" s="63">
        <f t="shared" si="35"/>
        <v>136.76308276348033</v>
      </c>
      <c r="O188" s="66" t="e">
        <f t="shared" si="36"/>
        <v>#DIV/0!</v>
      </c>
      <c r="P188" s="23" t="e">
        <f>N188/#REF!</f>
        <v>#REF!</v>
      </c>
      <c r="Q188" t="e">
        <f>IF(#REF!="1A1 Energy Industries",#REF!)</f>
        <v>#REF!</v>
      </c>
      <c r="R188" t="e">
        <f>IF(#REF!="1B2 Oil &amp; Natural Gas",#REF!)</f>
        <v>#REF!</v>
      </c>
      <c r="S188" t="e">
        <f>IF(#REF!="3A2 Manure Management",#REF!)</f>
        <v>#REF!</v>
      </c>
      <c r="T188" t="e">
        <f>IF(#REF!="3B2 Cropland",#REF!)</f>
        <v>#REF!</v>
      </c>
      <c r="U188" t="e">
        <f>IF(#REF!="3B6 Other Land",#REF!)</f>
        <v>#REF!</v>
      </c>
      <c r="V188" t="e">
        <f>IF(#REF!="4A1 Managed Waste Disposal Sites",#REF!)</f>
        <v>#REF!</v>
      </c>
      <c r="W188" t="e">
        <f>IF(#REF!="4D1 Domestic Wastewater Treatment &amp; Discharge",#REF!)</f>
        <v>#REF!</v>
      </c>
      <c r="X188" t="e">
        <f>IF(#REF!="unknown",#REF!)</f>
        <v>#REF!</v>
      </c>
    </row>
    <row r="189" spans="1:36" x14ac:dyDescent="0.35">
      <c r="A189" s="4" t="s">
        <v>434</v>
      </c>
      <c r="B189" s="4" t="s">
        <v>435</v>
      </c>
      <c r="C189" s="4" t="s">
        <v>431</v>
      </c>
      <c r="D189" s="4" t="s">
        <v>376</v>
      </c>
      <c r="E189" s="33" t="s">
        <v>343</v>
      </c>
      <c r="F189" s="49">
        <v>2.2781495358799999</v>
      </c>
      <c r="G189" s="49">
        <v>141.28694207199999</v>
      </c>
      <c r="H189" s="49">
        <f t="shared" si="34"/>
        <v>16.124275198192429</v>
      </c>
      <c r="I189" s="67">
        <f t="shared" si="26"/>
        <v>116.09478142698548</v>
      </c>
      <c r="J189" s="67">
        <f t="shared" si="32"/>
        <v>54801.40550540392</v>
      </c>
      <c r="K189" s="180">
        <f t="shared" si="30"/>
        <v>0.87176398719168768</v>
      </c>
      <c r="L189" s="96">
        <f t="shared" si="33"/>
        <v>3493.5780146024836</v>
      </c>
      <c r="M189" s="96">
        <f t="shared" si="31"/>
        <v>0.97248030004983721</v>
      </c>
      <c r="N189" s="63">
        <f t="shared" si="35"/>
        <v>152.88735796167276</v>
      </c>
      <c r="O189" s="66" t="e">
        <f t="shared" si="36"/>
        <v>#DIV/0!</v>
      </c>
      <c r="P189" s="23" t="e">
        <f>N189/#REF!</f>
        <v>#REF!</v>
      </c>
      <c r="Q189" t="e">
        <f>IF(#REF!="1A1 Energy Industries",#REF!)</f>
        <v>#REF!</v>
      </c>
      <c r="R189" t="e">
        <f>IF(#REF!="1B2 Oil &amp; Natural Gas",#REF!)</f>
        <v>#REF!</v>
      </c>
      <c r="S189" t="e">
        <f>IF(#REF!="3A2 Manure Management",#REF!)</f>
        <v>#REF!</v>
      </c>
      <c r="T189" t="e">
        <f>IF(#REF!="3B2 Cropland",#REF!)</f>
        <v>#REF!</v>
      </c>
      <c r="U189" t="e">
        <f>IF(#REF!="3B6 Other Land",#REF!)</f>
        <v>#REF!</v>
      </c>
      <c r="V189" t="e">
        <f>IF(#REF!="4A1 Managed Waste Disposal Sites",#REF!)</f>
        <v>#REF!</v>
      </c>
      <c r="W189" t="e">
        <f>IF(#REF!="4D1 Domestic Wastewater Treatment &amp; Discharge",#REF!)</f>
        <v>#REF!</v>
      </c>
      <c r="X189" t="e">
        <f>IF(#REF!="unknown",#REF!)</f>
        <v>#REF!</v>
      </c>
    </row>
    <row r="190" spans="1:36" x14ac:dyDescent="0.35">
      <c r="A190" s="5" t="s">
        <v>189</v>
      </c>
      <c r="B190" s="4" t="s">
        <v>346</v>
      </c>
      <c r="C190" s="4" t="s">
        <v>454</v>
      </c>
      <c r="D190" s="4" t="s">
        <v>376</v>
      </c>
      <c r="E190" s="33" t="s">
        <v>343</v>
      </c>
      <c r="F190" s="49">
        <v>2.2359199735800002</v>
      </c>
      <c r="G190" s="49">
        <v>481.26022067100001</v>
      </c>
      <c r="H190" s="49">
        <f t="shared" si="34"/>
        <v>4.6459688076079821</v>
      </c>
      <c r="I190" s="67">
        <f t="shared" si="26"/>
        <v>33.450975414777467</v>
      </c>
      <c r="J190" s="67">
        <f t="shared" si="32"/>
        <v>54834.8564808187</v>
      </c>
      <c r="K190" s="180">
        <f t="shared" si="30"/>
        <v>0.87229611507114813</v>
      </c>
      <c r="L190" s="96">
        <f t="shared" si="33"/>
        <v>3495.8139345760637</v>
      </c>
      <c r="M190" s="96">
        <f t="shared" si="31"/>
        <v>0.97310269580505038</v>
      </c>
      <c r="N190" s="63">
        <f t="shared" si="35"/>
        <v>157.53332676928073</v>
      </c>
      <c r="O190" s="66" t="e">
        <f t="shared" si="36"/>
        <v>#DIV/0!</v>
      </c>
      <c r="P190" s="23" t="e">
        <f>N190/#REF!</f>
        <v>#REF!</v>
      </c>
      <c r="Q190" t="e">
        <f>IF(#REF!="1A1 Energy Industries",#REF!)</f>
        <v>#REF!</v>
      </c>
      <c r="R190" t="e">
        <f>IF(#REF!="1B2 Oil &amp; Natural Gas",#REF!)</f>
        <v>#REF!</v>
      </c>
      <c r="S190" t="e">
        <f>IF(#REF!="3A2 Manure Management",#REF!)</f>
        <v>#REF!</v>
      </c>
      <c r="T190" t="e">
        <f>IF(#REF!="3B2 Cropland",#REF!)</f>
        <v>#REF!</v>
      </c>
      <c r="U190" t="e">
        <f>IF(#REF!="3B6 Other Land",#REF!)</f>
        <v>#REF!</v>
      </c>
      <c r="V190" t="e">
        <f>IF(#REF!="4A1 Managed Waste Disposal Sites",#REF!)</f>
        <v>#REF!</v>
      </c>
      <c r="W190" t="e">
        <f>IF(#REF!="4D1 Domestic Wastewater Treatment &amp; Discharge",#REF!)</f>
        <v>#REF!</v>
      </c>
      <c r="X190" t="e">
        <f>IF(#REF!="unknown",#REF!)</f>
        <v>#REF!</v>
      </c>
    </row>
    <row r="191" spans="1:36" x14ac:dyDescent="0.35">
      <c r="A191" s="5" t="s">
        <v>1198</v>
      </c>
      <c r="B191" s="4" t="s">
        <v>1057</v>
      </c>
      <c r="C191" s="4"/>
      <c r="D191" s="4" t="s">
        <v>392</v>
      </c>
      <c r="E191" s="33" t="s">
        <v>343</v>
      </c>
      <c r="F191" s="49">
        <v>2.2340369080200002</v>
      </c>
      <c r="G191" s="49">
        <v>189.97368238799999</v>
      </c>
      <c r="H191" s="49">
        <f t="shared" si="34"/>
        <v>11.75971787216942</v>
      </c>
      <c r="I191" s="67">
        <f t="shared" si="26"/>
        <v>84.669968679619814</v>
      </c>
      <c r="J191" s="67">
        <f t="shared" si="32"/>
        <v>54919.52644949832</v>
      </c>
      <c r="K191" s="180">
        <f t="shared" si="30"/>
        <v>0.87364301902024966</v>
      </c>
      <c r="L191" s="96">
        <f t="shared" si="33"/>
        <v>3498.0479714840835</v>
      </c>
      <c r="M191" s="96">
        <f t="shared" si="31"/>
        <v>0.97372456738586322</v>
      </c>
      <c r="N191" s="63">
        <f t="shared" si="35"/>
        <v>169.29304464145017</v>
      </c>
      <c r="O191" s="66" t="e">
        <f t="shared" si="36"/>
        <v>#DIV/0!</v>
      </c>
      <c r="P191" s="23" t="e">
        <f>N191/#REF!</f>
        <v>#REF!</v>
      </c>
      <c r="Q191" t="e">
        <f>IF(#REF!="1A1 Energy Industries",#REF!)</f>
        <v>#REF!</v>
      </c>
      <c r="R191" t="e">
        <f>IF(#REF!="1B2 Oil &amp; Natural Gas",#REF!)</f>
        <v>#REF!</v>
      </c>
      <c r="S191" t="e">
        <f>IF(#REF!="3A2 Manure Management",#REF!)</f>
        <v>#REF!</v>
      </c>
      <c r="T191" t="e">
        <f>IF(#REF!="3B2 Cropland",#REF!)</f>
        <v>#REF!</v>
      </c>
      <c r="U191" t="e">
        <f>IF(#REF!="3B6 Other Land",#REF!)</f>
        <v>#REF!</v>
      </c>
      <c r="V191" t="e">
        <f>IF(#REF!="4A1 Managed Waste Disposal Sites",#REF!)</f>
        <v>#REF!</v>
      </c>
      <c r="W191" t="e">
        <f>IF(#REF!="4D1 Domestic Wastewater Treatment &amp; Discharge",#REF!)</f>
        <v>#REF!</v>
      </c>
      <c r="X191" t="e">
        <f>IF(#REF!="unknown",#REF!)</f>
        <v>#REF!</v>
      </c>
    </row>
    <row r="192" spans="1:36" x14ac:dyDescent="0.35">
      <c r="A192" s="5" t="s">
        <v>1197</v>
      </c>
      <c r="B192" s="4" t="s">
        <v>1057</v>
      </c>
      <c r="C192" s="4" t="s">
        <v>1158</v>
      </c>
      <c r="D192" s="4" t="s">
        <v>392</v>
      </c>
      <c r="E192" s="33" t="s">
        <v>343</v>
      </c>
      <c r="F192" s="49">
        <v>2.1929444822000002</v>
      </c>
      <c r="G192" s="49">
        <v>453.73018414000001</v>
      </c>
      <c r="H192" s="49">
        <f t="shared" si="34"/>
        <v>4.8331465678363585</v>
      </c>
      <c r="I192" s="67">
        <f t="shared" si="26"/>
        <v>34.798655288421784</v>
      </c>
      <c r="J192" s="67">
        <f t="shared" si="32"/>
        <v>54954.325104786745</v>
      </c>
      <c r="K192" s="180">
        <f t="shared" si="30"/>
        <v>0.87419658537869194</v>
      </c>
      <c r="L192" s="96">
        <f t="shared" si="33"/>
        <v>3500.2409159662834</v>
      </c>
      <c r="M192" s="96">
        <f t="shared" si="31"/>
        <v>0.97433500038582155</v>
      </c>
      <c r="N192" s="63">
        <f t="shared" si="35"/>
        <v>174.12619120928653</v>
      </c>
      <c r="O192" s="66" t="e">
        <f t="shared" si="36"/>
        <v>#DIV/0!</v>
      </c>
      <c r="P192" s="23" t="e">
        <f>N192/#REF!</f>
        <v>#REF!</v>
      </c>
      <c r="Q192" t="e">
        <f>IF(#REF!="1A1 Energy Industries",#REF!)</f>
        <v>#REF!</v>
      </c>
      <c r="R192" t="e">
        <f>IF(#REF!="1B2 Oil &amp; Natural Gas",#REF!)</f>
        <v>#REF!</v>
      </c>
      <c r="S192" t="e">
        <f>IF(#REF!="3A2 Manure Management",#REF!)</f>
        <v>#REF!</v>
      </c>
      <c r="T192" t="e">
        <f>IF(#REF!="3B2 Cropland",#REF!)</f>
        <v>#REF!</v>
      </c>
      <c r="U192" t="e">
        <f>IF(#REF!="3B6 Other Land",#REF!)</f>
        <v>#REF!</v>
      </c>
      <c r="V192" t="e">
        <f>IF(#REF!="4A1 Managed Waste Disposal Sites",#REF!)</f>
        <v>#REF!</v>
      </c>
      <c r="W192" t="e">
        <f>IF(#REF!="4D1 Domestic Wastewater Treatment &amp; Discharge",#REF!)</f>
        <v>#REF!</v>
      </c>
      <c r="X192" t="e">
        <f>IF(#REF!="unknown",#REF!)</f>
        <v>#REF!</v>
      </c>
    </row>
    <row r="193" spans="1:24" x14ac:dyDescent="0.35">
      <c r="A193" s="5" t="s">
        <v>179</v>
      </c>
      <c r="B193" s="4" t="s">
        <v>346</v>
      </c>
      <c r="C193" s="4" t="s">
        <v>357</v>
      </c>
      <c r="D193" s="4" t="s">
        <v>370</v>
      </c>
      <c r="E193" s="33" t="s">
        <v>343</v>
      </c>
      <c r="F193" s="49">
        <v>2.1901900351500001</v>
      </c>
      <c r="G193" s="49">
        <v>484.78151780000002</v>
      </c>
      <c r="H193" s="49">
        <f t="shared" si="34"/>
        <v>4.5178909565062639</v>
      </c>
      <c r="I193" s="67">
        <f t="shared" si="26"/>
        <v>32.528814886845097</v>
      </c>
      <c r="J193" s="67">
        <f t="shared" si="32"/>
        <v>54986.853919673587</v>
      </c>
      <c r="K193" s="180">
        <f t="shared" si="30"/>
        <v>0.87471404381069473</v>
      </c>
      <c r="L193" s="96">
        <f t="shared" si="33"/>
        <v>3502.4311060014334</v>
      </c>
      <c r="M193" s="96">
        <f t="shared" si="31"/>
        <v>0.97494466665165158</v>
      </c>
      <c r="N193" s="63">
        <f t="shared" si="35"/>
        <v>178.64408216579278</v>
      </c>
      <c r="O193" s="66" t="e">
        <f t="shared" si="36"/>
        <v>#DIV/0!</v>
      </c>
      <c r="P193" s="23" t="e">
        <f>N193/#REF!</f>
        <v>#REF!</v>
      </c>
      <c r="Q193" t="e">
        <f>IF(#REF!="1A1 Energy Industries",#REF!)</f>
        <v>#REF!</v>
      </c>
      <c r="R193" t="e">
        <f>IF(#REF!="1B2 Oil &amp; Natural Gas",#REF!)</f>
        <v>#REF!</v>
      </c>
      <c r="S193" t="e">
        <f>IF(#REF!="3A2 Manure Management",#REF!)</f>
        <v>#REF!</v>
      </c>
      <c r="T193" t="e">
        <f>IF(#REF!="3B2 Cropland",#REF!)</f>
        <v>#REF!</v>
      </c>
      <c r="U193" t="e">
        <f>IF(#REF!="3B6 Other Land",#REF!)</f>
        <v>#REF!</v>
      </c>
      <c r="V193" t="e">
        <f>IF(#REF!="4A1 Managed Waste Disposal Sites",#REF!)</f>
        <v>#REF!</v>
      </c>
      <c r="W193" t="e">
        <f>IF(#REF!="4D1 Domestic Wastewater Treatment &amp; Discharge",#REF!)</f>
        <v>#REF!</v>
      </c>
      <c r="X193" t="e">
        <f>IF(#REF!="unknown",#REF!)</f>
        <v>#REF!</v>
      </c>
    </row>
    <row r="194" spans="1:24" x14ac:dyDescent="0.35">
      <c r="A194" s="5" t="s">
        <v>179</v>
      </c>
      <c r="B194" s="4" t="s">
        <v>346</v>
      </c>
      <c r="C194" s="4" t="s">
        <v>357</v>
      </c>
      <c r="D194" s="4" t="s">
        <v>370</v>
      </c>
      <c r="E194" s="33" t="s">
        <v>343</v>
      </c>
      <c r="F194" s="49">
        <v>2.1572067535000001</v>
      </c>
      <c r="G194" s="49">
        <v>484.78151780000002</v>
      </c>
      <c r="H194" s="49">
        <f t="shared" si="34"/>
        <v>4.4498535408067488</v>
      </c>
      <c r="I194" s="67">
        <f t="shared" ref="I194:I257" si="37">F194*$J$2/G194*3600</f>
        <v>32.038945493808598</v>
      </c>
      <c r="J194" s="67">
        <f t="shared" si="32"/>
        <v>55018.8928651674</v>
      </c>
      <c r="K194" s="180">
        <f t="shared" si="30"/>
        <v>0.87522370955031425</v>
      </c>
      <c r="L194" s="96">
        <f t="shared" si="33"/>
        <v>3504.5883127549332</v>
      </c>
      <c r="M194" s="96">
        <f t="shared" si="31"/>
        <v>0.9755451516163911</v>
      </c>
      <c r="N194" s="63">
        <f t="shared" si="35"/>
        <v>183.09393570659952</v>
      </c>
      <c r="O194" s="66" t="e">
        <f t="shared" si="36"/>
        <v>#DIV/0!</v>
      </c>
      <c r="P194" s="23" t="e">
        <f>N194/#REF!</f>
        <v>#REF!</v>
      </c>
      <c r="Q194" t="e">
        <f>IF(#REF!="1A1 Energy Industries",#REF!)</f>
        <v>#REF!</v>
      </c>
      <c r="R194" t="e">
        <f>IF(#REF!="1B2 Oil &amp; Natural Gas",#REF!)</f>
        <v>#REF!</v>
      </c>
      <c r="S194" t="e">
        <f>IF(#REF!="3A2 Manure Management",#REF!)</f>
        <v>#REF!</v>
      </c>
      <c r="T194" t="e">
        <f>IF(#REF!="3B2 Cropland",#REF!)</f>
        <v>#REF!</v>
      </c>
      <c r="U194" t="e">
        <f>IF(#REF!="3B6 Other Land",#REF!)</f>
        <v>#REF!</v>
      </c>
      <c r="V194" t="e">
        <f>IF(#REF!="4A1 Managed Waste Disposal Sites",#REF!)</f>
        <v>#REF!</v>
      </c>
      <c r="W194" t="e">
        <f>IF(#REF!="4D1 Domestic Wastewater Treatment &amp; Discharge",#REF!)</f>
        <v>#REF!</v>
      </c>
      <c r="X194" t="e">
        <f>IF(#REF!="unknown",#REF!)</f>
        <v>#REF!</v>
      </c>
    </row>
    <row r="195" spans="1:24" x14ac:dyDescent="0.35">
      <c r="A195" s="5" t="s">
        <v>179</v>
      </c>
      <c r="B195" s="4" t="s">
        <v>346</v>
      </c>
      <c r="C195" s="4" t="s">
        <v>357</v>
      </c>
      <c r="D195" s="4" t="s">
        <v>370</v>
      </c>
      <c r="E195" s="33" t="s">
        <v>343</v>
      </c>
      <c r="F195" s="49">
        <v>2.15379677457</v>
      </c>
      <c r="G195" s="49">
        <v>484.78151780000002</v>
      </c>
      <c r="H195" s="49">
        <f t="shared" si="34"/>
        <v>4.4428194877234644</v>
      </c>
      <c r="I195" s="67">
        <f t="shared" si="37"/>
        <v>31.988300311608953</v>
      </c>
      <c r="J195" s="67">
        <f t="shared" si="32"/>
        <v>55050.881165479012</v>
      </c>
      <c r="K195" s="180">
        <f t="shared" si="30"/>
        <v>0.87573256964187496</v>
      </c>
      <c r="L195" s="96">
        <f t="shared" si="33"/>
        <v>3506.7421095295031</v>
      </c>
      <c r="M195" s="96">
        <f t="shared" si="31"/>
        <v>0.97614468737166127</v>
      </c>
      <c r="N195" s="63">
        <f t="shared" si="35"/>
        <v>187.53675519432298</v>
      </c>
      <c r="O195" s="66" t="e">
        <f t="shared" si="36"/>
        <v>#DIV/0!</v>
      </c>
      <c r="P195" s="23" t="e">
        <f>N195/#REF!</f>
        <v>#REF!</v>
      </c>
      <c r="Q195" t="e">
        <f>IF(#REF!="1A1 Energy Industries",#REF!)</f>
        <v>#REF!</v>
      </c>
      <c r="R195" t="e">
        <f>IF(#REF!="1B2 Oil &amp; Natural Gas",#REF!)</f>
        <v>#REF!</v>
      </c>
      <c r="S195" t="e">
        <f>IF(#REF!="3A2 Manure Management",#REF!)</f>
        <v>#REF!</v>
      </c>
      <c r="T195" t="e">
        <f>IF(#REF!="3B2 Cropland",#REF!)</f>
        <v>#REF!</v>
      </c>
      <c r="U195" t="e">
        <f>IF(#REF!="3B6 Other Land",#REF!)</f>
        <v>#REF!</v>
      </c>
      <c r="V195" t="e">
        <f>IF(#REF!="4A1 Managed Waste Disposal Sites",#REF!)</f>
        <v>#REF!</v>
      </c>
      <c r="W195" t="e">
        <f>IF(#REF!="4D1 Domestic Wastewater Treatment &amp; Discharge",#REF!)</f>
        <v>#REF!</v>
      </c>
      <c r="X195" t="e">
        <f>IF(#REF!="unknown",#REF!)</f>
        <v>#REF!</v>
      </c>
    </row>
    <row r="196" spans="1:24" ht="36" x14ac:dyDescent="0.35">
      <c r="A196" s="5" t="s">
        <v>1209</v>
      </c>
      <c r="B196" s="4" t="s">
        <v>1057</v>
      </c>
      <c r="C196" s="4" t="s">
        <v>1190</v>
      </c>
      <c r="D196" s="4" t="s">
        <v>392</v>
      </c>
      <c r="E196" s="33" t="s">
        <v>343</v>
      </c>
      <c r="F196" s="49">
        <v>2.1177976420100002</v>
      </c>
      <c r="G196" s="49">
        <v>372.358563753</v>
      </c>
      <c r="H196" s="49">
        <f t="shared" si="34"/>
        <v>5.6875223189839632</v>
      </c>
      <c r="I196" s="67">
        <f t="shared" si="37"/>
        <v>40.950160696684534</v>
      </c>
      <c r="J196" s="67">
        <f t="shared" si="32"/>
        <v>55091.831326175699</v>
      </c>
      <c r="K196" s="180">
        <f t="shared" si="30"/>
        <v>0.8763839922657265</v>
      </c>
      <c r="L196" s="96">
        <f t="shared" si="33"/>
        <v>3508.859907171513</v>
      </c>
      <c r="M196" s="96">
        <f t="shared" si="31"/>
        <v>0.97673420232674124</v>
      </c>
      <c r="N196" s="63">
        <f t="shared" si="35"/>
        <v>193.22427751330693</v>
      </c>
      <c r="O196" s="66" t="e">
        <f t="shared" si="36"/>
        <v>#DIV/0!</v>
      </c>
      <c r="P196" s="23" t="e">
        <f>N196/#REF!</f>
        <v>#REF!</v>
      </c>
      <c r="Q196" t="e">
        <f>IF(#REF!="1A1 Energy Industries",#REF!)</f>
        <v>#REF!</v>
      </c>
      <c r="R196" t="e">
        <f>IF(#REF!="1B2 Oil &amp; Natural Gas",#REF!)</f>
        <v>#REF!</v>
      </c>
      <c r="S196" t="e">
        <f>IF(#REF!="3A2 Manure Management",#REF!)</f>
        <v>#REF!</v>
      </c>
      <c r="T196" t="e">
        <f>IF(#REF!="3B2 Cropland",#REF!)</f>
        <v>#REF!</v>
      </c>
      <c r="U196" t="e">
        <f>IF(#REF!="3B6 Other Land",#REF!)</f>
        <v>#REF!</v>
      </c>
      <c r="V196" t="e">
        <f>IF(#REF!="4A1 Managed Waste Disposal Sites",#REF!)</f>
        <v>#REF!</v>
      </c>
      <c r="W196" t="e">
        <f>IF(#REF!="4D1 Domestic Wastewater Treatment &amp; Discharge",#REF!)</f>
        <v>#REF!</v>
      </c>
      <c r="X196" t="e">
        <f>IF(#REF!="unknown",#REF!)</f>
        <v>#REF!</v>
      </c>
    </row>
    <row r="197" spans="1:24" x14ac:dyDescent="0.35">
      <c r="A197" s="5" t="s">
        <v>1198</v>
      </c>
      <c r="B197" s="4" t="s">
        <v>1057</v>
      </c>
      <c r="C197" s="4" t="s">
        <v>1180</v>
      </c>
      <c r="D197" s="4" t="s">
        <v>392</v>
      </c>
      <c r="E197" s="45" t="s">
        <v>343</v>
      </c>
      <c r="F197" s="50">
        <v>2.0495006078900002</v>
      </c>
      <c r="G197" s="50">
        <v>120.074976577</v>
      </c>
      <c r="H197" s="49">
        <f t="shared" si="34"/>
        <v>17.06850724701766</v>
      </c>
      <c r="I197" s="67">
        <f t="shared" si="37"/>
        <v>122.89325217852715</v>
      </c>
      <c r="J197" s="67">
        <f t="shared" si="32"/>
        <v>55214.724578354224</v>
      </c>
      <c r="K197" s="180">
        <f t="shared" si="30"/>
        <v>0.878338940510759</v>
      </c>
      <c r="L197" s="96">
        <f t="shared" si="33"/>
        <v>3510.909407779403</v>
      </c>
      <c r="M197" s="96">
        <f t="shared" si="31"/>
        <v>0.9773047059644967</v>
      </c>
      <c r="N197" s="63">
        <f t="shared" si="35"/>
        <v>210.29278476032459</v>
      </c>
      <c r="O197" s="66" t="e">
        <f t="shared" si="36"/>
        <v>#DIV/0!</v>
      </c>
      <c r="P197" s="23" t="e">
        <f>N197/#REF!</f>
        <v>#REF!</v>
      </c>
      <c r="Q197" t="e">
        <f>IF(#REF!="1A1 Energy Industries",#REF!)</f>
        <v>#REF!</v>
      </c>
      <c r="R197" t="e">
        <f>IF(#REF!="1B2 Oil &amp; Natural Gas",#REF!)</f>
        <v>#REF!</v>
      </c>
      <c r="S197" t="e">
        <f>IF(#REF!="3A2 Manure Management",#REF!)</f>
        <v>#REF!</v>
      </c>
      <c r="T197" t="e">
        <f>IF(#REF!="3B2 Cropland",#REF!)</f>
        <v>#REF!</v>
      </c>
      <c r="U197" t="e">
        <f>IF(#REF!="3B6 Other Land",#REF!)</f>
        <v>#REF!</v>
      </c>
      <c r="V197" t="e">
        <f>IF(#REF!="4A1 Managed Waste Disposal Sites",#REF!)</f>
        <v>#REF!</v>
      </c>
      <c r="W197" t="e">
        <f>IF(#REF!="4D1 Domestic Wastewater Treatment &amp; Discharge",#REF!)</f>
        <v>#REF!</v>
      </c>
      <c r="X197" t="e">
        <f>IF(#REF!="unknown",#REF!)</f>
        <v>#REF!</v>
      </c>
    </row>
    <row r="198" spans="1:24" x14ac:dyDescent="0.35">
      <c r="A198" s="5" t="s">
        <v>1197</v>
      </c>
      <c r="B198" s="4" t="s">
        <v>1057</v>
      </c>
      <c r="C198" s="4" t="s">
        <v>1156</v>
      </c>
      <c r="D198" s="4" t="s">
        <v>392</v>
      </c>
      <c r="E198" s="33" t="s">
        <v>514</v>
      </c>
      <c r="F198" s="49">
        <v>2.0271423289100001</v>
      </c>
      <c r="G198" s="49">
        <v>420.17072720499999</v>
      </c>
      <c r="H198" s="49">
        <f t="shared" si="34"/>
        <v>4.8245681996808019</v>
      </c>
      <c r="I198" s="67">
        <f t="shared" si="37"/>
        <v>34.736891037701774</v>
      </c>
      <c r="J198" s="67">
        <f t="shared" si="32"/>
        <v>55249.461469391928</v>
      </c>
      <c r="K198" s="180">
        <f t="shared" si="30"/>
        <v>0.87889152434240336</v>
      </c>
      <c r="L198" s="96">
        <f t="shared" si="33"/>
        <v>3512.936550108313</v>
      </c>
      <c r="M198" s="96">
        <f t="shared" si="31"/>
        <v>0.97786898590100368</v>
      </c>
      <c r="N198" s="63">
        <f t="shared" si="35"/>
        <v>215.11735296000541</v>
      </c>
      <c r="O198" s="66" t="e">
        <f t="shared" si="36"/>
        <v>#DIV/0!</v>
      </c>
      <c r="P198" s="23" t="e">
        <f>N198/#REF!</f>
        <v>#REF!</v>
      </c>
      <c r="Q198" t="e">
        <f>IF(#REF!="1A1 Energy Industries",#REF!)</f>
        <v>#REF!</v>
      </c>
      <c r="R198" t="e">
        <f>IF(#REF!="1B2 Oil &amp; Natural Gas",#REF!)</f>
        <v>#REF!</v>
      </c>
      <c r="S198" t="e">
        <f>IF(#REF!="3A2 Manure Management",#REF!)</f>
        <v>#REF!</v>
      </c>
      <c r="T198" t="e">
        <f>IF(#REF!="3B2 Cropland",#REF!)</f>
        <v>#REF!</v>
      </c>
      <c r="U198" t="e">
        <f>IF(#REF!="3B6 Other Land",#REF!)</f>
        <v>#REF!</v>
      </c>
      <c r="V198" t="e">
        <f>IF(#REF!="4A1 Managed Waste Disposal Sites",#REF!)</f>
        <v>#REF!</v>
      </c>
      <c r="W198" t="e">
        <f>IF(#REF!="4D1 Domestic Wastewater Treatment &amp; Discharge",#REF!)</f>
        <v>#REF!</v>
      </c>
      <c r="X198" t="e">
        <f>IF(#REF!="unknown",#REF!)</f>
        <v>#REF!</v>
      </c>
    </row>
    <row r="199" spans="1:24" x14ac:dyDescent="0.35">
      <c r="A199" s="5" t="s">
        <v>1197</v>
      </c>
      <c r="B199" s="4" t="s">
        <v>1057</v>
      </c>
      <c r="C199" s="4" t="s">
        <v>1152</v>
      </c>
      <c r="D199" s="4" t="s">
        <v>392</v>
      </c>
      <c r="E199" s="45" t="s">
        <v>514</v>
      </c>
      <c r="F199" s="50">
        <v>1.9596005063503332</v>
      </c>
      <c r="G199" s="50">
        <v>191.3217324435</v>
      </c>
      <c r="H199" s="49">
        <f t="shared" si="34"/>
        <v>10.242435510712465</v>
      </c>
      <c r="I199" s="67">
        <f t="shared" si="37"/>
        <v>73.745535677129737</v>
      </c>
      <c r="J199" s="67">
        <f t="shared" si="32"/>
        <v>55323.20700506906</v>
      </c>
      <c r="K199" s="180">
        <f t="shared" si="30"/>
        <v>0.88006464575464793</v>
      </c>
      <c r="L199" s="96">
        <f t="shared" si="33"/>
        <v>3514.8961506146634</v>
      </c>
      <c r="M199" s="96">
        <f t="shared" si="31"/>
        <v>0.97841446474258897</v>
      </c>
      <c r="N199" s="63">
        <f t="shared" si="35"/>
        <v>225.35978847071786</v>
      </c>
      <c r="O199" s="66" t="e">
        <f t="shared" si="36"/>
        <v>#DIV/0!</v>
      </c>
      <c r="P199" s="23" t="e">
        <f>N199/#REF!</f>
        <v>#REF!</v>
      </c>
      <c r="Q199" t="e">
        <f>IF(#REF!="1A1 Energy Industries",#REF!)</f>
        <v>#REF!</v>
      </c>
      <c r="R199" t="e">
        <f>IF(#REF!="1B2 Oil &amp; Natural Gas",#REF!)</f>
        <v>#REF!</v>
      </c>
      <c r="S199" t="e">
        <f>IF(#REF!="3A2 Manure Management",#REF!)</f>
        <v>#REF!</v>
      </c>
      <c r="T199" t="e">
        <f>IF(#REF!="3B2 Cropland",#REF!)</f>
        <v>#REF!</v>
      </c>
      <c r="U199" t="e">
        <f>IF(#REF!="3B6 Other Land",#REF!)</f>
        <v>#REF!</v>
      </c>
      <c r="V199" t="e">
        <f>IF(#REF!="4A1 Managed Waste Disposal Sites",#REF!)</f>
        <v>#REF!</v>
      </c>
      <c r="W199" t="e">
        <f>IF(#REF!="4D1 Domestic Wastewater Treatment &amp; Discharge",#REF!)</f>
        <v>#REF!</v>
      </c>
      <c r="X199" t="e">
        <f>IF(#REF!="unknown",#REF!)</f>
        <v>#REF!</v>
      </c>
    </row>
    <row r="200" spans="1:24" x14ac:dyDescent="0.35">
      <c r="A200" s="5" t="s">
        <v>1194</v>
      </c>
      <c r="B200" s="4" t="s">
        <v>1211</v>
      </c>
      <c r="C200" s="4" t="s">
        <v>1212</v>
      </c>
      <c r="D200" s="4" t="s">
        <v>395</v>
      </c>
      <c r="E200" s="33" t="s">
        <v>343</v>
      </c>
      <c r="F200" s="49">
        <v>1.78883371782</v>
      </c>
      <c r="G200" s="49">
        <v>104.78549517899999</v>
      </c>
      <c r="H200" s="49">
        <f t="shared" si="34"/>
        <v>17.071386786541609</v>
      </c>
      <c r="I200" s="67">
        <f t="shared" si="37"/>
        <v>122.9139848630996</v>
      </c>
      <c r="J200" s="67">
        <f t="shared" si="32"/>
        <v>55446.120989932162</v>
      </c>
      <c r="K200" s="180">
        <f t="shared" si="30"/>
        <v>0.88201992380888161</v>
      </c>
      <c r="L200" s="96">
        <f t="shared" si="33"/>
        <v>3516.6849843324835</v>
      </c>
      <c r="M200" s="96">
        <f t="shared" si="31"/>
        <v>0.97891240855359707</v>
      </c>
      <c r="N200" s="63">
        <f t="shared" si="35"/>
        <v>242.43117525725947</v>
      </c>
      <c r="O200" s="66" t="e">
        <f t="shared" si="36"/>
        <v>#DIV/0!</v>
      </c>
      <c r="P200" s="23" t="e">
        <f>N200/#REF!</f>
        <v>#REF!</v>
      </c>
      <c r="Q200" t="e">
        <f>IF(#REF!="1A1 Energy Industries",#REF!)</f>
        <v>#REF!</v>
      </c>
      <c r="R200" t="e">
        <f>IF(#REF!="1B2 Oil &amp; Natural Gas",#REF!)</f>
        <v>#REF!</v>
      </c>
      <c r="S200" t="e">
        <f>IF(#REF!="3A2 Manure Management",#REF!)</f>
        <v>#REF!</v>
      </c>
      <c r="T200" t="e">
        <f>IF(#REF!="3B2 Cropland",#REF!)</f>
        <v>#REF!</v>
      </c>
      <c r="U200" t="e">
        <f>IF(#REF!="3B6 Other Land",#REF!)</f>
        <v>#REF!</v>
      </c>
      <c r="V200" t="e">
        <f>IF(#REF!="4A1 Managed Waste Disposal Sites",#REF!)</f>
        <v>#REF!</v>
      </c>
      <c r="W200" t="e">
        <f>IF(#REF!="4D1 Domestic Wastewater Treatment &amp; Discharge",#REF!)</f>
        <v>#REF!</v>
      </c>
      <c r="X200" t="e">
        <f>IF(#REF!="unknown",#REF!)</f>
        <v>#REF!</v>
      </c>
    </row>
    <row r="201" spans="1:24" x14ac:dyDescent="0.35">
      <c r="A201" s="5" t="s">
        <v>1197</v>
      </c>
      <c r="B201" s="4" t="s">
        <v>1057</v>
      </c>
      <c r="C201" s="4" t="s">
        <v>1146</v>
      </c>
      <c r="D201" s="4" t="s">
        <v>392</v>
      </c>
      <c r="E201" s="33" t="s">
        <v>343</v>
      </c>
      <c r="F201" s="49">
        <v>1.78692709515</v>
      </c>
      <c r="G201" s="49">
        <v>299.59472625500001</v>
      </c>
      <c r="H201" s="49">
        <f t="shared" si="34"/>
        <v>5.964481142532053</v>
      </c>
      <c r="I201" s="67">
        <f t="shared" si="37"/>
        <v>42.944264226230779</v>
      </c>
      <c r="J201" s="67">
        <f t="shared" si="32"/>
        <v>55489.065254158391</v>
      </c>
      <c r="K201" s="180">
        <f t="shared" si="30"/>
        <v>0.88270306802139964</v>
      </c>
      <c r="L201" s="96">
        <f t="shared" si="33"/>
        <v>3518.4719114276336</v>
      </c>
      <c r="M201" s="96">
        <f t="shared" si="31"/>
        <v>0.97940982163279411</v>
      </c>
      <c r="N201" s="63">
        <f t="shared" si="35"/>
        <v>248.39565639979153</v>
      </c>
      <c r="O201" s="66" t="e">
        <f t="shared" si="36"/>
        <v>#DIV/0!</v>
      </c>
      <c r="P201" s="23" t="e">
        <f>N201/#REF!</f>
        <v>#REF!</v>
      </c>
      <c r="Q201" t="e">
        <f>IF(#REF!="1A1 Energy Industries",#REF!)</f>
        <v>#REF!</v>
      </c>
      <c r="R201" t="e">
        <f>IF(#REF!="1B2 Oil &amp; Natural Gas",#REF!)</f>
        <v>#REF!</v>
      </c>
      <c r="S201" t="e">
        <f>IF(#REF!="3A2 Manure Management",#REF!)</f>
        <v>#REF!</v>
      </c>
      <c r="T201" t="e">
        <f>IF(#REF!="3B2 Cropland",#REF!)</f>
        <v>#REF!</v>
      </c>
      <c r="U201" t="e">
        <f>IF(#REF!="3B6 Other Land",#REF!)</f>
        <v>#REF!</v>
      </c>
      <c r="V201" t="e">
        <f>IF(#REF!="4A1 Managed Waste Disposal Sites",#REF!)</f>
        <v>#REF!</v>
      </c>
      <c r="W201" t="e">
        <f>IF(#REF!="4D1 Domestic Wastewater Treatment &amp; Discharge",#REF!)</f>
        <v>#REF!</v>
      </c>
      <c r="X201" t="e">
        <f>IF(#REF!="unknown",#REF!)</f>
        <v>#REF!</v>
      </c>
    </row>
    <row r="202" spans="1:24" x14ac:dyDescent="0.35">
      <c r="A202" s="5" t="s">
        <v>189</v>
      </c>
      <c r="B202" s="4" t="s">
        <v>346</v>
      </c>
      <c r="C202" s="4" t="s">
        <v>1059</v>
      </c>
      <c r="D202" s="4" t="s">
        <v>370</v>
      </c>
      <c r="E202" s="33" t="s">
        <v>343</v>
      </c>
      <c r="F202" s="49">
        <v>1.74680121196</v>
      </c>
      <c r="G202" s="49">
        <v>499.44347027499998</v>
      </c>
      <c r="H202" s="49">
        <f t="shared" si="34"/>
        <v>3.497495344164153</v>
      </c>
      <c r="I202" s="67">
        <f t="shared" si="37"/>
        <v>25.181966477981902</v>
      </c>
      <c r="J202" s="67">
        <f t="shared" si="32"/>
        <v>55514.247220636375</v>
      </c>
      <c r="K202" s="180">
        <f t="shared" si="30"/>
        <v>0.88310365503736599</v>
      </c>
      <c r="L202" s="96">
        <f t="shared" si="33"/>
        <v>3520.2187126395934</v>
      </c>
      <c r="M202" s="96">
        <f t="shared" si="31"/>
        <v>0.9798960651801355</v>
      </c>
      <c r="N202" s="63">
        <f t="shared" si="35"/>
        <v>251.89315174395568</v>
      </c>
      <c r="O202" s="66" t="e">
        <f t="shared" si="36"/>
        <v>#DIV/0!</v>
      </c>
      <c r="P202"/>
      <c r="Q202"/>
      <c r="R202"/>
      <c r="S202"/>
      <c r="T202"/>
      <c r="U202"/>
    </row>
    <row r="203" spans="1:24" x14ac:dyDescent="0.35">
      <c r="A203" s="5" t="s">
        <v>437</v>
      </c>
      <c r="B203" s="4" t="s">
        <v>424</v>
      </c>
      <c r="C203" s="4" t="s">
        <v>438</v>
      </c>
      <c r="D203" s="4" t="s">
        <v>376</v>
      </c>
      <c r="E203" s="33" t="s">
        <v>343</v>
      </c>
      <c r="F203" s="49">
        <v>1.60890864395</v>
      </c>
      <c r="G203" s="49">
        <v>141.509716981</v>
      </c>
      <c r="H203" s="49">
        <f t="shared" si="34"/>
        <v>11.369598344727255</v>
      </c>
      <c r="I203" s="67">
        <f t="shared" si="37"/>
        <v>81.861108082036239</v>
      </c>
      <c r="J203" s="67">
        <f t="shared" si="32"/>
        <v>55596.108328718408</v>
      </c>
      <c r="K203" s="180">
        <f t="shared" si="30"/>
        <v>0.88440587649171332</v>
      </c>
      <c r="L203" s="96">
        <f t="shared" si="33"/>
        <v>3521.8276212835435</v>
      </c>
      <c r="M203" s="96">
        <f t="shared" si="31"/>
        <v>0.98034392463948683</v>
      </c>
      <c r="N203" s="63">
        <f t="shared" si="35"/>
        <v>263.26275008868294</v>
      </c>
      <c r="O203" s="66" t="e">
        <f t="shared" si="36"/>
        <v>#DIV/0!</v>
      </c>
      <c r="P203" s="23" t="e">
        <f>N203/#REF!</f>
        <v>#REF!</v>
      </c>
      <c r="Q203" t="e">
        <f>IF(#REF!="1A1 Energy Industries",#REF!)</f>
        <v>#REF!</v>
      </c>
      <c r="R203" t="e">
        <f>IF(#REF!="1B2 Oil &amp; Natural Gas",#REF!)</f>
        <v>#REF!</v>
      </c>
      <c r="S203" t="e">
        <f>IF(#REF!="3A2 Manure Management",#REF!)</f>
        <v>#REF!</v>
      </c>
      <c r="T203" t="e">
        <f>IF(#REF!="3B2 Cropland",#REF!)</f>
        <v>#REF!</v>
      </c>
      <c r="U203" t="e">
        <f>IF(#REF!="3B6 Other Land",#REF!)</f>
        <v>#REF!</v>
      </c>
      <c r="V203" t="e">
        <f>IF(#REF!="4A1 Managed Waste Disposal Sites",#REF!)</f>
        <v>#REF!</v>
      </c>
      <c r="W203" t="e">
        <f>IF(#REF!="4D1 Domestic Wastewater Treatment &amp; Discharge",#REF!)</f>
        <v>#REF!</v>
      </c>
      <c r="X203" t="e">
        <f>IF(#REF!="unknown",#REF!)</f>
        <v>#REF!</v>
      </c>
    </row>
    <row r="204" spans="1:24" x14ac:dyDescent="0.35">
      <c r="A204" s="5" t="s">
        <v>1194</v>
      </c>
      <c r="B204" s="4" t="s">
        <v>1057</v>
      </c>
      <c r="C204" s="4" t="s">
        <v>1088</v>
      </c>
      <c r="D204" s="4" t="s">
        <v>392</v>
      </c>
      <c r="E204" s="33" t="s">
        <v>343</v>
      </c>
      <c r="F204" s="49">
        <v>1.58526332397</v>
      </c>
      <c r="G204" s="49">
        <v>277.77148881800002</v>
      </c>
      <c r="H204" s="49">
        <f t="shared" si="34"/>
        <v>5.7070771759757104</v>
      </c>
      <c r="I204" s="67">
        <f t="shared" si="37"/>
        <v>41.090955667025113</v>
      </c>
      <c r="J204" s="67">
        <f t="shared" si="32"/>
        <v>55637.199284385431</v>
      </c>
      <c r="K204" s="180">
        <f t="shared" si="30"/>
        <v>0.88505953883886368</v>
      </c>
      <c r="L204" s="96">
        <f t="shared" si="33"/>
        <v>3523.4128846075137</v>
      </c>
      <c r="M204" s="96">
        <f t="shared" si="31"/>
        <v>0.98078520213393772</v>
      </c>
      <c r="N204" s="63">
        <f t="shared" si="35"/>
        <v>268.96982726465865</v>
      </c>
      <c r="O204" s="66" t="e">
        <f t="shared" si="36"/>
        <v>#DIV/0!</v>
      </c>
      <c r="P204" s="23" t="e">
        <f>N204/#REF!</f>
        <v>#REF!</v>
      </c>
      <c r="Q204" t="e">
        <f>IF(#REF!="1A1 Energy Industries",#REF!)</f>
        <v>#REF!</v>
      </c>
      <c r="R204" t="e">
        <f>IF(#REF!="1B2 Oil &amp; Natural Gas",#REF!)</f>
        <v>#REF!</v>
      </c>
      <c r="S204" t="e">
        <f>IF(#REF!="3A2 Manure Management",#REF!)</f>
        <v>#REF!</v>
      </c>
      <c r="T204" t="e">
        <f>IF(#REF!="3B2 Cropland",#REF!)</f>
        <v>#REF!</v>
      </c>
      <c r="U204" t="e">
        <f>IF(#REF!="3B6 Other Land",#REF!)</f>
        <v>#REF!</v>
      </c>
      <c r="V204" t="e">
        <f>IF(#REF!="4A1 Managed Waste Disposal Sites",#REF!)</f>
        <v>#REF!</v>
      </c>
      <c r="W204" t="e">
        <f>IF(#REF!="4D1 Domestic Wastewater Treatment &amp; Discharge",#REF!)</f>
        <v>#REF!</v>
      </c>
      <c r="X204" t="e">
        <f>IF(#REF!="unknown",#REF!)</f>
        <v>#REF!</v>
      </c>
    </row>
    <row r="205" spans="1:24" x14ac:dyDescent="0.35">
      <c r="A205" s="5" t="s">
        <v>1207</v>
      </c>
      <c r="B205" s="4" t="s">
        <v>1057</v>
      </c>
      <c r="C205" s="4"/>
      <c r="D205" s="4" t="s">
        <v>392</v>
      </c>
      <c r="E205" s="45" t="s">
        <v>343</v>
      </c>
      <c r="F205" s="50">
        <v>1.5785988632100001</v>
      </c>
      <c r="G205" s="50">
        <v>299.60415551199998</v>
      </c>
      <c r="H205" s="49">
        <f t="shared" si="34"/>
        <v>5.2689484914262907</v>
      </c>
      <c r="I205" s="67">
        <f t="shared" si="37"/>
        <v>37.936429138269297</v>
      </c>
      <c r="J205" s="67">
        <f t="shared" si="32"/>
        <v>55675.135713523698</v>
      </c>
      <c r="K205" s="180">
        <f t="shared" si="30"/>
        <v>0.88566301994341545</v>
      </c>
      <c r="L205" s="96">
        <f t="shared" si="33"/>
        <v>3524.9914834707238</v>
      </c>
      <c r="M205" s="96">
        <f t="shared" si="31"/>
        <v>0.98122462449397552</v>
      </c>
      <c r="N205" s="63">
        <f t="shared" si="35"/>
        <v>274.23877575608492</v>
      </c>
      <c r="O205" s="66" t="e">
        <f t="shared" si="36"/>
        <v>#DIV/0!</v>
      </c>
      <c r="P205" s="23" t="e">
        <f>N205/#REF!</f>
        <v>#REF!</v>
      </c>
      <c r="Q205" t="e">
        <f>IF(#REF!="1A1 Energy Industries",#REF!)</f>
        <v>#REF!</v>
      </c>
      <c r="R205" t="e">
        <f>IF(#REF!="1B2 Oil &amp; Natural Gas",#REF!)</f>
        <v>#REF!</v>
      </c>
      <c r="S205" t="e">
        <f>IF(#REF!="3A2 Manure Management",#REF!)</f>
        <v>#REF!</v>
      </c>
      <c r="T205" t="e">
        <f>IF(#REF!="3B2 Cropland",#REF!)</f>
        <v>#REF!</v>
      </c>
      <c r="U205" t="e">
        <f>IF(#REF!="3B6 Other Land",#REF!)</f>
        <v>#REF!</v>
      </c>
      <c r="V205" t="e">
        <f>IF(#REF!="4A1 Managed Waste Disposal Sites",#REF!)</f>
        <v>#REF!</v>
      </c>
      <c r="W205" t="e">
        <f>IF(#REF!="4D1 Domestic Wastewater Treatment &amp; Discharge",#REF!)</f>
        <v>#REF!</v>
      </c>
      <c r="X205" t="e">
        <f>IF(#REF!="unknown",#REF!)</f>
        <v>#REF!</v>
      </c>
    </row>
    <row r="206" spans="1:24" x14ac:dyDescent="0.35">
      <c r="A206" s="5" t="s">
        <v>1194</v>
      </c>
      <c r="B206" s="4" t="s">
        <v>1057</v>
      </c>
      <c r="C206" s="4" t="s">
        <v>1174</v>
      </c>
      <c r="D206" s="4" t="s">
        <v>392</v>
      </c>
      <c r="E206" s="45" t="s">
        <v>343</v>
      </c>
      <c r="F206" s="50">
        <v>1.55102082342</v>
      </c>
      <c r="G206" s="50">
        <v>293.21834867600001</v>
      </c>
      <c r="H206" s="49">
        <f t="shared" si="34"/>
        <v>5.289644493339142</v>
      </c>
      <c r="I206" s="67">
        <f t="shared" si="37"/>
        <v>38.085440352041829</v>
      </c>
      <c r="J206" s="67">
        <f t="shared" si="32"/>
        <v>55713.22115387574</v>
      </c>
      <c r="K206" s="180">
        <f t="shared" si="30"/>
        <v>0.88626887147275213</v>
      </c>
      <c r="L206" s="96">
        <f t="shared" si="33"/>
        <v>3526.5425042941438</v>
      </c>
      <c r="M206" s="96">
        <f t="shared" si="31"/>
        <v>0.98165637016830665</v>
      </c>
      <c r="N206" s="63">
        <f t="shared" si="35"/>
        <v>279.52842024942407</v>
      </c>
      <c r="O206" s="66" t="e">
        <f t="shared" si="36"/>
        <v>#DIV/0!</v>
      </c>
      <c r="P206" s="23" t="e">
        <f>N206/#REF!</f>
        <v>#REF!</v>
      </c>
      <c r="Q206" t="e">
        <f>IF(#REF!="1A1 Energy Industries",#REF!)</f>
        <v>#REF!</v>
      </c>
      <c r="R206" t="e">
        <f>IF(#REF!="1B2 Oil &amp; Natural Gas",#REF!)</f>
        <v>#REF!</v>
      </c>
      <c r="S206" t="e">
        <f>IF(#REF!="3A2 Manure Management",#REF!)</f>
        <v>#REF!</v>
      </c>
      <c r="T206" t="e">
        <f>IF(#REF!="3B2 Cropland",#REF!)</f>
        <v>#REF!</v>
      </c>
      <c r="U206" t="e">
        <f>IF(#REF!="3B6 Other Land",#REF!)</f>
        <v>#REF!</v>
      </c>
      <c r="V206" t="e">
        <f>IF(#REF!="4A1 Managed Waste Disposal Sites",#REF!)</f>
        <v>#REF!</v>
      </c>
      <c r="W206" t="e">
        <f>IF(#REF!="4D1 Domestic Wastewater Treatment &amp; Discharge",#REF!)</f>
        <v>#REF!</v>
      </c>
      <c r="X206" t="e">
        <f>IF(#REF!="unknown",#REF!)</f>
        <v>#REF!</v>
      </c>
    </row>
    <row r="207" spans="1:24" x14ac:dyDescent="0.35">
      <c r="A207" s="5" t="s">
        <v>1194</v>
      </c>
      <c r="B207" s="4" t="s">
        <v>1057</v>
      </c>
      <c r="C207" s="4" t="s">
        <v>1163</v>
      </c>
      <c r="D207" s="4" t="s">
        <v>392</v>
      </c>
      <c r="E207" s="45" t="s">
        <v>343</v>
      </c>
      <c r="F207" s="50">
        <v>1.4712371504899999</v>
      </c>
      <c r="G207" s="50">
        <v>75.538069872099996</v>
      </c>
      <c r="H207" s="49">
        <f t="shared" si="34"/>
        <v>19.476763875236397</v>
      </c>
      <c r="I207" s="67">
        <f t="shared" si="37"/>
        <v>140.23269990170203</v>
      </c>
      <c r="J207" s="67">
        <f t="shared" si="32"/>
        <v>55853.453853777442</v>
      </c>
      <c r="K207" s="180">
        <f t="shared" si="30"/>
        <v>0.88849965034554779</v>
      </c>
      <c r="L207" s="96">
        <f t="shared" si="33"/>
        <v>3528.013741444634</v>
      </c>
      <c r="M207" s="96">
        <f t="shared" si="31"/>
        <v>0.98206590707848096</v>
      </c>
      <c r="N207" s="63">
        <f t="shared" si="35"/>
        <v>299.00518412466045</v>
      </c>
      <c r="O207" s="66" t="e">
        <f t="shared" si="36"/>
        <v>#DIV/0!</v>
      </c>
      <c r="P207" s="23" t="e">
        <f>N207/#REF!</f>
        <v>#REF!</v>
      </c>
      <c r="Q207" t="e">
        <f>IF(#REF!="1A1 Energy Industries",#REF!)</f>
        <v>#REF!</v>
      </c>
      <c r="R207" t="e">
        <f>IF(#REF!="1B2 Oil &amp; Natural Gas",#REF!)</f>
        <v>#REF!</v>
      </c>
      <c r="S207" t="e">
        <f>IF(#REF!="3A2 Manure Management",#REF!)</f>
        <v>#REF!</v>
      </c>
      <c r="T207" t="e">
        <f>IF(#REF!="3B2 Cropland",#REF!)</f>
        <v>#REF!</v>
      </c>
      <c r="U207" t="e">
        <f>IF(#REF!="3B6 Other Land",#REF!)</f>
        <v>#REF!</v>
      </c>
      <c r="V207" t="e">
        <f>IF(#REF!="4A1 Managed Waste Disposal Sites",#REF!)</f>
        <v>#REF!</v>
      </c>
      <c r="W207" t="e">
        <f>IF(#REF!="4D1 Domestic Wastewater Treatment &amp; Discharge",#REF!)</f>
        <v>#REF!</v>
      </c>
      <c r="X207" t="e">
        <f>IF(#REF!="unknown",#REF!)</f>
        <v>#REF!</v>
      </c>
    </row>
    <row r="208" spans="1:24" x14ac:dyDescent="0.35">
      <c r="A208" s="5" t="s">
        <v>437</v>
      </c>
      <c r="B208" s="4" t="s">
        <v>424</v>
      </c>
      <c r="C208" s="4" t="s">
        <v>438</v>
      </c>
      <c r="D208" s="4" t="s">
        <v>376</v>
      </c>
      <c r="E208" s="33" t="s">
        <v>343</v>
      </c>
      <c r="F208" s="49">
        <v>1.46612505242</v>
      </c>
      <c r="G208" s="49">
        <v>71.569057559800001</v>
      </c>
      <c r="H208" s="49">
        <f t="shared" si="34"/>
        <v>20.485459811944143</v>
      </c>
      <c r="I208" s="67">
        <f t="shared" si="37"/>
        <v>147.49531064599782</v>
      </c>
      <c r="J208" s="67">
        <f t="shared" si="32"/>
        <v>56000.949164423437</v>
      </c>
      <c r="K208" s="180">
        <f t="shared" si="30"/>
        <v>0.89084596060739218</v>
      </c>
      <c r="L208" s="96">
        <f t="shared" si="33"/>
        <v>3529.479866497054</v>
      </c>
      <c r="M208" s="96">
        <f t="shared" si="31"/>
        <v>0.9824740209734415</v>
      </c>
      <c r="N208" s="63">
        <f t="shared" si="35"/>
        <v>319.49064393660461</v>
      </c>
      <c r="O208" s="66" t="e">
        <f t="shared" si="36"/>
        <v>#DIV/0!</v>
      </c>
      <c r="P208" s="23" t="e">
        <f>N208/#REF!</f>
        <v>#REF!</v>
      </c>
      <c r="Q208" t="e">
        <f>IF(#REF!="1A1 Energy Industries",#REF!)</f>
        <v>#REF!</v>
      </c>
      <c r="R208" t="e">
        <f>IF(#REF!="1B2 Oil &amp; Natural Gas",#REF!)</f>
        <v>#REF!</v>
      </c>
      <c r="S208" t="e">
        <f>IF(#REF!="3A2 Manure Management",#REF!)</f>
        <v>#REF!</v>
      </c>
      <c r="T208" t="e">
        <f>IF(#REF!="3B2 Cropland",#REF!)</f>
        <v>#REF!</v>
      </c>
      <c r="U208" t="e">
        <f>IF(#REF!="3B6 Other Land",#REF!)</f>
        <v>#REF!</v>
      </c>
      <c r="V208" t="e">
        <f>IF(#REF!="4A1 Managed Waste Disposal Sites",#REF!)</f>
        <v>#REF!</v>
      </c>
      <c r="W208" t="e">
        <f>IF(#REF!="4D1 Domestic Wastewater Treatment &amp; Discharge",#REF!)</f>
        <v>#REF!</v>
      </c>
      <c r="X208" t="e">
        <f>IF(#REF!="unknown",#REF!)</f>
        <v>#REF!</v>
      </c>
    </row>
    <row r="209" spans="1:24" x14ac:dyDescent="0.35">
      <c r="A209" s="5" t="s">
        <v>1198</v>
      </c>
      <c r="B209" s="4" t="s">
        <v>1057</v>
      </c>
      <c r="C209" s="4" t="s">
        <v>1103</v>
      </c>
      <c r="D209" s="4" t="s">
        <v>392</v>
      </c>
      <c r="E209" s="33" t="s">
        <v>343</v>
      </c>
      <c r="F209" s="49">
        <v>1.46167598711</v>
      </c>
      <c r="G209" s="49">
        <v>270.74896121699999</v>
      </c>
      <c r="H209" s="49">
        <f t="shared" si="34"/>
        <v>5.3986393171735765</v>
      </c>
      <c r="I209" s="67">
        <f t="shared" si="37"/>
        <v>38.870203083649756</v>
      </c>
      <c r="J209" s="67">
        <f t="shared" si="32"/>
        <v>56039.819367507087</v>
      </c>
      <c r="K209" s="180">
        <f t="shared" si="30"/>
        <v>0.8914642959020922</v>
      </c>
      <c r="L209" s="96">
        <f t="shared" si="33"/>
        <v>3530.9415424841641</v>
      </c>
      <c r="M209" s="96">
        <f t="shared" si="31"/>
        <v>0.98288089641649135</v>
      </c>
      <c r="N209" s="63">
        <f t="shared" si="35"/>
        <v>324.88928325377822</v>
      </c>
      <c r="O209" s="66" t="e">
        <f t="shared" si="36"/>
        <v>#DIV/0!</v>
      </c>
      <c r="P209" s="23" t="e">
        <f>N209/#REF!</f>
        <v>#REF!</v>
      </c>
      <c r="Q209" t="e">
        <f>IF(#REF!="1A1 Energy Industries",#REF!)</f>
        <v>#REF!</v>
      </c>
      <c r="R209" t="e">
        <f>IF(#REF!="1B2 Oil &amp; Natural Gas",#REF!)</f>
        <v>#REF!</v>
      </c>
      <c r="S209" t="e">
        <f>IF(#REF!="3A2 Manure Management",#REF!)</f>
        <v>#REF!</v>
      </c>
      <c r="T209" t="e">
        <f>IF(#REF!="3B2 Cropland",#REF!)</f>
        <v>#REF!</v>
      </c>
      <c r="U209" t="e">
        <f>IF(#REF!="3B6 Other Land",#REF!)</f>
        <v>#REF!</v>
      </c>
      <c r="V209" t="e">
        <f>IF(#REF!="4A1 Managed Waste Disposal Sites",#REF!)</f>
        <v>#REF!</v>
      </c>
      <c r="W209" t="e">
        <f>IF(#REF!="4D1 Domestic Wastewater Treatment &amp; Discharge",#REF!)</f>
        <v>#REF!</v>
      </c>
      <c r="X209" t="e">
        <f>IF(#REF!="unknown",#REF!)</f>
        <v>#REF!</v>
      </c>
    </row>
    <row r="210" spans="1:24" x14ac:dyDescent="0.35">
      <c r="A210" s="5" t="s">
        <v>1194</v>
      </c>
      <c r="B210" s="4" t="s">
        <v>1057</v>
      </c>
      <c r="C210" s="4" t="s">
        <v>1136</v>
      </c>
      <c r="D210" s="4" t="s">
        <v>392</v>
      </c>
      <c r="E210" s="33" t="s">
        <v>343</v>
      </c>
      <c r="F210" s="49">
        <v>1.45651991852</v>
      </c>
      <c r="G210" s="49">
        <v>209.61393083499999</v>
      </c>
      <c r="H210" s="49">
        <f t="shared" ref="H210:H241" si="38">F210*1000/G210</f>
        <v>6.9485835827701559</v>
      </c>
      <c r="I210" s="67">
        <f t="shared" si="37"/>
        <v>50.029801795945126</v>
      </c>
      <c r="J210" s="67">
        <f t="shared" si="32"/>
        <v>56089.84916930303</v>
      </c>
      <c r="K210" s="180">
        <f t="shared" si="30"/>
        <v>0.89226015467778974</v>
      </c>
      <c r="L210" s="96">
        <f t="shared" si="33"/>
        <v>3532.398062402684</v>
      </c>
      <c r="M210" s="96">
        <f t="shared" si="31"/>
        <v>0.98328633660459375</v>
      </c>
      <c r="N210" s="63">
        <f t="shared" ref="N210:N241" si="39">N209+H210</f>
        <v>331.83786683654836</v>
      </c>
      <c r="O210" s="66" t="e">
        <f t="shared" ref="O210:O241" si="40">N210/N$336</f>
        <v>#DIV/0!</v>
      </c>
      <c r="P210" s="23" t="e">
        <f>N210/#REF!</f>
        <v>#REF!</v>
      </c>
      <c r="Q210" t="e">
        <f>IF(#REF!="1A1 Energy Industries",#REF!)</f>
        <v>#REF!</v>
      </c>
      <c r="R210" t="e">
        <f>IF(#REF!="1B2 Oil &amp; Natural Gas",#REF!)</f>
        <v>#REF!</v>
      </c>
      <c r="S210" t="e">
        <f>IF(#REF!="3A2 Manure Management",#REF!)</f>
        <v>#REF!</v>
      </c>
      <c r="T210" t="e">
        <f>IF(#REF!="3B2 Cropland",#REF!)</f>
        <v>#REF!</v>
      </c>
      <c r="U210" t="e">
        <f>IF(#REF!="3B6 Other Land",#REF!)</f>
        <v>#REF!</v>
      </c>
      <c r="V210" t="e">
        <f>IF(#REF!="4A1 Managed Waste Disposal Sites",#REF!)</f>
        <v>#REF!</v>
      </c>
      <c r="W210" t="e">
        <f>IF(#REF!="4D1 Domestic Wastewater Treatment &amp; Discharge",#REF!)</f>
        <v>#REF!</v>
      </c>
      <c r="X210" t="e">
        <f>IF(#REF!="unknown",#REF!)</f>
        <v>#REF!</v>
      </c>
    </row>
    <row r="211" spans="1:24" x14ac:dyDescent="0.35">
      <c r="A211" s="5" t="s">
        <v>1194</v>
      </c>
      <c r="B211" s="4" t="s">
        <v>1057</v>
      </c>
      <c r="C211" s="4" t="s">
        <v>1139</v>
      </c>
      <c r="D211" s="4" t="s">
        <v>392</v>
      </c>
      <c r="E211" s="33" t="s">
        <v>343</v>
      </c>
      <c r="F211" s="49">
        <v>1.4216307709</v>
      </c>
      <c r="G211" s="49">
        <v>326.02147168599998</v>
      </c>
      <c r="H211" s="49">
        <f t="shared" si="38"/>
        <v>4.3605433824592099</v>
      </c>
      <c r="I211" s="67">
        <f t="shared" si="37"/>
        <v>31.395912353706311</v>
      </c>
      <c r="J211" s="67">
        <f t="shared" si="32"/>
        <v>56121.245081656736</v>
      </c>
      <c r="K211" s="180">
        <f t="shared" si="30"/>
        <v>0.89275959124301241</v>
      </c>
      <c r="L211" s="96">
        <f t="shared" si="33"/>
        <v>3533.8196931735838</v>
      </c>
      <c r="M211" s="96">
        <f t="shared" si="31"/>
        <v>0.98368206497043131</v>
      </c>
      <c r="N211" s="63">
        <f t="shared" si="39"/>
        <v>336.19841021900754</v>
      </c>
      <c r="O211" s="66" t="e">
        <f t="shared" si="40"/>
        <v>#DIV/0!</v>
      </c>
      <c r="P211"/>
      <c r="Q211">
        <f t="shared" ref="Q211:X211" si="41">SUMIF(Q1:Q210, "&gt;0")</f>
        <v>0</v>
      </c>
      <c r="R211">
        <f t="shared" si="41"/>
        <v>0</v>
      </c>
      <c r="S211">
        <f t="shared" si="41"/>
        <v>0</v>
      </c>
      <c r="T211">
        <f t="shared" si="41"/>
        <v>0</v>
      </c>
      <c r="U211">
        <f t="shared" si="41"/>
        <v>0</v>
      </c>
      <c r="V211">
        <f t="shared" si="41"/>
        <v>0</v>
      </c>
      <c r="W211">
        <f t="shared" si="41"/>
        <v>0</v>
      </c>
      <c r="X211">
        <f t="shared" si="41"/>
        <v>0</v>
      </c>
    </row>
    <row r="212" spans="1:24" x14ac:dyDescent="0.35">
      <c r="A212" s="5" t="s">
        <v>1194</v>
      </c>
      <c r="B212" s="4" t="s">
        <v>1057</v>
      </c>
      <c r="C212" s="4" t="s">
        <v>1111</v>
      </c>
      <c r="D212" s="4" t="s">
        <v>392</v>
      </c>
      <c r="E212" s="45" t="s">
        <v>343</v>
      </c>
      <c r="F212" s="50">
        <v>1.4007829511500001</v>
      </c>
      <c r="G212" s="50">
        <v>129.20468257799999</v>
      </c>
      <c r="H212" s="49">
        <f t="shared" si="38"/>
        <v>10.84158037619385</v>
      </c>
      <c r="I212" s="67">
        <f t="shared" si="37"/>
        <v>78.059378708595716</v>
      </c>
      <c r="J212" s="67">
        <f t="shared" si="32"/>
        <v>56199.304460365332</v>
      </c>
      <c r="K212" s="180">
        <f t="shared" si="30"/>
        <v>0.89400133594997977</v>
      </c>
      <c r="L212" s="96">
        <f t="shared" si="33"/>
        <v>3535.220476124734</v>
      </c>
      <c r="M212" s="96">
        <f t="shared" si="31"/>
        <v>0.98407199008987767</v>
      </c>
      <c r="N212" s="63">
        <f t="shared" si="39"/>
        <v>347.0399905952014</v>
      </c>
      <c r="O212" s="66" t="e">
        <f t="shared" si="40"/>
        <v>#DIV/0!</v>
      </c>
      <c r="P212" s="23" t="e">
        <f>N212/#REF!</f>
        <v>#REF!</v>
      </c>
      <c r="Q212" t="e">
        <f>IF(#REF!="1A1 Energy Industries",#REF!)</f>
        <v>#REF!</v>
      </c>
      <c r="R212" t="e">
        <f>IF(#REF!="1B2 Oil &amp; Natural Gas",#REF!)</f>
        <v>#REF!</v>
      </c>
      <c r="S212" t="e">
        <f>IF(#REF!="3A2 Manure Management",#REF!)</f>
        <v>#REF!</v>
      </c>
      <c r="T212" t="e">
        <f>IF(#REF!="3B2 Cropland",#REF!)</f>
        <v>#REF!</v>
      </c>
      <c r="U212" t="e">
        <f>IF(#REF!="3B6 Other Land",#REF!)</f>
        <v>#REF!</v>
      </c>
      <c r="V212" t="e">
        <f>IF(#REF!="4A1 Managed Waste Disposal Sites",#REF!)</f>
        <v>#REF!</v>
      </c>
      <c r="W212" t="e">
        <f>IF(#REF!="4D1 Domestic Wastewater Treatment &amp; Discharge",#REF!)</f>
        <v>#REF!</v>
      </c>
      <c r="X212" t="e">
        <f>IF(#REF!="unknown",#REF!)</f>
        <v>#REF!</v>
      </c>
    </row>
    <row r="213" spans="1:24" x14ac:dyDescent="0.35">
      <c r="A213" s="4" t="s">
        <v>434</v>
      </c>
      <c r="B213" s="4" t="s">
        <v>435</v>
      </c>
      <c r="C213" s="4" t="s">
        <v>431</v>
      </c>
      <c r="D213" s="4" t="s">
        <v>376</v>
      </c>
      <c r="E213" s="33" t="s">
        <v>514</v>
      </c>
      <c r="F213" s="49">
        <v>1.3623942460684999</v>
      </c>
      <c r="G213" s="49">
        <v>201.84400978242502</v>
      </c>
      <c r="H213" s="49">
        <f t="shared" si="38"/>
        <v>6.7497383129530277</v>
      </c>
      <c r="I213" s="67">
        <f t="shared" si="37"/>
        <v>48.598115853261802</v>
      </c>
      <c r="J213" s="67">
        <f t="shared" si="32"/>
        <v>56247.902576218592</v>
      </c>
      <c r="K213" s="180">
        <f t="shared" si="30"/>
        <v>0.89477441990385875</v>
      </c>
      <c r="L213" s="96">
        <f t="shared" si="33"/>
        <v>3536.5828703708025</v>
      </c>
      <c r="M213" s="96">
        <f t="shared" si="31"/>
        <v>0.98445122924230688</v>
      </c>
      <c r="N213" s="63">
        <f t="shared" si="39"/>
        <v>353.78972890815442</v>
      </c>
      <c r="O213" s="66" t="e">
        <f t="shared" si="40"/>
        <v>#DIV/0!</v>
      </c>
      <c r="P213" s="23" t="e">
        <f>N213/#REF!</f>
        <v>#REF!</v>
      </c>
      <c r="Q213" t="e">
        <f>IF(#REF!="1A1 Energy Industries",#REF!)</f>
        <v>#REF!</v>
      </c>
      <c r="R213" t="e">
        <f>IF(#REF!="1B2 Oil &amp; Natural Gas",#REF!)</f>
        <v>#REF!</v>
      </c>
      <c r="S213" t="e">
        <f>IF(#REF!="3A2 Manure Management",#REF!)</f>
        <v>#REF!</v>
      </c>
      <c r="T213" t="e">
        <f>IF(#REF!="3B2 Cropland",#REF!)</f>
        <v>#REF!</v>
      </c>
      <c r="U213" t="e">
        <f>IF(#REF!="3B6 Other Land",#REF!)</f>
        <v>#REF!</v>
      </c>
      <c r="V213" t="e">
        <f>IF(#REF!="4A1 Managed Waste Disposal Sites",#REF!)</f>
        <v>#REF!</v>
      </c>
      <c r="W213" t="e">
        <f>IF(#REF!="4D1 Domestic Wastewater Treatment &amp; Discharge",#REF!)</f>
        <v>#REF!</v>
      </c>
      <c r="X213" t="e">
        <f>IF(#REF!="unknown",#REF!)</f>
        <v>#REF!</v>
      </c>
    </row>
    <row r="214" spans="1:24" x14ac:dyDescent="0.35">
      <c r="A214" s="5" t="s">
        <v>944</v>
      </c>
      <c r="B214" s="4" t="s">
        <v>345</v>
      </c>
      <c r="C214" s="4" t="s">
        <v>1013</v>
      </c>
      <c r="D214" s="4" t="s">
        <v>345</v>
      </c>
      <c r="E214" s="45" t="s">
        <v>343</v>
      </c>
      <c r="F214" s="50">
        <v>1.3279516408200001</v>
      </c>
      <c r="G214" s="50">
        <v>189.42410089500001</v>
      </c>
      <c r="H214" s="49">
        <f t="shared" si="38"/>
        <v>7.010468227356661</v>
      </c>
      <c r="I214" s="67">
        <f t="shared" si="37"/>
        <v>50.475371236967959</v>
      </c>
      <c r="J214" s="67">
        <f t="shared" si="32"/>
        <v>56298.377947455563</v>
      </c>
      <c r="K214" s="180">
        <f t="shared" si="30"/>
        <v>0.89557736666186083</v>
      </c>
      <c r="L214" s="96">
        <f t="shared" si="33"/>
        <v>3537.9108220116227</v>
      </c>
      <c r="M214" s="96">
        <f t="shared" si="31"/>
        <v>0.98482088087301856</v>
      </c>
      <c r="N214" s="63">
        <f t="shared" si="39"/>
        <v>360.8001971355111</v>
      </c>
      <c r="O214" s="66" t="e">
        <f t="shared" si="40"/>
        <v>#DIV/0!</v>
      </c>
      <c r="P214" s="23" t="e">
        <f>N214/#REF!</f>
        <v>#REF!</v>
      </c>
      <c r="Q214" t="e">
        <f>IF(#REF!="1A1 Energy Industries",#REF!)</f>
        <v>#REF!</v>
      </c>
      <c r="R214" t="e">
        <f>IF(#REF!="1B2 Oil &amp; Natural Gas",#REF!)</f>
        <v>#REF!</v>
      </c>
      <c r="S214" t="e">
        <f>IF(#REF!="3A2 Manure Management",#REF!)</f>
        <v>#REF!</v>
      </c>
      <c r="T214" t="e">
        <f>IF(#REF!="3B2 Cropland",#REF!)</f>
        <v>#REF!</v>
      </c>
      <c r="U214" t="e">
        <f>IF(#REF!="3B6 Other Land",#REF!)</f>
        <v>#REF!</v>
      </c>
      <c r="V214" t="e">
        <f>IF(#REF!="4A1 Managed Waste Disposal Sites",#REF!)</f>
        <v>#REF!</v>
      </c>
      <c r="W214" t="e">
        <f>IF(#REF!="4D1 Domestic Wastewater Treatment &amp; Discharge",#REF!)</f>
        <v>#REF!</v>
      </c>
      <c r="X214" t="e">
        <f>IF(#REF!="unknown",#REF!)</f>
        <v>#REF!</v>
      </c>
    </row>
    <row r="215" spans="1:24" x14ac:dyDescent="0.35">
      <c r="A215" s="5" t="s">
        <v>1198</v>
      </c>
      <c r="B215" s="4" t="s">
        <v>1057</v>
      </c>
      <c r="C215" s="4" t="s">
        <v>1101</v>
      </c>
      <c r="D215" s="4" t="s">
        <v>392</v>
      </c>
      <c r="E215" s="33" t="s">
        <v>343</v>
      </c>
      <c r="F215" s="49">
        <v>1.27488546632</v>
      </c>
      <c r="G215" s="49">
        <v>221.35040094799999</v>
      </c>
      <c r="H215" s="49">
        <f t="shared" si="38"/>
        <v>5.7595805603238919</v>
      </c>
      <c r="I215" s="67">
        <f t="shared" si="37"/>
        <v>41.468980034332027</v>
      </c>
      <c r="J215" s="67">
        <f t="shared" si="32"/>
        <v>56339.846927489896</v>
      </c>
      <c r="K215" s="180">
        <f t="shared" si="30"/>
        <v>0.89623704250495462</v>
      </c>
      <c r="L215" s="96">
        <f t="shared" si="33"/>
        <v>3539.1857074779427</v>
      </c>
      <c r="M215" s="96">
        <f t="shared" si="31"/>
        <v>0.98517576088303527</v>
      </c>
      <c r="N215" s="63">
        <f t="shared" si="39"/>
        <v>366.55977769583501</v>
      </c>
      <c r="O215" s="66" t="e">
        <f t="shared" si="40"/>
        <v>#DIV/0!</v>
      </c>
      <c r="P215" s="23" t="e">
        <f>N215/#REF!</f>
        <v>#REF!</v>
      </c>
      <c r="Q215" t="e">
        <f>IF(#REF!="1A1 Energy Industries",#REF!)</f>
        <v>#REF!</v>
      </c>
      <c r="R215" t="e">
        <f>IF(#REF!="1B2 Oil &amp; Natural Gas",#REF!)</f>
        <v>#REF!</v>
      </c>
      <c r="S215" t="e">
        <f>IF(#REF!="3A2 Manure Management",#REF!)</f>
        <v>#REF!</v>
      </c>
      <c r="T215" t="e">
        <f>IF(#REF!="3B2 Cropland",#REF!)</f>
        <v>#REF!</v>
      </c>
      <c r="U215" t="e">
        <f>IF(#REF!="3B6 Other Land",#REF!)</f>
        <v>#REF!</v>
      </c>
      <c r="V215" t="e">
        <f>IF(#REF!="4A1 Managed Waste Disposal Sites",#REF!)</f>
        <v>#REF!</v>
      </c>
      <c r="W215" t="e">
        <f>IF(#REF!="4D1 Domestic Wastewater Treatment &amp; Discharge",#REF!)</f>
        <v>#REF!</v>
      </c>
      <c r="X215" t="e">
        <f>IF(#REF!="unknown",#REF!)</f>
        <v>#REF!</v>
      </c>
    </row>
    <row r="216" spans="1:24" x14ac:dyDescent="0.35">
      <c r="A216" s="5" t="s">
        <v>189</v>
      </c>
      <c r="B216" s="4" t="s">
        <v>346</v>
      </c>
      <c r="C216" s="4" t="s">
        <v>1059</v>
      </c>
      <c r="D216" s="4" t="s">
        <v>370</v>
      </c>
      <c r="E216" s="33" t="s">
        <v>343</v>
      </c>
      <c r="F216" s="49">
        <v>1.2147851965900001</v>
      </c>
      <c r="G216" s="49">
        <v>129.004263495</v>
      </c>
      <c r="H216" s="49">
        <f t="shared" si="38"/>
        <v>9.4166282855999039</v>
      </c>
      <c r="I216" s="67">
        <f t="shared" si="37"/>
        <v>67.799723656319301</v>
      </c>
      <c r="J216" s="67">
        <f t="shared" si="32"/>
        <v>56407.646651146213</v>
      </c>
      <c r="K216" s="180">
        <f t="shared" si="30"/>
        <v>0.89731557975924636</v>
      </c>
      <c r="L216" s="96">
        <f t="shared" si="33"/>
        <v>3540.4004926745329</v>
      </c>
      <c r="M216" s="96">
        <f t="shared" si="31"/>
        <v>0.98551391124565435</v>
      </c>
      <c r="N216" s="63">
        <f t="shared" si="39"/>
        <v>375.97640598143494</v>
      </c>
      <c r="O216" s="66" t="e">
        <f t="shared" si="40"/>
        <v>#DIV/0!</v>
      </c>
      <c r="P216" s="23" t="e">
        <f>N216/#REF!</f>
        <v>#REF!</v>
      </c>
      <c r="Q216" t="e">
        <f>IF(#REF!="1A1 Energy Industries",#REF!)</f>
        <v>#REF!</v>
      </c>
      <c r="R216" t="e">
        <f>IF(#REF!="1B2 Oil &amp; Natural Gas",#REF!)</f>
        <v>#REF!</v>
      </c>
      <c r="S216" t="e">
        <f>IF(#REF!="3A2 Manure Management",#REF!)</f>
        <v>#REF!</v>
      </c>
      <c r="T216" t="e">
        <f>IF(#REF!="3B2 Cropland",#REF!)</f>
        <v>#REF!</v>
      </c>
      <c r="U216" t="e">
        <f>IF(#REF!="3B6 Other Land",#REF!)</f>
        <v>#REF!</v>
      </c>
      <c r="V216" t="e">
        <f>IF(#REF!="4A1 Managed Waste Disposal Sites",#REF!)</f>
        <v>#REF!</v>
      </c>
      <c r="W216" t="e">
        <f>IF(#REF!="4D1 Domestic Wastewater Treatment &amp; Discharge",#REF!)</f>
        <v>#REF!</v>
      </c>
      <c r="X216" t="e">
        <f>IF(#REF!="unknown",#REF!)</f>
        <v>#REF!</v>
      </c>
    </row>
    <row r="217" spans="1:24" x14ac:dyDescent="0.35">
      <c r="A217" s="5" t="s">
        <v>1205</v>
      </c>
      <c r="B217" s="4" t="s">
        <v>1057</v>
      </c>
      <c r="C217" s="4" t="s">
        <v>1188</v>
      </c>
      <c r="D217" s="4" t="s">
        <v>392</v>
      </c>
      <c r="E217" s="33" t="s">
        <v>343</v>
      </c>
      <c r="F217" s="49">
        <v>1.1887537022100001</v>
      </c>
      <c r="G217" s="49">
        <v>93.206920343899995</v>
      </c>
      <c r="H217" s="49">
        <f t="shared" si="38"/>
        <v>12.75392103745008</v>
      </c>
      <c r="I217" s="67">
        <f t="shared" si="37"/>
        <v>91.828231469640585</v>
      </c>
      <c r="J217" s="67">
        <f t="shared" si="32"/>
        <v>56499.474882615854</v>
      </c>
      <c r="K217" s="180">
        <f t="shared" si="30"/>
        <v>0.8987763551620751</v>
      </c>
      <c r="L217" s="96">
        <f t="shared" si="33"/>
        <v>3541.5892463767427</v>
      </c>
      <c r="M217" s="96">
        <f t="shared" si="31"/>
        <v>0.98584481542245483</v>
      </c>
      <c r="N217" s="63">
        <f t="shared" si="39"/>
        <v>388.73032701888502</v>
      </c>
      <c r="O217" s="66" t="e">
        <f t="shared" si="40"/>
        <v>#DIV/0!</v>
      </c>
      <c r="P217" s="23" t="e">
        <f>N217/#REF!</f>
        <v>#REF!</v>
      </c>
      <c r="Q217" t="e">
        <f>IF(#REF!="1A1 Energy Industries",#REF!)</f>
        <v>#REF!</v>
      </c>
      <c r="R217" t="e">
        <f>IF(#REF!="1B2 Oil &amp; Natural Gas",#REF!)</f>
        <v>#REF!</v>
      </c>
      <c r="S217" t="e">
        <f>IF(#REF!="3A2 Manure Management",#REF!)</f>
        <v>#REF!</v>
      </c>
      <c r="T217" t="e">
        <f>IF(#REF!="3B2 Cropland",#REF!)</f>
        <v>#REF!</v>
      </c>
      <c r="U217" t="e">
        <f>IF(#REF!="3B6 Other Land",#REF!)</f>
        <v>#REF!</v>
      </c>
      <c r="V217" t="e">
        <f>IF(#REF!="4A1 Managed Waste Disposal Sites",#REF!)</f>
        <v>#REF!</v>
      </c>
      <c r="W217" t="e">
        <f>IF(#REF!="4D1 Domestic Wastewater Treatment &amp; Discharge",#REF!)</f>
        <v>#REF!</v>
      </c>
      <c r="X217" t="e">
        <f>IF(#REF!="unknown",#REF!)</f>
        <v>#REF!</v>
      </c>
    </row>
    <row r="218" spans="1:24" x14ac:dyDescent="0.35">
      <c r="A218" s="5" t="s">
        <v>1194</v>
      </c>
      <c r="B218" s="4" t="s">
        <v>1057</v>
      </c>
      <c r="C218" s="4" t="s">
        <v>1112</v>
      </c>
      <c r="D218" s="4" t="s">
        <v>392</v>
      </c>
      <c r="E218" s="33" t="s">
        <v>343</v>
      </c>
      <c r="F218" s="49">
        <v>1.1791735268200001</v>
      </c>
      <c r="G218" s="49">
        <v>138.71553625999999</v>
      </c>
      <c r="H218" s="49">
        <f t="shared" si="38"/>
        <v>8.5006593970110789</v>
      </c>
      <c r="I218" s="67">
        <f t="shared" si="37"/>
        <v>61.204747658479768</v>
      </c>
      <c r="J218" s="67">
        <f t="shared" si="32"/>
        <v>56560.679630274331</v>
      </c>
      <c r="K218" s="180">
        <f t="shared" si="30"/>
        <v>0.89974998155653962</v>
      </c>
      <c r="L218" s="96">
        <f t="shared" si="33"/>
        <v>3542.7684199035625</v>
      </c>
      <c r="M218" s="96">
        <f t="shared" si="31"/>
        <v>0.98617305283990464</v>
      </c>
      <c r="N218" s="63">
        <f t="shared" si="39"/>
        <v>397.2309864158961</v>
      </c>
      <c r="O218" s="66" t="e">
        <f t="shared" si="40"/>
        <v>#DIV/0!</v>
      </c>
      <c r="P218" s="23" t="e">
        <f>N218/#REF!</f>
        <v>#REF!</v>
      </c>
      <c r="Q218" t="e">
        <f>IF(#REF!="1A1 Energy Industries",#REF!)</f>
        <v>#REF!</v>
      </c>
      <c r="R218" t="e">
        <f>IF(#REF!="1B2 Oil &amp; Natural Gas",#REF!)</f>
        <v>#REF!</v>
      </c>
      <c r="S218" t="e">
        <f>IF(#REF!="3A2 Manure Management",#REF!)</f>
        <v>#REF!</v>
      </c>
      <c r="T218" t="e">
        <f>IF(#REF!="3B2 Cropland",#REF!)</f>
        <v>#REF!</v>
      </c>
      <c r="U218" t="e">
        <f>IF(#REF!="3B6 Other Land",#REF!)</f>
        <v>#REF!</v>
      </c>
      <c r="V218" t="e">
        <f>IF(#REF!="4A1 Managed Waste Disposal Sites",#REF!)</f>
        <v>#REF!</v>
      </c>
      <c r="W218" t="e">
        <f>IF(#REF!="4D1 Domestic Wastewater Treatment &amp; Discharge",#REF!)</f>
        <v>#REF!</v>
      </c>
      <c r="X218" t="e">
        <f>IF(#REF!="unknown",#REF!)</f>
        <v>#REF!</v>
      </c>
    </row>
    <row r="219" spans="1:24" x14ac:dyDescent="0.35">
      <c r="A219" s="5" t="s">
        <v>185</v>
      </c>
      <c r="B219" s="4" t="s">
        <v>346</v>
      </c>
      <c r="C219" s="4" t="s">
        <v>1058</v>
      </c>
      <c r="D219" s="4" t="s">
        <v>370</v>
      </c>
      <c r="E219" s="33" t="s">
        <v>343</v>
      </c>
      <c r="F219" s="49">
        <v>1.1721898394200001</v>
      </c>
      <c r="G219" s="49">
        <v>467.45968810199997</v>
      </c>
      <c r="H219" s="49">
        <f t="shared" si="38"/>
        <v>2.5075741700410057</v>
      </c>
      <c r="I219" s="67">
        <f t="shared" si="37"/>
        <v>18.054534024295243</v>
      </c>
      <c r="J219" s="67">
        <f t="shared" si="32"/>
        <v>56578.734164298628</v>
      </c>
      <c r="K219" s="180">
        <f t="shared" si="30"/>
        <v>0.90003718755833384</v>
      </c>
      <c r="L219" s="96">
        <f t="shared" si="33"/>
        <v>3543.9406097429824</v>
      </c>
      <c r="M219" s="96">
        <f t="shared" si="31"/>
        <v>0.98649934626228986</v>
      </c>
      <c r="N219" s="63">
        <f t="shared" si="39"/>
        <v>399.73856058593708</v>
      </c>
      <c r="O219" s="66" t="e">
        <f t="shared" si="40"/>
        <v>#DIV/0!</v>
      </c>
      <c r="P219"/>
      <c r="Q219"/>
      <c r="R219"/>
      <c r="S219"/>
      <c r="T219"/>
      <c r="U219"/>
    </row>
    <row r="220" spans="1:24" x14ac:dyDescent="0.35">
      <c r="A220" s="5" t="s">
        <v>1198</v>
      </c>
      <c r="B220" s="4" t="s">
        <v>1057</v>
      </c>
      <c r="C220" s="4" t="s">
        <v>1104</v>
      </c>
      <c r="D220" s="4" t="s">
        <v>392</v>
      </c>
      <c r="E220" s="33" t="s">
        <v>343</v>
      </c>
      <c r="F220" s="49">
        <v>1.1558694359799999</v>
      </c>
      <c r="G220" s="49">
        <v>208.06249061299999</v>
      </c>
      <c r="H220" s="49">
        <f t="shared" si="38"/>
        <v>5.5553955572412042</v>
      </c>
      <c r="I220" s="67">
        <f t="shared" si="37"/>
        <v>39.998848012136669</v>
      </c>
      <c r="J220" s="67">
        <f t="shared" si="32"/>
        <v>56618.733012310768</v>
      </c>
      <c r="K220" s="180">
        <f t="shared" si="30"/>
        <v>0.9006734769911422</v>
      </c>
      <c r="L220" s="96">
        <f t="shared" si="33"/>
        <v>3545.0964791789625</v>
      </c>
      <c r="M220" s="96">
        <f t="shared" si="31"/>
        <v>0.98682109670015672</v>
      </c>
      <c r="N220" s="63">
        <f t="shared" si="39"/>
        <v>405.29395614317826</v>
      </c>
      <c r="O220" s="66" t="e">
        <f t="shared" si="40"/>
        <v>#DIV/0!</v>
      </c>
      <c r="P220" s="23" t="e">
        <f>N220/#REF!</f>
        <v>#REF!</v>
      </c>
      <c r="Q220" t="e">
        <f>IF(#REF!="1A1 Energy Industries",#REF!)</f>
        <v>#REF!</v>
      </c>
      <c r="R220" t="e">
        <f>IF(#REF!="1B2 Oil &amp; Natural Gas",#REF!)</f>
        <v>#REF!</v>
      </c>
      <c r="S220" t="e">
        <f>IF(#REF!="3A2 Manure Management",#REF!)</f>
        <v>#REF!</v>
      </c>
      <c r="T220" t="e">
        <f>IF(#REF!="3B2 Cropland",#REF!)</f>
        <v>#REF!</v>
      </c>
      <c r="U220" t="e">
        <f>IF(#REF!="3B6 Other Land",#REF!)</f>
        <v>#REF!</v>
      </c>
      <c r="V220" t="e">
        <f>IF(#REF!="4A1 Managed Waste Disposal Sites",#REF!)</f>
        <v>#REF!</v>
      </c>
      <c r="W220" t="e">
        <f>IF(#REF!="4D1 Domestic Wastewater Treatment &amp; Discharge",#REF!)</f>
        <v>#REF!</v>
      </c>
      <c r="X220" t="e">
        <f>IF(#REF!="unknown",#REF!)</f>
        <v>#REF!</v>
      </c>
    </row>
    <row r="221" spans="1:24" x14ac:dyDescent="0.35">
      <c r="A221" s="5" t="s">
        <v>1206</v>
      </c>
      <c r="B221" s="4" t="s">
        <v>1057</v>
      </c>
      <c r="C221" s="4" t="s">
        <v>1133</v>
      </c>
      <c r="D221" s="4" t="s">
        <v>392</v>
      </c>
      <c r="E221" s="33" t="s">
        <v>343</v>
      </c>
      <c r="F221" s="49">
        <v>1.11954863905</v>
      </c>
      <c r="G221" s="49">
        <v>182.59780940600001</v>
      </c>
      <c r="H221" s="49">
        <f t="shared" si="38"/>
        <v>6.1312271088681118</v>
      </c>
      <c r="I221" s="67">
        <f t="shared" si="37"/>
        <v>44.144835183850404</v>
      </c>
      <c r="J221" s="67">
        <f t="shared" si="32"/>
        <v>56662.877847494616</v>
      </c>
      <c r="K221" s="180">
        <f t="shared" si="30"/>
        <v>0.90137571951902762</v>
      </c>
      <c r="L221" s="96">
        <f t="shared" si="33"/>
        <v>3546.2160278180127</v>
      </c>
      <c r="M221" s="96">
        <f t="shared" si="31"/>
        <v>0.98713273679860969</v>
      </c>
      <c r="N221" s="63">
        <f t="shared" si="39"/>
        <v>411.42518325204639</v>
      </c>
      <c r="O221" s="66" t="e">
        <f t="shared" si="40"/>
        <v>#DIV/0!</v>
      </c>
      <c r="P221" s="23" t="e">
        <f>N221/#REF!</f>
        <v>#REF!</v>
      </c>
      <c r="Q221" t="e">
        <f>IF(#REF!="1A1 Energy Industries",#REF!)</f>
        <v>#REF!</v>
      </c>
      <c r="R221" t="e">
        <f>IF(#REF!="1B2 Oil &amp; Natural Gas",#REF!)</f>
        <v>#REF!</v>
      </c>
      <c r="S221" t="e">
        <f>IF(#REF!="3A2 Manure Management",#REF!)</f>
        <v>#REF!</v>
      </c>
      <c r="T221" t="e">
        <f>IF(#REF!="3B2 Cropland",#REF!)</f>
        <v>#REF!</v>
      </c>
      <c r="U221" t="e">
        <f>IF(#REF!="3B6 Other Land",#REF!)</f>
        <v>#REF!</v>
      </c>
      <c r="V221" t="e">
        <f>IF(#REF!="4A1 Managed Waste Disposal Sites",#REF!)</f>
        <v>#REF!</v>
      </c>
      <c r="W221" t="e">
        <f>IF(#REF!="4D1 Domestic Wastewater Treatment &amp; Discharge",#REF!)</f>
        <v>#REF!</v>
      </c>
      <c r="X221" t="e">
        <f>IF(#REF!="unknown",#REF!)</f>
        <v>#REF!</v>
      </c>
    </row>
    <row r="222" spans="1:24" x14ac:dyDescent="0.35">
      <c r="A222" s="5" t="s">
        <v>255</v>
      </c>
      <c r="B222" s="4" t="s">
        <v>435</v>
      </c>
      <c r="C222" s="4"/>
      <c r="D222" s="4" t="s">
        <v>376</v>
      </c>
      <c r="E222" s="33" t="s">
        <v>343</v>
      </c>
      <c r="F222" s="49">
        <v>1.1116076726499999</v>
      </c>
      <c r="G222" s="49">
        <v>304.84504260400001</v>
      </c>
      <c r="H222" s="49">
        <f t="shared" si="38"/>
        <v>3.6464679338545167</v>
      </c>
      <c r="I222" s="67">
        <f t="shared" si="37"/>
        <v>26.254569123752518</v>
      </c>
      <c r="J222" s="67">
        <f t="shared" si="32"/>
        <v>56689.132416618369</v>
      </c>
      <c r="K222" s="180">
        <f t="shared" si="30"/>
        <v>0.90179336916962038</v>
      </c>
      <c r="L222" s="96">
        <f t="shared" si="33"/>
        <v>3547.3276354906625</v>
      </c>
      <c r="M222" s="96">
        <f t="shared" si="31"/>
        <v>0.98744216643164429</v>
      </c>
      <c r="N222" s="63">
        <f t="shared" si="39"/>
        <v>415.07165118590092</v>
      </c>
      <c r="O222" s="66" t="e">
        <f t="shared" si="40"/>
        <v>#DIV/0!</v>
      </c>
      <c r="P222"/>
      <c r="Q222"/>
      <c r="R222"/>
      <c r="S222"/>
      <c r="T222"/>
      <c r="U222"/>
    </row>
    <row r="223" spans="1:24" x14ac:dyDescent="0.35">
      <c r="A223" s="5" t="s">
        <v>1197</v>
      </c>
      <c r="B223" s="4" t="s">
        <v>1057</v>
      </c>
      <c r="C223" s="4" t="s">
        <v>1141</v>
      </c>
      <c r="D223" s="4" t="s">
        <v>392</v>
      </c>
      <c r="E223" s="33" t="s">
        <v>343</v>
      </c>
      <c r="F223" s="49">
        <v>1.0708643263199999</v>
      </c>
      <c r="G223" s="49">
        <v>241.86773244899999</v>
      </c>
      <c r="H223" s="49">
        <f t="shared" si="38"/>
        <v>4.4274790832042941</v>
      </c>
      <c r="I223" s="67">
        <f t="shared" si="37"/>
        <v>31.877849399070918</v>
      </c>
      <c r="J223" s="67">
        <f t="shared" si="32"/>
        <v>56721.010266017438</v>
      </c>
      <c r="K223" s="180">
        <f t="shared" si="30"/>
        <v>0.90230047224186716</v>
      </c>
      <c r="L223" s="96">
        <f t="shared" si="33"/>
        <v>3548.3984998169826</v>
      </c>
      <c r="M223" s="96">
        <f t="shared" si="31"/>
        <v>0.9877402546543832</v>
      </c>
      <c r="N223" s="63">
        <f t="shared" si="39"/>
        <v>419.49913026910519</v>
      </c>
      <c r="O223" s="66" t="e">
        <f t="shared" si="40"/>
        <v>#DIV/0!</v>
      </c>
      <c r="P223" s="23" t="e">
        <f>N223/#REF!</f>
        <v>#REF!</v>
      </c>
      <c r="Q223" t="e">
        <f>IF(#REF!="1A1 Energy Industries",#REF!)</f>
        <v>#REF!</v>
      </c>
      <c r="R223" t="e">
        <f>IF(#REF!="1B2 Oil &amp; Natural Gas",#REF!)</f>
        <v>#REF!</v>
      </c>
      <c r="S223" t="e">
        <f>IF(#REF!="3A2 Manure Management",#REF!)</f>
        <v>#REF!</v>
      </c>
      <c r="T223" t="e">
        <f>IF(#REF!="3B2 Cropland",#REF!)</f>
        <v>#REF!</v>
      </c>
      <c r="U223" t="e">
        <f>IF(#REF!="3B6 Other Land",#REF!)</f>
        <v>#REF!</v>
      </c>
      <c r="V223" t="e">
        <f>IF(#REF!="4A1 Managed Waste Disposal Sites",#REF!)</f>
        <v>#REF!</v>
      </c>
      <c r="W223" t="e">
        <f>IF(#REF!="4D1 Domestic Wastewater Treatment &amp; Discharge",#REF!)</f>
        <v>#REF!</v>
      </c>
      <c r="X223" t="e">
        <f>IF(#REF!="unknown",#REF!)</f>
        <v>#REF!</v>
      </c>
    </row>
    <row r="224" spans="1:24" x14ac:dyDescent="0.35">
      <c r="A224" s="5" t="s">
        <v>217</v>
      </c>
      <c r="B224" s="4" t="s">
        <v>1057</v>
      </c>
      <c r="C224" s="4"/>
      <c r="D224" s="4" t="s">
        <v>392</v>
      </c>
      <c r="E224" s="33" t="s">
        <v>343</v>
      </c>
      <c r="F224" s="49">
        <v>1.0656296592200001</v>
      </c>
      <c r="G224" s="49">
        <v>109.201648339</v>
      </c>
      <c r="H224" s="49">
        <f t="shared" si="38"/>
        <v>9.7583660634124687</v>
      </c>
      <c r="I224" s="67">
        <f t="shared" si="37"/>
        <v>70.260235656569762</v>
      </c>
      <c r="J224" s="67">
        <f t="shared" si="32"/>
        <v>56791.270501674007</v>
      </c>
      <c r="K224" s="180">
        <f t="shared" ref="K224:K287" si="42">J224/J$336</f>
        <v>0.90341815056803632</v>
      </c>
      <c r="L224" s="96">
        <f t="shared" si="33"/>
        <v>3549.4641294762027</v>
      </c>
      <c r="M224" s="96">
        <f t="shared" ref="M224:M287" si="43">L224/L$335</f>
        <v>0.98803688574331516</v>
      </c>
      <c r="N224" s="63">
        <f t="shared" si="39"/>
        <v>429.25749633251769</v>
      </c>
      <c r="O224" s="66" t="e">
        <f t="shared" si="40"/>
        <v>#DIV/0!</v>
      </c>
      <c r="P224" s="23" t="e">
        <f>N224/#REF!</f>
        <v>#REF!</v>
      </c>
      <c r="Q224" t="e">
        <f>IF(#REF!="1A1 Energy Industries",#REF!)</f>
        <v>#REF!</v>
      </c>
      <c r="R224" t="e">
        <f>IF(#REF!="1B2 Oil &amp; Natural Gas",#REF!)</f>
        <v>#REF!</v>
      </c>
      <c r="S224" t="e">
        <f>IF(#REF!="3A2 Manure Management",#REF!)</f>
        <v>#REF!</v>
      </c>
      <c r="T224" t="e">
        <f>IF(#REF!="3B2 Cropland",#REF!)</f>
        <v>#REF!</v>
      </c>
      <c r="U224" t="e">
        <f>IF(#REF!="3B6 Other Land",#REF!)</f>
        <v>#REF!</v>
      </c>
      <c r="V224" t="e">
        <f>IF(#REF!="4A1 Managed Waste Disposal Sites",#REF!)</f>
        <v>#REF!</v>
      </c>
      <c r="W224" t="e">
        <f>IF(#REF!="4D1 Domestic Wastewater Treatment &amp; Discharge",#REF!)</f>
        <v>#REF!</v>
      </c>
      <c r="X224" t="e">
        <f>IF(#REF!="unknown",#REF!)</f>
        <v>#REF!</v>
      </c>
    </row>
    <row r="225" spans="1:24" x14ac:dyDescent="0.35">
      <c r="A225" s="5" t="s">
        <v>1194</v>
      </c>
      <c r="B225" s="4" t="s">
        <v>1057</v>
      </c>
      <c r="C225" s="4" t="s">
        <v>1166</v>
      </c>
      <c r="D225" s="4" t="s">
        <v>392</v>
      </c>
      <c r="E225" s="45" t="s">
        <v>343</v>
      </c>
      <c r="F225" s="50">
        <v>1.05974726891</v>
      </c>
      <c r="G225" s="50">
        <v>245.33725766800001</v>
      </c>
      <c r="H225" s="49">
        <f t="shared" si="38"/>
        <v>4.3195529247501883</v>
      </c>
      <c r="I225" s="67">
        <f t="shared" si="37"/>
        <v>31.10078105820136</v>
      </c>
      <c r="J225" s="67">
        <f t="shared" ref="J225:J288" si="44">J224+I225</f>
        <v>56822.371282732209</v>
      </c>
      <c r="K225" s="180">
        <f t="shared" si="42"/>
        <v>0.90391289227493288</v>
      </c>
      <c r="L225" s="96">
        <f t="shared" ref="L225:L288" si="45">L224+F225</f>
        <v>3550.5238767451128</v>
      </c>
      <c r="M225" s="96">
        <f t="shared" si="43"/>
        <v>0.98833187939673839</v>
      </c>
      <c r="N225" s="63">
        <f t="shared" si="39"/>
        <v>433.5770492572679</v>
      </c>
      <c r="O225" s="66" t="e">
        <f t="shared" si="40"/>
        <v>#DIV/0!</v>
      </c>
      <c r="P225"/>
      <c r="Q225"/>
      <c r="R225"/>
      <c r="S225"/>
      <c r="T225"/>
      <c r="U225"/>
    </row>
    <row r="226" spans="1:24" x14ac:dyDescent="0.35">
      <c r="A226" s="5" t="s">
        <v>1194</v>
      </c>
      <c r="B226" s="4" t="s">
        <v>1057</v>
      </c>
      <c r="C226" s="4" t="s">
        <v>1166</v>
      </c>
      <c r="D226" s="4" t="s">
        <v>392</v>
      </c>
      <c r="E226" s="45" t="s">
        <v>343</v>
      </c>
      <c r="F226" s="50">
        <v>1.05974724935</v>
      </c>
      <c r="G226" s="50">
        <v>245.33725766800001</v>
      </c>
      <c r="H226" s="49">
        <f t="shared" si="38"/>
        <v>4.3195528450232024</v>
      </c>
      <c r="I226" s="67">
        <f t="shared" si="37"/>
        <v>31.100780484167057</v>
      </c>
      <c r="J226" s="67">
        <f t="shared" si="44"/>
        <v>56853.472063216373</v>
      </c>
      <c r="K226" s="180">
        <f t="shared" si="42"/>
        <v>0.90440763397269774</v>
      </c>
      <c r="L226" s="96">
        <f t="shared" si="45"/>
        <v>3551.5836239944629</v>
      </c>
      <c r="M226" s="96">
        <f t="shared" si="43"/>
        <v>0.98862687304471686</v>
      </c>
      <c r="N226" s="63">
        <f t="shared" si="39"/>
        <v>437.89660210229113</v>
      </c>
      <c r="O226" s="66" t="e">
        <f t="shared" si="40"/>
        <v>#DIV/0!</v>
      </c>
      <c r="P226"/>
      <c r="Q226"/>
      <c r="R226"/>
      <c r="S226"/>
      <c r="T226"/>
      <c r="U226"/>
    </row>
    <row r="227" spans="1:24" x14ac:dyDescent="0.35">
      <c r="A227" s="5" t="s">
        <v>1210</v>
      </c>
      <c r="B227" s="4" t="s">
        <v>1057</v>
      </c>
      <c r="C227" s="4" t="s">
        <v>1191</v>
      </c>
      <c r="D227" s="4" t="s">
        <v>392</v>
      </c>
      <c r="E227" s="33" t="s">
        <v>343</v>
      </c>
      <c r="F227" s="50">
        <v>1</v>
      </c>
      <c r="G227" s="50">
        <v>186.386694804</v>
      </c>
      <c r="H227" s="49">
        <f t="shared" si="38"/>
        <v>5.3651898331668857</v>
      </c>
      <c r="I227" s="67">
        <f t="shared" si="37"/>
        <v>38.629366798801577</v>
      </c>
      <c r="J227" s="67">
        <f t="shared" si="44"/>
        <v>56892.101430015173</v>
      </c>
      <c r="K227" s="180">
        <f t="shared" si="42"/>
        <v>0.90502213811748455</v>
      </c>
      <c r="L227" s="96">
        <f t="shared" si="45"/>
        <v>3552.5836239944629</v>
      </c>
      <c r="M227" s="96">
        <f t="shared" si="43"/>
        <v>0.98890523531285146</v>
      </c>
      <c r="N227" s="63">
        <f t="shared" si="39"/>
        <v>443.26179193545801</v>
      </c>
      <c r="O227" s="66" t="e">
        <f t="shared" si="40"/>
        <v>#DIV/0!</v>
      </c>
      <c r="P227" s="23" t="e">
        <f>N227/#REF!</f>
        <v>#REF!</v>
      </c>
      <c r="Q227" t="e">
        <f>IF(#REF!="1A1 Energy Industries",#REF!)</f>
        <v>#REF!</v>
      </c>
      <c r="R227" t="e">
        <f>IF(#REF!="1B2 Oil &amp; Natural Gas",#REF!)</f>
        <v>#REF!</v>
      </c>
      <c r="S227" t="e">
        <f>IF(#REF!="3A2 Manure Management",#REF!)</f>
        <v>#REF!</v>
      </c>
      <c r="T227" t="e">
        <f>IF(#REF!="3B2 Cropland",#REF!)</f>
        <v>#REF!</v>
      </c>
      <c r="U227" t="e">
        <f>IF(#REF!="3B6 Other Land",#REF!)</f>
        <v>#REF!</v>
      </c>
      <c r="V227" t="e">
        <f>IF(#REF!="4A1 Managed Waste Disposal Sites",#REF!)</f>
        <v>#REF!</v>
      </c>
      <c r="W227" t="e">
        <f>IF(#REF!="4D1 Domestic Wastewater Treatment &amp; Discharge",#REF!)</f>
        <v>#REF!</v>
      </c>
      <c r="X227" t="e">
        <f>IF(#REF!="unknown",#REF!)</f>
        <v>#REF!</v>
      </c>
    </row>
    <row r="228" spans="1:24" x14ac:dyDescent="0.35">
      <c r="A228" s="5" t="s">
        <v>1201</v>
      </c>
      <c r="B228" s="4" t="s">
        <v>1057</v>
      </c>
      <c r="C228" s="4" t="s">
        <v>1117</v>
      </c>
      <c r="D228" s="4" t="s">
        <v>392</v>
      </c>
      <c r="E228" s="33" t="s">
        <v>514</v>
      </c>
      <c r="F228" s="49">
        <v>0.97025283205099999</v>
      </c>
      <c r="G228" s="49">
        <v>178.38295397285</v>
      </c>
      <c r="H228" s="49">
        <f t="shared" si="38"/>
        <v>5.4391566595464784</v>
      </c>
      <c r="I228" s="67">
        <f t="shared" si="37"/>
        <v>39.161927948734643</v>
      </c>
      <c r="J228" s="67">
        <f t="shared" si="44"/>
        <v>56931.263357963908</v>
      </c>
      <c r="K228" s="180">
        <f t="shared" si="42"/>
        <v>0.90564511408205794</v>
      </c>
      <c r="L228" s="96">
        <f t="shared" si="45"/>
        <v>3553.5538768265137</v>
      </c>
      <c r="M228" s="96">
        <f t="shared" si="43"/>
        <v>0.98917531709184514</v>
      </c>
      <c r="N228" s="63">
        <f t="shared" si="39"/>
        <v>448.70094859500449</v>
      </c>
      <c r="O228" s="66" t="e">
        <f t="shared" si="40"/>
        <v>#DIV/0!</v>
      </c>
      <c r="P228" s="23" t="e">
        <f>N228/#REF!</f>
        <v>#REF!</v>
      </c>
      <c r="Q228" t="e">
        <f>IF(#REF!="1A1 Energy Industries",#REF!)</f>
        <v>#REF!</v>
      </c>
      <c r="R228" t="e">
        <f>IF(#REF!="1B2 Oil &amp; Natural Gas",#REF!)</f>
        <v>#REF!</v>
      </c>
      <c r="S228" t="e">
        <f>IF(#REF!="3A2 Manure Management",#REF!)</f>
        <v>#REF!</v>
      </c>
      <c r="T228" t="e">
        <f>IF(#REF!="3B2 Cropland",#REF!)</f>
        <v>#REF!</v>
      </c>
      <c r="U228" t="e">
        <f>IF(#REF!="3B6 Other Land",#REF!)</f>
        <v>#REF!</v>
      </c>
      <c r="V228" t="e">
        <f>IF(#REF!="4A1 Managed Waste Disposal Sites",#REF!)</f>
        <v>#REF!</v>
      </c>
      <c r="W228" t="e">
        <f>IF(#REF!="4D1 Domestic Wastewater Treatment &amp; Discharge",#REF!)</f>
        <v>#REF!</v>
      </c>
      <c r="X228" t="e">
        <f>IF(#REF!="unknown",#REF!)</f>
        <v>#REF!</v>
      </c>
    </row>
    <row r="229" spans="1:24" x14ac:dyDescent="0.35">
      <c r="A229" s="5" t="s">
        <v>1194</v>
      </c>
      <c r="B229" s="4" t="s">
        <v>1057</v>
      </c>
      <c r="C229" s="4" t="s">
        <v>1127</v>
      </c>
      <c r="D229" s="4" t="s">
        <v>392</v>
      </c>
      <c r="E229" s="33" t="s">
        <v>343</v>
      </c>
      <c r="F229" s="49">
        <v>0.96420925622800002</v>
      </c>
      <c r="G229" s="49">
        <v>152.410629551</v>
      </c>
      <c r="H229" s="49">
        <f t="shared" si="38"/>
        <v>6.3263911386531877</v>
      </c>
      <c r="I229" s="67">
        <f t="shared" si="37"/>
        <v>45.550016198302949</v>
      </c>
      <c r="J229" s="67">
        <f t="shared" si="44"/>
        <v>56976.813374162208</v>
      </c>
      <c r="K229" s="180">
        <f t="shared" si="42"/>
        <v>0.9063697097994754</v>
      </c>
      <c r="L229" s="96">
        <f t="shared" si="45"/>
        <v>3554.5180860827418</v>
      </c>
      <c r="M229" s="96">
        <f t="shared" si="43"/>
        <v>0.98944371656736518</v>
      </c>
      <c r="N229" s="63">
        <f t="shared" si="39"/>
        <v>455.0273397336577</v>
      </c>
      <c r="O229" s="66" t="e">
        <f t="shared" si="40"/>
        <v>#DIV/0!</v>
      </c>
      <c r="P229" s="23" t="e">
        <f>N229/#REF!</f>
        <v>#REF!</v>
      </c>
      <c r="Q229" t="e">
        <f>IF(#REF!="1A1 Energy Industries",#REF!)</f>
        <v>#REF!</v>
      </c>
      <c r="R229" t="e">
        <f>IF(#REF!="1B2 Oil &amp; Natural Gas",#REF!)</f>
        <v>#REF!</v>
      </c>
      <c r="S229" t="e">
        <f>IF(#REF!="3A2 Manure Management",#REF!)</f>
        <v>#REF!</v>
      </c>
      <c r="T229" t="e">
        <f>IF(#REF!="3B2 Cropland",#REF!)</f>
        <v>#REF!</v>
      </c>
      <c r="U229" t="e">
        <f>IF(#REF!="3B6 Other Land",#REF!)</f>
        <v>#REF!</v>
      </c>
      <c r="V229" t="e">
        <f>IF(#REF!="4A1 Managed Waste Disposal Sites",#REF!)</f>
        <v>#REF!</v>
      </c>
      <c r="W229" t="e">
        <f>IF(#REF!="4D1 Domestic Wastewater Treatment &amp; Discharge",#REF!)</f>
        <v>#REF!</v>
      </c>
      <c r="X229" t="e">
        <f>IF(#REF!="unknown",#REF!)</f>
        <v>#REF!</v>
      </c>
    </row>
    <row r="230" spans="1:24" x14ac:dyDescent="0.35">
      <c r="A230" s="5" t="s">
        <v>1194</v>
      </c>
      <c r="B230" s="4" t="s">
        <v>1057</v>
      </c>
      <c r="C230" s="4" t="s">
        <v>1127</v>
      </c>
      <c r="D230" s="4" t="s">
        <v>392</v>
      </c>
      <c r="E230" s="33" t="s">
        <v>343</v>
      </c>
      <c r="F230" s="49">
        <v>0.96420924691499998</v>
      </c>
      <c r="G230" s="49">
        <v>152.410629551</v>
      </c>
      <c r="H230" s="49">
        <f t="shared" si="38"/>
        <v>6.326391077548525</v>
      </c>
      <c r="I230" s="67">
        <f t="shared" si="37"/>
        <v>45.550015758349382</v>
      </c>
      <c r="J230" s="67">
        <f t="shared" si="44"/>
        <v>57022.36338992056</v>
      </c>
      <c r="K230" s="180">
        <f t="shared" si="42"/>
        <v>0.90709430550989434</v>
      </c>
      <c r="L230" s="96">
        <f t="shared" si="45"/>
        <v>3555.4822953296566</v>
      </c>
      <c r="M230" s="96">
        <f t="shared" si="43"/>
        <v>0.98971211604029263</v>
      </c>
      <c r="N230" s="63">
        <f t="shared" si="39"/>
        <v>461.35373081120622</v>
      </c>
      <c r="O230" s="66" t="e">
        <f t="shared" si="40"/>
        <v>#DIV/0!</v>
      </c>
      <c r="P230" s="23" t="e">
        <f>N230/#REF!</f>
        <v>#REF!</v>
      </c>
      <c r="Q230" t="e">
        <f>IF(#REF!="1A1 Energy Industries",#REF!)</f>
        <v>#REF!</v>
      </c>
      <c r="R230" t="e">
        <f>IF(#REF!="1B2 Oil &amp; Natural Gas",#REF!)</f>
        <v>#REF!</v>
      </c>
      <c r="S230" t="e">
        <f>IF(#REF!="3A2 Manure Management",#REF!)</f>
        <v>#REF!</v>
      </c>
      <c r="T230" t="e">
        <f>IF(#REF!="3B2 Cropland",#REF!)</f>
        <v>#REF!</v>
      </c>
      <c r="U230" t="e">
        <f>IF(#REF!="3B6 Other Land",#REF!)</f>
        <v>#REF!</v>
      </c>
      <c r="V230" t="e">
        <f>IF(#REF!="4A1 Managed Waste Disposal Sites",#REF!)</f>
        <v>#REF!</v>
      </c>
      <c r="W230" t="e">
        <f>IF(#REF!="4D1 Domestic Wastewater Treatment &amp; Discharge",#REF!)</f>
        <v>#REF!</v>
      </c>
      <c r="X230" t="e">
        <f>IF(#REF!="unknown",#REF!)</f>
        <v>#REF!</v>
      </c>
    </row>
    <row r="231" spans="1:24" x14ac:dyDescent="0.35">
      <c r="A231" s="5" t="s">
        <v>1194</v>
      </c>
      <c r="B231" s="4" t="s">
        <v>1057</v>
      </c>
      <c r="C231" s="4" t="s">
        <v>1126</v>
      </c>
      <c r="D231" s="4" t="s">
        <v>392</v>
      </c>
      <c r="E231" s="33" t="s">
        <v>343</v>
      </c>
      <c r="F231" s="49">
        <v>0.94755317177599996</v>
      </c>
      <c r="G231" s="49">
        <v>51</v>
      </c>
      <c r="H231" s="49">
        <f t="shared" si="38"/>
        <v>18.579473956392157</v>
      </c>
      <c r="I231" s="67">
        <f t="shared" si="37"/>
        <v>133.77221248602353</v>
      </c>
      <c r="J231" s="67">
        <f t="shared" si="44"/>
        <v>57156.135602406583</v>
      </c>
      <c r="K231" s="180">
        <f t="shared" si="42"/>
        <v>0.90922231292606859</v>
      </c>
      <c r="L231" s="96">
        <f t="shared" si="45"/>
        <v>3556.4298485014324</v>
      </c>
      <c r="M231" s="96">
        <f t="shared" si="43"/>
        <v>0.98997587909036633</v>
      </c>
      <c r="N231" s="63">
        <f t="shared" si="39"/>
        <v>479.9332047675984</v>
      </c>
      <c r="O231" s="66" t="e">
        <f t="shared" si="40"/>
        <v>#DIV/0!</v>
      </c>
      <c r="P231" s="23" t="e">
        <f>N231/#REF!</f>
        <v>#REF!</v>
      </c>
      <c r="Q231" t="e">
        <f>IF(#REF!="1A1 Energy Industries",#REF!)</f>
        <v>#REF!</v>
      </c>
      <c r="R231" t="e">
        <f>IF(#REF!="1B2 Oil &amp; Natural Gas",#REF!)</f>
        <v>#REF!</v>
      </c>
      <c r="S231" t="e">
        <f>IF(#REF!="3A2 Manure Management",#REF!)</f>
        <v>#REF!</v>
      </c>
      <c r="T231" t="e">
        <f>IF(#REF!="3B2 Cropland",#REF!)</f>
        <v>#REF!</v>
      </c>
      <c r="U231" t="e">
        <f>IF(#REF!="3B6 Other Land",#REF!)</f>
        <v>#REF!</v>
      </c>
      <c r="V231" t="e">
        <f>IF(#REF!="4A1 Managed Waste Disposal Sites",#REF!)</f>
        <v>#REF!</v>
      </c>
      <c r="W231" t="e">
        <f>IF(#REF!="4D1 Domestic Wastewater Treatment &amp; Discharge",#REF!)</f>
        <v>#REF!</v>
      </c>
      <c r="X231" t="e">
        <f>IF(#REF!="unknown",#REF!)</f>
        <v>#REF!</v>
      </c>
    </row>
    <row r="232" spans="1:24" x14ac:dyDescent="0.35">
      <c r="A232" s="5" t="s">
        <v>1194</v>
      </c>
      <c r="B232" s="4" t="s">
        <v>1057</v>
      </c>
      <c r="C232" s="4"/>
      <c r="D232" s="4" t="s">
        <v>392</v>
      </c>
      <c r="E232" s="33" t="s">
        <v>343</v>
      </c>
      <c r="F232" s="49">
        <v>0.91203922871499998</v>
      </c>
      <c r="G232" s="49">
        <v>158.40454538899999</v>
      </c>
      <c r="H232" s="49">
        <f t="shared" si="38"/>
        <v>5.7576581939316895</v>
      </c>
      <c r="I232" s="67">
        <f t="shared" si="37"/>
        <v>41.455138996308158</v>
      </c>
      <c r="J232" s="67">
        <f t="shared" si="44"/>
        <v>57197.590741402892</v>
      </c>
      <c r="K232" s="180">
        <f t="shared" si="42"/>
        <v>0.90988176859016545</v>
      </c>
      <c r="L232" s="96">
        <f t="shared" si="45"/>
        <v>3557.3418877301474</v>
      </c>
      <c r="M232" s="96">
        <f t="shared" si="43"/>
        <v>0.99022975639869915</v>
      </c>
      <c r="N232" s="63">
        <f t="shared" si="39"/>
        <v>485.69086296153012</v>
      </c>
      <c r="O232" s="66" t="e">
        <f t="shared" si="40"/>
        <v>#DIV/0!</v>
      </c>
      <c r="P232" s="23" t="e">
        <f>N232/#REF!</f>
        <v>#REF!</v>
      </c>
      <c r="Q232" t="e">
        <f>IF(#REF!="1A1 Energy Industries",#REF!)</f>
        <v>#REF!</v>
      </c>
      <c r="R232" t="e">
        <f>IF(#REF!="1B2 Oil &amp; Natural Gas",#REF!)</f>
        <v>#REF!</v>
      </c>
      <c r="S232" t="e">
        <f>IF(#REF!="3A2 Manure Management",#REF!)</f>
        <v>#REF!</v>
      </c>
      <c r="T232" t="e">
        <f>IF(#REF!="3B2 Cropland",#REF!)</f>
        <v>#REF!</v>
      </c>
      <c r="U232" t="e">
        <f>IF(#REF!="3B6 Other Land",#REF!)</f>
        <v>#REF!</v>
      </c>
      <c r="V232" t="e">
        <f>IF(#REF!="4A1 Managed Waste Disposal Sites",#REF!)</f>
        <v>#REF!</v>
      </c>
      <c r="W232" t="e">
        <f>IF(#REF!="4D1 Domestic Wastewater Treatment &amp; Discharge",#REF!)</f>
        <v>#REF!</v>
      </c>
      <c r="X232" t="e">
        <f>IF(#REF!="unknown",#REF!)</f>
        <v>#REF!</v>
      </c>
    </row>
    <row r="233" spans="1:24" x14ac:dyDescent="0.35">
      <c r="A233" s="5" t="s">
        <v>1198</v>
      </c>
      <c r="B233" s="4" t="s">
        <v>1057</v>
      </c>
      <c r="C233" s="4" t="s">
        <v>1099</v>
      </c>
      <c r="D233" s="4" t="s">
        <v>392</v>
      </c>
      <c r="E233" s="33" t="s">
        <v>343</v>
      </c>
      <c r="F233" s="49">
        <v>0.90654722973699997</v>
      </c>
      <c r="G233" s="49">
        <v>184.567060983</v>
      </c>
      <c r="H233" s="49">
        <f t="shared" si="38"/>
        <v>4.9117498263706958</v>
      </c>
      <c r="I233" s="67">
        <f t="shared" si="37"/>
        <v>35.36459874986901</v>
      </c>
      <c r="J233" s="67">
        <f t="shared" si="44"/>
        <v>57232.955340152759</v>
      </c>
      <c r="K233" s="180">
        <f t="shared" si="42"/>
        <v>0.91044433780398926</v>
      </c>
      <c r="L233" s="96">
        <f t="shared" si="45"/>
        <v>3558.2484349598844</v>
      </c>
      <c r="M233" s="96">
        <f t="shared" si="43"/>
        <v>0.99048210494173983</v>
      </c>
      <c r="N233" s="63">
        <f t="shared" si="39"/>
        <v>490.6026127879008</v>
      </c>
      <c r="O233" s="66" t="e">
        <f t="shared" si="40"/>
        <v>#DIV/0!</v>
      </c>
      <c r="P233" s="23" t="e">
        <f>N233/#REF!</f>
        <v>#REF!</v>
      </c>
      <c r="Q233" t="e">
        <f>IF(#REF!="1A1 Energy Industries",#REF!)</f>
        <v>#REF!</v>
      </c>
      <c r="R233" t="e">
        <f>IF(#REF!="1B2 Oil &amp; Natural Gas",#REF!)</f>
        <v>#REF!</v>
      </c>
      <c r="S233" t="e">
        <f>IF(#REF!="3A2 Manure Management",#REF!)</f>
        <v>#REF!</v>
      </c>
      <c r="T233" t="e">
        <f>IF(#REF!="3B2 Cropland",#REF!)</f>
        <v>#REF!</v>
      </c>
      <c r="U233" t="e">
        <f>IF(#REF!="3B6 Other Land",#REF!)</f>
        <v>#REF!</v>
      </c>
      <c r="V233" t="e">
        <f>IF(#REF!="4A1 Managed Waste Disposal Sites",#REF!)</f>
        <v>#REF!</v>
      </c>
      <c r="W233" t="e">
        <f>IF(#REF!="4D1 Domestic Wastewater Treatment &amp; Discharge",#REF!)</f>
        <v>#REF!</v>
      </c>
      <c r="X233" t="e">
        <f>IF(#REF!="unknown",#REF!)</f>
        <v>#REF!</v>
      </c>
    </row>
    <row r="234" spans="1:24" x14ac:dyDescent="0.35">
      <c r="A234" s="5" t="s">
        <v>1074</v>
      </c>
      <c r="B234" s="4" t="s">
        <v>345</v>
      </c>
      <c r="C234" s="5" t="s">
        <v>1075</v>
      </c>
      <c r="D234" s="4" t="s">
        <v>345</v>
      </c>
      <c r="E234" s="33" t="s">
        <v>343</v>
      </c>
      <c r="F234" s="49">
        <v>0.89158110180899997</v>
      </c>
      <c r="G234" s="49">
        <v>137.55907821700001</v>
      </c>
      <c r="H234" s="49">
        <f t="shared" si="38"/>
        <v>6.4814413804265767</v>
      </c>
      <c r="I234" s="67">
        <f t="shared" si="37"/>
        <v>46.666377939071353</v>
      </c>
      <c r="J234" s="67">
        <f t="shared" si="44"/>
        <v>57279.621718091832</v>
      </c>
      <c r="K234" s="180">
        <f t="shared" si="42"/>
        <v>0.91118669226232429</v>
      </c>
      <c r="L234" s="96">
        <f t="shared" si="45"/>
        <v>3559.1400160616936</v>
      </c>
      <c r="M234" s="96">
        <f t="shared" si="43"/>
        <v>0.99073028747946534</v>
      </c>
      <c r="N234" s="63">
        <f t="shared" si="39"/>
        <v>497.08405416832738</v>
      </c>
      <c r="O234" s="66" t="e">
        <f t="shared" si="40"/>
        <v>#DIV/0!</v>
      </c>
      <c r="P234" s="23" t="e">
        <f>N234/#REF!</f>
        <v>#REF!</v>
      </c>
      <c r="Q234" t="e">
        <f>IF(#REF!="1A1 Energy Industries",#REF!)</f>
        <v>#REF!</v>
      </c>
      <c r="R234" t="e">
        <f>IF(#REF!="1B2 Oil &amp; Natural Gas",#REF!)</f>
        <v>#REF!</v>
      </c>
      <c r="S234" t="e">
        <f>IF(#REF!="3A2 Manure Management",#REF!)</f>
        <v>#REF!</v>
      </c>
      <c r="T234" t="e">
        <f>IF(#REF!="3B2 Cropland",#REF!)</f>
        <v>#REF!</v>
      </c>
      <c r="U234" t="e">
        <f>IF(#REF!="3B6 Other Land",#REF!)</f>
        <v>#REF!</v>
      </c>
      <c r="V234" t="e">
        <f>IF(#REF!="4A1 Managed Waste Disposal Sites",#REF!)</f>
        <v>#REF!</v>
      </c>
      <c r="W234" t="e">
        <f>IF(#REF!="4D1 Domestic Wastewater Treatment &amp; Discharge",#REF!)</f>
        <v>#REF!</v>
      </c>
      <c r="X234" t="e">
        <f>IF(#REF!="unknown",#REF!)</f>
        <v>#REF!</v>
      </c>
    </row>
    <row r="235" spans="1:24" x14ac:dyDescent="0.35">
      <c r="A235" s="5" t="s">
        <v>1194</v>
      </c>
      <c r="B235" s="4" t="s">
        <v>1057</v>
      </c>
      <c r="C235" s="4" t="s">
        <v>1105</v>
      </c>
      <c r="D235" s="4" t="s">
        <v>392</v>
      </c>
      <c r="E235" s="33" t="s">
        <v>343</v>
      </c>
      <c r="F235" s="49">
        <v>0.84283477161099996</v>
      </c>
      <c r="G235" s="49">
        <v>180.42449944500001</v>
      </c>
      <c r="H235" s="49">
        <f t="shared" si="38"/>
        <v>4.671398696981985</v>
      </c>
      <c r="I235" s="67">
        <f t="shared" si="37"/>
        <v>33.634070618270293</v>
      </c>
      <c r="J235" s="67">
        <f t="shared" si="44"/>
        <v>57313.255788710099</v>
      </c>
      <c r="K235" s="180">
        <f t="shared" si="42"/>
        <v>0.91172173276424673</v>
      </c>
      <c r="L235" s="96">
        <f t="shared" si="45"/>
        <v>3559.9828508333044</v>
      </c>
      <c r="M235" s="96">
        <f t="shared" si="43"/>
        <v>0.99096490087815359</v>
      </c>
      <c r="N235" s="63">
        <f t="shared" si="39"/>
        <v>501.75545286530939</v>
      </c>
      <c r="O235" s="66" t="e">
        <f t="shared" si="40"/>
        <v>#DIV/0!</v>
      </c>
      <c r="P235" s="23" t="e">
        <f>N235/#REF!</f>
        <v>#REF!</v>
      </c>
      <c r="Q235" t="e">
        <f>IF(#REF!="1A1 Energy Industries",#REF!)</f>
        <v>#REF!</v>
      </c>
      <c r="R235" t="e">
        <f>IF(#REF!="1B2 Oil &amp; Natural Gas",#REF!)</f>
        <v>#REF!</v>
      </c>
      <c r="S235" t="e">
        <f>IF(#REF!="3A2 Manure Management",#REF!)</f>
        <v>#REF!</v>
      </c>
      <c r="T235" t="e">
        <f>IF(#REF!="3B2 Cropland",#REF!)</f>
        <v>#REF!</v>
      </c>
      <c r="U235" t="e">
        <f>IF(#REF!="3B6 Other Land",#REF!)</f>
        <v>#REF!</v>
      </c>
      <c r="V235" t="e">
        <f>IF(#REF!="4A1 Managed Waste Disposal Sites",#REF!)</f>
        <v>#REF!</v>
      </c>
      <c r="W235" t="e">
        <f>IF(#REF!="4D1 Domestic Wastewater Treatment &amp; Discharge",#REF!)</f>
        <v>#REF!</v>
      </c>
      <c r="X235" t="e">
        <f>IF(#REF!="unknown",#REF!)</f>
        <v>#REF!</v>
      </c>
    </row>
    <row r="236" spans="1:24" x14ac:dyDescent="0.35">
      <c r="A236" s="5" t="s">
        <v>214</v>
      </c>
      <c r="B236" s="4" t="s">
        <v>424</v>
      </c>
      <c r="C236" s="4" t="s">
        <v>842</v>
      </c>
      <c r="D236" s="4" t="s">
        <v>376</v>
      </c>
      <c r="E236" s="45" t="s">
        <v>343</v>
      </c>
      <c r="F236" s="50">
        <v>0.82753133121900002</v>
      </c>
      <c r="G236" s="50">
        <v>51.859907442999997</v>
      </c>
      <c r="H236" s="49">
        <f t="shared" si="38"/>
        <v>15.957053763131993</v>
      </c>
      <c r="I236" s="67">
        <f t="shared" si="37"/>
        <v>114.89078709455036</v>
      </c>
      <c r="J236" s="67">
        <f t="shared" si="44"/>
        <v>57428.146575804647</v>
      </c>
      <c r="K236" s="180">
        <f t="shared" si="42"/>
        <v>0.91354938024382204</v>
      </c>
      <c r="L236" s="96">
        <f t="shared" si="45"/>
        <v>3560.8103821645232</v>
      </c>
      <c r="M236" s="96">
        <f t="shared" si="43"/>
        <v>0.99119525437646405</v>
      </c>
      <c r="N236" s="63">
        <f t="shared" si="39"/>
        <v>517.71250662844136</v>
      </c>
      <c r="O236" s="66" t="e">
        <f t="shared" si="40"/>
        <v>#DIV/0!</v>
      </c>
      <c r="P236" s="23" t="e">
        <f>N236/#REF!</f>
        <v>#REF!</v>
      </c>
      <c r="Q236" t="e">
        <f>IF(#REF!="1A1 Energy Industries",#REF!)</f>
        <v>#REF!</v>
      </c>
      <c r="R236" t="e">
        <f>IF(#REF!="1B2 Oil &amp; Natural Gas",#REF!)</f>
        <v>#REF!</v>
      </c>
      <c r="S236" t="e">
        <f>IF(#REF!="3A2 Manure Management",#REF!)</f>
        <v>#REF!</v>
      </c>
      <c r="T236" t="e">
        <f>IF(#REF!="3B2 Cropland",#REF!)</f>
        <v>#REF!</v>
      </c>
      <c r="U236" t="e">
        <f>IF(#REF!="3B6 Other Land",#REF!)</f>
        <v>#REF!</v>
      </c>
      <c r="V236" t="e">
        <f>IF(#REF!="4A1 Managed Waste Disposal Sites",#REF!)</f>
        <v>#REF!</v>
      </c>
      <c r="W236" t="e">
        <f>IF(#REF!="4D1 Domestic Wastewater Treatment &amp; Discharge",#REF!)</f>
        <v>#REF!</v>
      </c>
      <c r="X236" t="e">
        <f>IF(#REF!="unknown",#REF!)</f>
        <v>#REF!</v>
      </c>
    </row>
    <row r="237" spans="1:24" x14ac:dyDescent="0.35">
      <c r="A237" s="5" t="s">
        <v>426</v>
      </c>
      <c r="B237" s="4" t="s">
        <v>427</v>
      </c>
      <c r="C237" s="4" t="s">
        <v>428</v>
      </c>
      <c r="D237" s="4" t="s">
        <v>376</v>
      </c>
      <c r="E237" s="33" t="s">
        <v>343</v>
      </c>
      <c r="F237" s="49">
        <v>0.79792894423000005</v>
      </c>
      <c r="G237" s="49">
        <v>41.677331968300003</v>
      </c>
      <c r="H237" s="49">
        <f t="shared" si="38"/>
        <v>19.145394067857055</v>
      </c>
      <c r="I237" s="67">
        <f t="shared" si="37"/>
        <v>137.84683728857078</v>
      </c>
      <c r="J237" s="67">
        <f t="shared" si="44"/>
        <v>57565.993413093216</v>
      </c>
      <c r="K237" s="180">
        <f t="shared" si="42"/>
        <v>0.9157422055443446</v>
      </c>
      <c r="L237" s="96">
        <f t="shared" si="45"/>
        <v>3561.6083111087532</v>
      </c>
      <c r="M237" s="96">
        <f t="shared" si="43"/>
        <v>0.99141736768719024</v>
      </c>
      <c r="N237" s="63">
        <f t="shared" si="39"/>
        <v>536.85790069629843</v>
      </c>
      <c r="O237" s="66" t="e">
        <f t="shared" si="40"/>
        <v>#DIV/0!</v>
      </c>
      <c r="P237" s="23" t="e">
        <f>N237/#REF!</f>
        <v>#REF!</v>
      </c>
      <c r="Q237" t="e">
        <f>IF(#REF!="1A1 Energy Industries",#REF!)</f>
        <v>#REF!</v>
      </c>
      <c r="R237" t="e">
        <f>IF(#REF!="1B2 Oil &amp; Natural Gas",#REF!)</f>
        <v>#REF!</v>
      </c>
      <c r="S237" t="e">
        <f>IF(#REF!="3A2 Manure Management",#REF!)</f>
        <v>#REF!</v>
      </c>
      <c r="T237" t="e">
        <f>IF(#REF!="3B2 Cropland",#REF!)</f>
        <v>#REF!</v>
      </c>
      <c r="U237" t="e">
        <f>IF(#REF!="3B6 Other Land",#REF!)</f>
        <v>#REF!</v>
      </c>
      <c r="V237" t="e">
        <f>IF(#REF!="4A1 Managed Waste Disposal Sites",#REF!)</f>
        <v>#REF!</v>
      </c>
      <c r="W237" t="e">
        <f>IF(#REF!="4D1 Domestic Wastewater Treatment &amp; Discharge",#REF!)</f>
        <v>#REF!</v>
      </c>
      <c r="X237" t="e">
        <f>IF(#REF!="unknown",#REF!)</f>
        <v>#REF!</v>
      </c>
    </row>
    <row r="238" spans="1:24" x14ac:dyDescent="0.35">
      <c r="A238" s="5" t="s">
        <v>1194</v>
      </c>
      <c r="B238" s="4" t="s">
        <v>1057</v>
      </c>
      <c r="C238" s="4" t="s">
        <v>1155</v>
      </c>
      <c r="D238" s="4" t="s">
        <v>392</v>
      </c>
      <c r="E238" s="33" t="s">
        <v>514</v>
      </c>
      <c r="F238" s="49">
        <v>0.79305385674099993</v>
      </c>
      <c r="G238" s="49">
        <v>269.84105923999999</v>
      </c>
      <c r="H238" s="49">
        <f t="shared" si="38"/>
        <v>2.9389665863846464</v>
      </c>
      <c r="I238" s="67">
        <f t="shared" si="37"/>
        <v>21.160559421969456</v>
      </c>
      <c r="J238" s="67">
        <f t="shared" si="44"/>
        <v>57587.153972515189</v>
      </c>
      <c r="K238" s="180">
        <f t="shared" si="42"/>
        <v>0.91607882124758755</v>
      </c>
      <c r="L238" s="96">
        <f t="shared" si="45"/>
        <v>3562.4013649654944</v>
      </c>
      <c r="M238" s="96">
        <f t="shared" si="43"/>
        <v>0.99163812395750561</v>
      </c>
      <c r="N238" s="63">
        <f t="shared" si="39"/>
        <v>539.79686728268302</v>
      </c>
      <c r="O238" s="66" t="e">
        <f t="shared" si="40"/>
        <v>#DIV/0!</v>
      </c>
      <c r="P238"/>
      <c r="Q238"/>
      <c r="R238"/>
      <c r="S238"/>
      <c r="T238"/>
      <c r="U238"/>
    </row>
    <row r="239" spans="1:24" x14ac:dyDescent="0.35">
      <c r="A239" s="5" t="s">
        <v>1200</v>
      </c>
      <c r="B239" s="4" t="s">
        <v>1057</v>
      </c>
      <c r="C239" s="4" t="s">
        <v>1115</v>
      </c>
      <c r="D239" s="4" t="s">
        <v>392</v>
      </c>
      <c r="E239" s="33" t="s">
        <v>343</v>
      </c>
      <c r="F239" s="49">
        <v>0.78290923265699996</v>
      </c>
      <c r="G239" s="49">
        <v>118.37651794200001</v>
      </c>
      <c r="H239" s="49">
        <f t="shared" si="38"/>
        <v>6.6137207468849164</v>
      </c>
      <c r="I239" s="67">
        <f t="shared" si="37"/>
        <v>47.618789377571396</v>
      </c>
      <c r="J239" s="67">
        <f t="shared" si="44"/>
        <v>57634.77276189276</v>
      </c>
      <c r="K239" s="180">
        <f t="shared" si="42"/>
        <v>0.9168363263756073</v>
      </c>
      <c r="L239" s="96">
        <f t="shared" si="45"/>
        <v>3563.1842741981513</v>
      </c>
      <c r="M239" s="96">
        <f t="shared" si="43"/>
        <v>0.99185605634725149</v>
      </c>
      <c r="N239" s="63">
        <f t="shared" si="39"/>
        <v>546.41058802956798</v>
      </c>
      <c r="O239" s="66" t="e">
        <f t="shared" si="40"/>
        <v>#DIV/0!</v>
      </c>
      <c r="P239" s="23" t="e">
        <f>N239/#REF!</f>
        <v>#REF!</v>
      </c>
      <c r="Q239" t="e">
        <f>IF(#REF!="1A1 Energy Industries",#REF!)</f>
        <v>#REF!</v>
      </c>
      <c r="R239" t="e">
        <f>IF(#REF!="1B2 Oil &amp; Natural Gas",#REF!)</f>
        <v>#REF!</v>
      </c>
      <c r="S239" t="e">
        <f>IF(#REF!="3A2 Manure Management",#REF!)</f>
        <v>#REF!</v>
      </c>
      <c r="T239" t="e">
        <f>IF(#REF!="3B2 Cropland",#REF!)</f>
        <v>#REF!</v>
      </c>
      <c r="U239" t="e">
        <f>IF(#REF!="3B6 Other Land",#REF!)</f>
        <v>#REF!</v>
      </c>
      <c r="V239" t="e">
        <f>IF(#REF!="4A1 Managed Waste Disposal Sites",#REF!)</f>
        <v>#REF!</v>
      </c>
      <c r="W239" t="e">
        <f>IF(#REF!="4D1 Domestic Wastewater Treatment &amp; Discharge",#REF!)</f>
        <v>#REF!</v>
      </c>
      <c r="X239" t="e">
        <f>IF(#REF!="unknown",#REF!)</f>
        <v>#REF!</v>
      </c>
    </row>
    <row r="240" spans="1:24" x14ac:dyDescent="0.35">
      <c r="A240" s="5" t="s">
        <v>1198</v>
      </c>
      <c r="B240" s="4" t="s">
        <v>1057</v>
      </c>
      <c r="C240" s="4" t="s">
        <v>1115</v>
      </c>
      <c r="D240" s="4" t="s">
        <v>392</v>
      </c>
      <c r="E240" s="45" t="s">
        <v>343</v>
      </c>
      <c r="F240" s="50">
        <v>0.75559094129100002</v>
      </c>
      <c r="G240" s="50">
        <v>123.888054307</v>
      </c>
      <c r="H240" s="49">
        <f t="shared" si="38"/>
        <v>6.0989814192949767</v>
      </c>
      <c r="I240" s="67">
        <f t="shared" si="37"/>
        <v>43.912666218923832</v>
      </c>
      <c r="J240" s="67">
        <f t="shared" si="44"/>
        <v>57678.685428111683</v>
      </c>
      <c r="K240" s="180">
        <f t="shared" si="42"/>
        <v>0.9175348756306525</v>
      </c>
      <c r="L240" s="96">
        <f t="shared" si="45"/>
        <v>3563.9398651394422</v>
      </c>
      <c r="M240" s="96">
        <f t="shared" si="43"/>
        <v>0.99206638435545114</v>
      </c>
      <c r="N240" s="63">
        <f t="shared" si="39"/>
        <v>552.50956944886298</v>
      </c>
      <c r="O240" s="66" t="e">
        <f t="shared" si="40"/>
        <v>#DIV/0!</v>
      </c>
      <c r="P240" s="23" t="e">
        <f>N240/#REF!</f>
        <v>#REF!</v>
      </c>
      <c r="Q240" t="e">
        <f>IF(#REF!="1A1 Energy Industries",#REF!)</f>
        <v>#REF!</v>
      </c>
      <c r="R240" t="e">
        <f>IF(#REF!="1B2 Oil &amp; Natural Gas",#REF!)</f>
        <v>#REF!</v>
      </c>
      <c r="S240" t="e">
        <f>IF(#REF!="3A2 Manure Management",#REF!)</f>
        <v>#REF!</v>
      </c>
      <c r="T240" t="e">
        <f>IF(#REF!="3B2 Cropland",#REF!)</f>
        <v>#REF!</v>
      </c>
      <c r="U240" t="e">
        <f>IF(#REF!="3B6 Other Land",#REF!)</f>
        <v>#REF!</v>
      </c>
      <c r="V240" t="e">
        <f>IF(#REF!="4A1 Managed Waste Disposal Sites",#REF!)</f>
        <v>#REF!</v>
      </c>
      <c r="W240" t="e">
        <f>IF(#REF!="4D1 Domestic Wastewater Treatment &amp; Discharge",#REF!)</f>
        <v>#REF!</v>
      </c>
      <c r="X240" t="e">
        <f>IF(#REF!="unknown",#REF!)</f>
        <v>#REF!</v>
      </c>
    </row>
    <row r="241" spans="1:24" x14ac:dyDescent="0.35">
      <c r="A241" s="5" t="s">
        <v>1194</v>
      </c>
      <c r="B241" s="4" t="s">
        <v>1057</v>
      </c>
      <c r="C241" s="4" t="s">
        <v>1170</v>
      </c>
      <c r="D241" s="4" t="s">
        <v>392</v>
      </c>
      <c r="E241" s="45" t="s">
        <v>343</v>
      </c>
      <c r="F241" s="50">
        <v>0.73421884980100005</v>
      </c>
      <c r="G241" s="50">
        <v>70.292247083199996</v>
      </c>
      <c r="H241" s="49">
        <f t="shared" si="38"/>
        <v>10.445232301820665</v>
      </c>
      <c r="I241" s="67">
        <f t="shared" si="37"/>
        <v>75.205672573108799</v>
      </c>
      <c r="J241" s="67">
        <f t="shared" si="44"/>
        <v>57753.891100684792</v>
      </c>
      <c r="K241" s="180">
        <f t="shared" si="42"/>
        <v>0.91873122445377342</v>
      </c>
      <c r="L241" s="96">
        <f t="shared" si="45"/>
        <v>3564.6740839892432</v>
      </c>
      <c r="M241" s="96">
        <f t="shared" si="43"/>
        <v>0.99227076317978891</v>
      </c>
      <c r="N241" s="63">
        <f t="shared" si="39"/>
        <v>562.9548017506836</v>
      </c>
      <c r="O241" s="66" t="e">
        <f t="shared" si="40"/>
        <v>#DIV/0!</v>
      </c>
      <c r="P241" s="23" t="e">
        <f>N241/#REF!</f>
        <v>#REF!</v>
      </c>
      <c r="Q241" t="e">
        <f>IF(#REF!="1A1 Energy Industries",#REF!)</f>
        <v>#REF!</v>
      </c>
      <c r="R241" t="e">
        <f>IF(#REF!="1B2 Oil &amp; Natural Gas",#REF!)</f>
        <v>#REF!</v>
      </c>
      <c r="S241" t="e">
        <f>IF(#REF!="3A2 Manure Management",#REF!)</f>
        <v>#REF!</v>
      </c>
      <c r="T241" t="e">
        <f>IF(#REF!="3B2 Cropland",#REF!)</f>
        <v>#REF!</v>
      </c>
      <c r="U241" t="e">
        <f>IF(#REF!="3B6 Other Land",#REF!)</f>
        <v>#REF!</v>
      </c>
      <c r="V241" t="e">
        <f>IF(#REF!="4A1 Managed Waste Disposal Sites",#REF!)</f>
        <v>#REF!</v>
      </c>
      <c r="W241" t="e">
        <f>IF(#REF!="4D1 Domestic Wastewater Treatment &amp; Discharge",#REF!)</f>
        <v>#REF!</v>
      </c>
      <c r="X241" t="e">
        <f>IF(#REF!="unknown",#REF!)</f>
        <v>#REF!</v>
      </c>
    </row>
    <row r="242" spans="1:24" x14ac:dyDescent="0.35">
      <c r="A242" s="5" t="s">
        <v>1194</v>
      </c>
      <c r="B242" s="4" t="s">
        <v>1057</v>
      </c>
      <c r="C242" s="4" t="s">
        <v>1131</v>
      </c>
      <c r="D242" s="4" t="s">
        <v>392</v>
      </c>
      <c r="E242" s="33" t="s">
        <v>343</v>
      </c>
      <c r="F242" s="49">
        <v>0.73235865775499998</v>
      </c>
      <c r="G242" s="49">
        <v>150.65855435399999</v>
      </c>
      <c r="H242" s="49">
        <f t="shared" ref="H242:H273" si="46">F242*1000/G242</f>
        <v>4.8610492838938875</v>
      </c>
      <c r="I242" s="67">
        <f t="shared" si="37"/>
        <v>34.999554844035991</v>
      </c>
      <c r="J242" s="67">
        <f t="shared" si="44"/>
        <v>57788.890655528827</v>
      </c>
      <c r="K242" s="180">
        <f t="shared" si="42"/>
        <v>0.91928798666086253</v>
      </c>
      <c r="L242" s="96">
        <f t="shared" si="45"/>
        <v>3565.4064426469981</v>
      </c>
      <c r="M242" s="96">
        <f t="shared" si="43"/>
        <v>0.99247462419684951</v>
      </c>
      <c r="N242" s="63">
        <f t="shared" ref="N242:N273" si="47">N241+H242</f>
        <v>567.81585103457746</v>
      </c>
      <c r="O242" s="66" t="e">
        <f t="shared" ref="O242:O273" si="48">N242/N$336</f>
        <v>#DIV/0!</v>
      </c>
      <c r="P242" s="23" t="e">
        <f>N242/#REF!</f>
        <v>#REF!</v>
      </c>
      <c r="Q242" t="e">
        <f>IF(#REF!="1A1 Energy Industries",#REF!)</f>
        <v>#REF!</v>
      </c>
      <c r="R242" t="e">
        <f>IF(#REF!="1B2 Oil &amp; Natural Gas",#REF!)</f>
        <v>#REF!</v>
      </c>
      <c r="S242" t="e">
        <f>IF(#REF!="3A2 Manure Management",#REF!)</f>
        <v>#REF!</v>
      </c>
      <c r="T242" t="e">
        <f>IF(#REF!="3B2 Cropland",#REF!)</f>
        <v>#REF!</v>
      </c>
      <c r="U242" t="e">
        <f>IF(#REF!="3B6 Other Land",#REF!)</f>
        <v>#REF!</v>
      </c>
      <c r="V242" t="e">
        <f>IF(#REF!="4A1 Managed Waste Disposal Sites",#REF!)</f>
        <v>#REF!</v>
      </c>
      <c r="W242" t="e">
        <f>IF(#REF!="4D1 Domestic Wastewater Treatment &amp; Discharge",#REF!)</f>
        <v>#REF!</v>
      </c>
      <c r="X242" t="e">
        <f>IF(#REF!="unknown",#REF!)</f>
        <v>#REF!</v>
      </c>
    </row>
    <row r="243" spans="1:24" x14ac:dyDescent="0.35">
      <c r="A243" s="4" t="s">
        <v>434</v>
      </c>
      <c r="B243" s="4" t="s">
        <v>436</v>
      </c>
      <c r="C243" s="4" t="s">
        <v>431</v>
      </c>
      <c r="D243" s="4" t="s">
        <v>376</v>
      </c>
      <c r="E243" s="45" t="s">
        <v>514</v>
      </c>
      <c r="F243" s="50">
        <v>0.72176740629053349</v>
      </c>
      <c r="G243" s="50">
        <v>92.87929810850666</v>
      </c>
      <c r="H243" s="49">
        <f t="shared" si="46"/>
        <v>7.7710256320770794</v>
      </c>
      <c r="I243" s="67">
        <f t="shared" si="37"/>
        <v>55.951384550954977</v>
      </c>
      <c r="J243" s="67">
        <f t="shared" si="44"/>
        <v>57844.842040079784</v>
      </c>
      <c r="K243" s="180">
        <f t="shared" si="42"/>
        <v>0.92017804416276772</v>
      </c>
      <c r="L243" s="96">
        <f t="shared" si="45"/>
        <v>3566.1282100532885</v>
      </c>
      <c r="M243" s="96">
        <f t="shared" si="43"/>
        <v>0.99267553700913014</v>
      </c>
      <c r="N243" s="63">
        <f t="shared" si="47"/>
        <v>575.58687666665458</v>
      </c>
      <c r="O243" s="66" t="e">
        <f t="shared" si="48"/>
        <v>#DIV/0!</v>
      </c>
      <c r="P243" s="23" t="e">
        <f>N243/#REF!</f>
        <v>#REF!</v>
      </c>
      <c r="Q243" t="e">
        <f>IF(#REF!="1A1 Energy Industries",#REF!)</f>
        <v>#REF!</v>
      </c>
      <c r="R243" t="e">
        <f>IF(#REF!="1B2 Oil &amp; Natural Gas",#REF!)</f>
        <v>#REF!</v>
      </c>
      <c r="S243" t="e">
        <f>IF(#REF!="3A2 Manure Management",#REF!)</f>
        <v>#REF!</v>
      </c>
      <c r="T243" t="e">
        <f>IF(#REF!="3B2 Cropland",#REF!)</f>
        <v>#REF!</v>
      </c>
      <c r="U243" t="e">
        <f>IF(#REF!="3B6 Other Land",#REF!)</f>
        <v>#REF!</v>
      </c>
      <c r="V243" t="e">
        <f>IF(#REF!="4A1 Managed Waste Disposal Sites",#REF!)</f>
        <v>#REF!</v>
      </c>
      <c r="W243" t="e">
        <f>IF(#REF!="4D1 Domestic Wastewater Treatment &amp; Discharge",#REF!)</f>
        <v>#REF!</v>
      </c>
      <c r="X243" t="e">
        <f>IF(#REF!="unknown",#REF!)</f>
        <v>#REF!</v>
      </c>
    </row>
    <row r="244" spans="1:24" x14ac:dyDescent="0.35">
      <c r="A244" s="5" t="s">
        <v>434</v>
      </c>
      <c r="B244" s="4" t="s">
        <v>430</v>
      </c>
      <c r="C244" s="4" t="s">
        <v>431</v>
      </c>
      <c r="D244" s="4" t="s">
        <v>376</v>
      </c>
      <c r="E244" s="45" t="s">
        <v>343</v>
      </c>
      <c r="F244" s="50">
        <v>0.71899226913199998</v>
      </c>
      <c r="G244" s="50">
        <v>60</v>
      </c>
      <c r="H244" s="49">
        <f t="shared" si="46"/>
        <v>11.983204485533332</v>
      </c>
      <c r="I244" s="67">
        <f t="shared" si="37"/>
        <v>86.279072295839995</v>
      </c>
      <c r="J244" s="67">
        <f t="shared" si="44"/>
        <v>57931.121112375622</v>
      </c>
      <c r="K244" s="180">
        <f t="shared" si="42"/>
        <v>0.92155054523974111</v>
      </c>
      <c r="L244" s="96">
        <f t="shared" si="45"/>
        <v>3566.8472023224203</v>
      </c>
      <c r="M244" s="96">
        <f t="shared" si="43"/>
        <v>0.99287567732793691</v>
      </c>
      <c r="N244" s="63">
        <f t="shared" si="47"/>
        <v>587.57008115218787</v>
      </c>
      <c r="O244" s="66" t="e">
        <f t="shared" si="48"/>
        <v>#DIV/0!</v>
      </c>
      <c r="P244" s="23" t="e">
        <f>N244/#REF!</f>
        <v>#REF!</v>
      </c>
      <c r="Q244" t="e">
        <f>IF(#REF!="1A1 Energy Industries",#REF!)</f>
        <v>#REF!</v>
      </c>
      <c r="R244" t="e">
        <f>IF(#REF!="1B2 Oil &amp; Natural Gas",#REF!)</f>
        <v>#REF!</v>
      </c>
      <c r="S244" t="e">
        <f>IF(#REF!="3A2 Manure Management",#REF!)</f>
        <v>#REF!</v>
      </c>
      <c r="T244" t="e">
        <f>IF(#REF!="3B2 Cropland",#REF!)</f>
        <v>#REF!</v>
      </c>
      <c r="U244" t="e">
        <f>IF(#REF!="3B6 Other Land",#REF!)</f>
        <v>#REF!</v>
      </c>
      <c r="V244" t="e">
        <f>IF(#REF!="4A1 Managed Waste Disposal Sites",#REF!)</f>
        <v>#REF!</v>
      </c>
      <c r="W244" t="e">
        <f>IF(#REF!="4D1 Domestic Wastewater Treatment &amp; Discharge",#REF!)</f>
        <v>#REF!</v>
      </c>
      <c r="X244" t="e">
        <f>IF(#REF!="unknown",#REF!)</f>
        <v>#REF!</v>
      </c>
    </row>
    <row r="245" spans="1:24" x14ac:dyDescent="0.35">
      <c r="A245" s="5" t="s">
        <v>434</v>
      </c>
      <c r="B245" s="4" t="s">
        <v>436</v>
      </c>
      <c r="C245" s="4" t="s">
        <v>431</v>
      </c>
      <c r="D245" s="4" t="s">
        <v>376</v>
      </c>
      <c r="E245" s="45" t="s">
        <v>343</v>
      </c>
      <c r="F245" s="50">
        <v>0.71332475310200005</v>
      </c>
      <c r="G245" s="50">
        <v>60</v>
      </c>
      <c r="H245" s="49">
        <f t="shared" si="46"/>
        <v>11.888745885033334</v>
      </c>
      <c r="I245" s="67">
        <f t="shared" si="37"/>
        <v>85.598970372240004</v>
      </c>
      <c r="J245" s="67">
        <f t="shared" si="44"/>
        <v>58016.720082747859</v>
      </c>
      <c r="K245" s="180">
        <f t="shared" si="42"/>
        <v>0.92291222746345425</v>
      </c>
      <c r="L245" s="96">
        <f t="shared" si="45"/>
        <v>3567.5605270755223</v>
      </c>
      <c r="M245" s="96">
        <f t="shared" si="43"/>
        <v>0.99307424002412692</v>
      </c>
      <c r="N245" s="63">
        <f t="shared" si="47"/>
        <v>599.45882703722123</v>
      </c>
      <c r="O245" s="66" t="e">
        <f t="shared" si="48"/>
        <v>#DIV/0!</v>
      </c>
      <c r="P245" s="23" t="e">
        <f>N245/#REF!</f>
        <v>#REF!</v>
      </c>
      <c r="Q245" t="e">
        <f>IF(#REF!="1A1 Energy Industries",#REF!)</f>
        <v>#REF!</v>
      </c>
      <c r="R245" t="e">
        <f>IF(#REF!="1B2 Oil &amp; Natural Gas",#REF!)</f>
        <v>#REF!</v>
      </c>
      <c r="S245" t="e">
        <f>IF(#REF!="3A2 Manure Management",#REF!)</f>
        <v>#REF!</v>
      </c>
      <c r="T245" t="e">
        <f>IF(#REF!="3B2 Cropland",#REF!)</f>
        <v>#REF!</v>
      </c>
      <c r="U245" t="e">
        <f>IF(#REF!="3B6 Other Land",#REF!)</f>
        <v>#REF!</v>
      </c>
      <c r="V245" t="e">
        <f>IF(#REF!="4A1 Managed Waste Disposal Sites",#REF!)</f>
        <v>#REF!</v>
      </c>
      <c r="W245" t="e">
        <f>IF(#REF!="4D1 Domestic Wastewater Treatment &amp; Discharge",#REF!)</f>
        <v>#REF!</v>
      </c>
      <c r="X245" t="e">
        <f>IF(#REF!="unknown",#REF!)</f>
        <v>#REF!</v>
      </c>
    </row>
    <row r="246" spans="1:24" x14ac:dyDescent="0.35">
      <c r="A246" s="5" t="s">
        <v>1207</v>
      </c>
      <c r="B246" s="4" t="s">
        <v>1057</v>
      </c>
      <c r="C246" s="4" t="s">
        <v>1151</v>
      </c>
      <c r="D246" s="4" t="s">
        <v>392</v>
      </c>
      <c r="E246" s="33" t="s">
        <v>514</v>
      </c>
      <c r="F246" s="49">
        <v>0.67431659088499996</v>
      </c>
      <c r="G246" s="49">
        <v>70.107631538899994</v>
      </c>
      <c r="H246" s="49">
        <f t="shared" si="46"/>
        <v>9.6183051129155306</v>
      </c>
      <c r="I246" s="67">
        <f t="shared" si="37"/>
        <v>69.251796812991827</v>
      </c>
      <c r="J246" s="67">
        <f t="shared" si="44"/>
        <v>58085.97187956085</v>
      </c>
      <c r="K246" s="180">
        <f t="shared" si="42"/>
        <v>0.92401386385312545</v>
      </c>
      <c r="L246" s="96">
        <f t="shared" si="45"/>
        <v>3568.2348436664074</v>
      </c>
      <c r="M246" s="96">
        <f t="shared" si="43"/>
        <v>0.99326194431980641</v>
      </c>
      <c r="N246" s="63">
        <f t="shared" si="47"/>
        <v>609.07713215013678</v>
      </c>
      <c r="O246" s="66" t="e">
        <f t="shared" si="48"/>
        <v>#DIV/0!</v>
      </c>
      <c r="P246" s="23" t="e">
        <f>N246/#REF!</f>
        <v>#REF!</v>
      </c>
      <c r="Q246" t="e">
        <f>IF(#REF!="1A1 Energy Industries",#REF!)</f>
        <v>#REF!</v>
      </c>
      <c r="R246" t="e">
        <f>IF(#REF!="1B2 Oil &amp; Natural Gas",#REF!)</f>
        <v>#REF!</v>
      </c>
      <c r="S246" t="e">
        <f>IF(#REF!="3A2 Manure Management",#REF!)</f>
        <v>#REF!</v>
      </c>
      <c r="T246" t="e">
        <f>IF(#REF!="3B2 Cropland",#REF!)</f>
        <v>#REF!</v>
      </c>
      <c r="U246" t="e">
        <f>IF(#REF!="3B6 Other Land",#REF!)</f>
        <v>#REF!</v>
      </c>
      <c r="V246" t="e">
        <f>IF(#REF!="4A1 Managed Waste Disposal Sites",#REF!)</f>
        <v>#REF!</v>
      </c>
      <c r="W246" t="e">
        <f>IF(#REF!="4D1 Domestic Wastewater Treatment &amp; Discharge",#REF!)</f>
        <v>#REF!</v>
      </c>
      <c r="X246" t="e">
        <f>IF(#REF!="unknown",#REF!)</f>
        <v>#REF!</v>
      </c>
    </row>
    <row r="247" spans="1:24" x14ac:dyDescent="0.35">
      <c r="A247" s="4" t="s">
        <v>434</v>
      </c>
      <c r="B247" s="4" t="s">
        <v>436</v>
      </c>
      <c r="C247" s="4" t="s">
        <v>431</v>
      </c>
      <c r="D247" s="4" t="s">
        <v>376</v>
      </c>
      <c r="E247" s="33" t="s">
        <v>514</v>
      </c>
      <c r="F247" s="49">
        <v>0.65696321637499999</v>
      </c>
      <c r="G247" s="49">
        <v>123.65226427425</v>
      </c>
      <c r="H247" s="49">
        <f t="shared" si="46"/>
        <v>5.3129897800974559</v>
      </c>
      <c r="I247" s="67">
        <f t="shared" si="37"/>
        <v>38.253526416701682</v>
      </c>
      <c r="J247" s="67">
        <f t="shared" si="44"/>
        <v>58124.225405977551</v>
      </c>
      <c r="K247" s="180">
        <f t="shared" si="42"/>
        <v>0.9246223892441372</v>
      </c>
      <c r="L247" s="96">
        <f t="shared" si="45"/>
        <v>3568.8918068827825</v>
      </c>
      <c r="M247" s="96">
        <f t="shared" si="43"/>
        <v>0.99344481809079754</v>
      </c>
      <c r="N247" s="63">
        <f t="shared" si="47"/>
        <v>614.39012193023427</v>
      </c>
      <c r="O247" s="66" t="e">
        <f t="shared" si="48"/>
        <v>#DIV/0!</v>
      </c>
      <c r="P247" s="23" t="e">
        <f>N247/#REF!</f>
        <v>#REF!</v>
      </c>
      <c r="Q247" t="e">
        <f>IF(#REF!="1A1 Energy Industries",#REF!)</f>
        <v>#REF!</v>
      </c>
      <c r="R247" t="e">
        <f>IF(#REF!="1B2 Oil &amp; Natural Gas",#REF!)</f>
        <v>#REF!</v>
      </c>
      <c r="S247" t="e">
        <f>IF(#REF!="3A2 Manure Management",#REF!)</f>
        <v>#REF!</v>
      </c>
      <c r="T247" t="e">
        <f>IF(#REF!="3B2 Cropland",#REF!)</f>
        <v>#REF!</v>
      </c>
      <c r="U247" t="e">
        <f>IF(#REF!="3B6 Other Land",#REF!)</f>
        <v>#REF!</v>
      </c>
      <c r="V247" t="e">
        <f>IF(#REF!="4A1 Managed Waste Disposal Sites",#REF!)</f>
        <v>#REF!</v>
      </c>
      <c r="W247" t="e">
        <f>IF(#REF!="4D1 Domestic Wastewater Treatment &amp; Discharge",#REF!)</f>
        <v>#REF!</v>
      </c>
      <c r="X247" t="e">
        <f>IF(#REF!="unknown",#REF!)</f>
        <v>#REF!</v>
      </c>
    </row>
    <row r="248" spans="1:24" x14ac:dyDescent="0.35">
      <c r="A248" s="5" t="s">
        <v>1194</v>
      </c>
      <c r="B248" s="4" t="s">
        <v>1057</v>
      </c>
      <c r="C248" s="4" t="s">
        <v>1131</v>
      </c>
      <c r="D248" s="4" t="s">
        <v>392</v>
      </c>
      <c r="E248" s="33" t="s">
        <v>343</v>
      </c>
      <c r="F248" s="49">
        <v>0.65447345003500002</v>
      </c>
      <c r="G248" s="49">
        <v>36</v>
      </c>
      <c r="H248" s="49">
        <f t="shared" si="46"/>
        <v>18.179818056527779</v>
      </c>
      <c r="I248" s="67">
        <f t="shared" si="37"/>
        <v>130.89469000700001</v>
      </c>
      <c r="J248" s="67">
        <f t="shared" si="44"/>
        <v>58255.120095984552</v>
      </c>
      <c r="K248" s="180">
        <f t="shared" si="42"/>
        <v>0.92670462191336078</v>
      </c>
      <c r="L248" s="96">
        <f t="shared" si="45"/>
        <v>3569.5462803328173</v>
      </c>
      <c r="M248" s="96">
        <f t="shared" si="43"/>
        <v>0.99362699880478311</v>
      </c>
      <c r="N248" s="63">
        <f t="shared" si="47"/>
        <v>632.56993998676205</v>
      </c>
      <c r="O248" s="66" t="e">
        <f t="shared" si="48"/>
        <v>#DIV/0!</v>
      </c>
      <c r="P248" s="23" t="e">
        <f>N248/#REF!</f>
        <v>#REF!</v>
      </c>
      <c r="Q248" t="e">
        <f>IF(#REF!="1A1 Energy Industries",#REF!)</f>
        <v>#REF!</v>
      </c>
      <c r="R248" t="e">
        <f>IF(#REF!="1B2 Oil &amp; Natural Gas",#REF!)</f>
        <v>#REF!</v>
      </c>
      <c r="S248" t="e">
        <f>IF(#REF!="3A2 Manure Management",#REF!)</f>
        <v>#REF!</v>
      </c>
      <c r="T248" t="e">
        <f>IF(#REF!="3B2 Cropland",#REF!)</f>
        <v>#REF!</v>
      </c>
      <c r="U248" t="e">
        <f>IF(#REF!="3B6 Other Land",#REF!)</f>
        <v>#REF!</v>
      </c>
      <c r="V248" t="e">
        <f>IF(#REF!="4A1 Managed Waste Disposal Sites",#REF!)</f>
        <v>#REF!</v>
      </c>
      <c r="W248" t="e">
        <f>IF(#REF!="4D1 Domestic Wastewater Treatment &amp; Discharge",#REF!)</f>
        <v>#REF!</v>
      </c>
      <c r="X248" t="e">
        <f>IF(#REF!="unknown",#REF!)</f>
        <v>#REF!</v>
      </c>
    </row>
    <row r="249" spans="1:24" x14ac:dyDescent="0.35">
      <c r="A249" s="5" t="s">
        <v>433</v>
      </c>
      <c r="B249" s="4" t="s">
        <v>435</v>
      </c>
      <c r="C249" s="4" t="s">
        <v>432</v>
      </c>
      <c r="D249" s="4" t="s">
        <v>376</v>
      </c>
      <c r="E249" s="33" t="s">
        <v>343</v>
      </c>
      <c r="F249" s="49">
        <v>0.64999749744299995</v>
      </c>
      <c r="G249" s="49">
        <v>74.873292968900003</v>
      </c>
      <c r="H249" s="49">
        <f t="shared" si="46"/>
        <v>8.6812997220916728</v>
      </c>
      <c r="I249" s="67">
        <f t="shared" si="37"/>
        <v>62.505357999060045</v>
      </c>
      <c r="J249" s="67">
        <f t="shared" si="44"/>
        <v>58317.625453983615</v>
      </c>
      <c r="K249" s="180">
        <f t="shared" si="42"/>
        <v>0.92769893801908065</v>
      </c>
      <c r="L249" s="96">
        <f t="shared" si="45"/>
        <v>3570.1962778302604</v>
      </c>
      <c r="M249" s="96">
        <f t="shared" si="43"/>
        <v>0.99380793358245323</v>
      </c>
      <c r="N249" s="63">
        <f t="shared" si="47"/>
        <v>641.25123970885375</v>
      </c>
      <c r="O249" s="66" t="e">
        <f t="shared" si="48"/>
        <v>#DIV/0!</v>
      </c>
      <c r="P249" s="23" t="e">
        <f>N249/#REF!</f>
        <v>#REF!</v>
      </c>
      <c r="Q249" t="e">
        <f>IF(#REF!="1A1 Energy Industries",#REF!)</f>
        <v>#REF!</v>
      </c>
      <c r="R249" t="e">
        <f>IF(#REF!="1B2 Oil &amp; Natural Gas",#REF!)</f>
        <v>#REF!</v>
      </c>
      <c r="S249" t="e">
        <f>IF(#REF!="3A2 Manure Management",#REF!)</f>
        <v>#REF!</v>
      </c>
      <c r="T249" t="e">
        <f>IF(#REF!="3B2 Cropland",#REF!)</f>
        <v>#REF!</v>
      </c>
      <c r="U249" t="e">
        <f>IF(#REF!="3B6 Other Land",#REF!)</f>
        <v>#REF!</v>
      </c>
      <c r="V249" t="e">
        <f>IF(#REF!="4A1 Managed Waste Disposal Sites",#REF!)</f>
        <v>#REF!</v>
      </c>
      <c r="W249" t="e">
        <f>IF(#REF!="4D1 Domestic Wastewater Treatment &amp; Discharge",#REF!)</f>
        <v>#REF!</v>
      </c>
      <c r="X249" t="e">
        <f>IF(#REF!="unknown",#REF!)</f>
        <v>#REF!</v>
      </c>
    </row>
    <row r="250" spans="1:24" x14ac:dyDescent="0.35">
      <c r="A250" s="5" t="s">
        <v>1193</v>
      </c>
      <c r="B250" s="4" t="s">
        <v>1057</v>
      </c>
      <c r="C250" s="4" t="s">
        <v>443</v>
      </c>
      <c r="D250" s="4" t="s">
        <v>392</v>
      </c>
      <c r="E250" s="33" t="s">
        <v>343</v>
      </c>
      <c r="F250" s="49">
        <v>0.64451675955200005</v>
      </c>
      <c r="G250" s="49">
        <v>140.28328482000001</v>
      </c>
      <c r="H250" s="49">
        <f t="shared" si="46"/>
        <v>4.5943945522732168</v>
      </c>
      <c r="I250" s="67">
        <f t="shared" si="37"/>
        <v>33.079640776367157</v>
      </c>
      <c r="J250" s="67">
        <f t="shared" si="44"/>
        <v>58350.705094759986</v>
      </c>
      <c r="K250" s="180">
        <f t="shared" si="42"/>
        <v>0.92822515882075751</v>
      </c>
      <c r="L250" s="96">
        <f t="shared" si="45"/>
        <v>3570.8407945898125</v>
      </c>
      <c r="M250" s="96">
        <f t="shared" si="43"/>
        <v>0.99398734272949285</v>
      </c>
      <c r="N250" s="63">
        <f t="shared" si="47"/>
        <v>645.84563426112697</v>
      </c>
      <c r="O250" s="66" t="e">
        <f t="shared" si="48"/>
        <v>#DIV/0!</v>
      </c>
      <c r="P250" s="23" t="e">
        <f>N250/#REF!</f>
        <v>#REF!</v>
      </c>
      <c r="Q250" t="e">
        <f>IF(#REF!="1A1 Energy Industries",#REF!)</f>
        <v>#REF!</v>
      </c>
      <c r="R250" t="e">
        <f>IF(#REF!="1B2 Oil &amp; Natural Gas",#REF!)</f>
        <v>#REF!</v>
      </c>
      <c r="S250" t="e">
        <f>IF(#REF!="3A2 Manure Management",#REF!)</f>
        <v>#REF!</v>
      </c>
      <c r="T250" t="e">
        <f>IF(#REF!="3B2 Cropland",#REF!)</f>
        <v>#REF!</v>
      </c>
      <c r="U250" t="e">
        <f>IF(#REF!="3B6 Other Land",#REF!)</f>
        <v>#REF!</v>
      </c>
      <c r="V250" t="e">
        <f>IF(#REF!="4A1 Managed Waste Disposal Sites",#REF!)</f>
        <v>#REF!</v>
      </c>
      <c r="W250" t="e">
        <f>IF(#REF!="4D1 Domestic Wastewater Treatment &amp; Discharge",#REF!)</f>
        <v>#REF!</v>
      </c>
      <c r="X250" t="e">
        <f>IF(#REF!="unknown",#REF!)</f>
        <v>#REF!</v>
      </c>
    </row>
    <row r="251" spans="1:24" x14ac:dyDescent="0.35">
      <c r="A251" s="5" t="s">
        <v>1197</v>
      </c>
      <c r="B251" s="4" t="s">
        <v>1057</v>
      </c>
      <c r="C251" s="4" t="s">
        <v>1152</v>
      </c>
      <c r="D251" s="4" t="s">
        <v>392</v>
      </c>
      <c r="E251" s="45" t="s">
        <v>343</v>
      </c>
      <c r="F251" s="50">
        <v>0.62056667066600002</v>
      </c>
      <c r="G251" s="50">
        <v>187.563109379</v>
      </c>
      <c r="H251" s="49">
        <f t="shared" si="46"/>
        <v>3.3085752988454145</v>
      </c>
      <c r="I251" s="67">
        <f t="shared" si="37"/>
        <v>23.821742151686983</v>
      </c>
      <c r="J251" s="67">
        <f t="shared" si="44"/>
        <v>58374.526836911675</v>
      </c>
      <c r="K251" s="180">
        <f t="shared" si="42"/>
        <v>0.92860410780442848</v>
      </c>
      <c r="L251" s="96">
        <f t="shared" si="45"/>
        <v>3571.4613612604785</v>
      </c>
      <c r="M251" s="96">
        <f t="shared" si="43"/>
        <v>0.99416008507546816</v>
      </c>
      <c r="N251" s="63">
        <f t="shared" si="47"/>
        <v>649.1542095599724</v>
      </c>
      <c r="O251" s="66" t="e">
        <f t="shared" si="48"/>
        <v>#DIV/0!</v>
      </c>
      <c r="P251"/>
      <c r="Q251"/>
      <c r="R251"/>
      <c r="S251"/>
      <c r="T251"/>
      <c r="U251"/>
    </row>
    <row r="252" spans="1:24" x14ac:dyDescent="0.35">
      <c r="A252" s="5" t="s">
        <v>1198</v>
      </c>
      <c r="B252" s="4" t="s">
        <v>1057</v>
      </c>
      <c r="C252" s="4" t="s">
        <v>1177</v>
      </c>
      <c r="D252" s="4" t="s">
        <v>392</v>
      </c>
      <c r="E252" s="45" t="s">
        <v>343</v>
      </c>
      <c r="F252" s="50">
        <v>0.60236800834500004</v>
      </c>
      <c r="G252" s="50">
        <v>39.847763221398971</v>
      </c>
      <c r="H252" s="49">
        <f t="shared" si="46"/>
        <v>15.116733278055554</v>
      </c>
      <c r="I252" s="67">
        <f t="shared" si="37"/>
        <v>108.84047960199999</v>
      </c>
      <c r="J252" s="67">
        <f t="shared" si="44"/>
        <v>58483.367316513672</v>
      </c>
      <c r="K252" s="180">
        <f t="shared" si="42"/>
        <v>0.93033550884406668</v>
      </c>
      <c r="L252" s="96">
        <f t="shared" si="45"/>
        <v>3572.0637292688234</v>
      </c>
      <c r="M252" s="96">
        <f t="shared" si="43"/>
        <v>0.99432776160052283</v>
      </c>
      <c r="N252" s="63">
        <f t="shared" si="47"/>
        <v>664.27094283802796</v>
      </c>
      <c r="O252" s="66" t="e">
        <f t="shared" si="48"/>
        <v>#DIV/0!</v>
      </c>
      <c r="P252" s="23" t="e">
        <f>N252/#REF!</f>
        <v>#REF!</v>
      </c>
      <c r="Q252" t="e">
        <f>IF(#REF!="1A1 Energy Industries",#REF!)</f>
        <v>#REF!</v>
      </c>
      <c r="R252" t="e">
        <f>IF(#REF!="1B2 Oil &amp; Natural Gas",#REF!)</f>
        <v>#REF!</v>
      </c>
      <c r="S252" t="e">
        <f>IF(#REF!="3A2 Manure Management",#REF!)</f>
        <v>#REF!</v>
      </c>
      <c r="T252" t="e">
        <f>IF(#REF!="3B2 Cropland",#REF!)</f>
        <v>#REF!</v>
      </c>
      <c r="U252" t="e">
        <f>IF(#REF!="3B6 Other Land",#REF!)</f>
        <v>#REF!</v>
      </c>
      <c r="V252" t="e">
        <f>IF(#REF!="4A1 Managed Waste Disposal Sites",#REF!)</f>
        <v>#REF!</v>
      </c>
      <c r="W252" t="e">
        <f>IF(#REF!="4D1 Domestic Wastewater Treatment &amp; Discharge",#REF!)</f>
        <v>#REF!</v>
      </c>
      <c r="X252" t="e">
        <f>IF(#REF!="unknown",#REF!)</f>
        <v>#REF!</v>
      </c>
    </row>
    <row r="253" spans="1:24" x14ac:dyDescent="0.35">
      <c r="A253" s="5" t="s">
        <v>1193</v>
      </c>
      <c r="B253" s="4" t="s">
        <v>1057</v>
      </c>
      <c r="C253" s="4" t="s">
        <v>444</v>
      </c>
      <c r="D253" s="4" t="s">
        <v>392</v>
      </c>
      <c r="E253" s="33" t="s">
        <v>343</v>
      </c>
      <c r="F253" s="49">
        <v>0.57553415373000005</v>
      </c>
      <c r="G253" s="49">
        <v>55.782613778799998</v>
      </c>
      <c r="H253" s="49">
        <f t="shared" si="46"/>
        <v>10.317446866369858</v>
      </c>
      <c r="I253" s="67">
        <f t="shared" si="37"/>
        <v>74.285617437862967</v>
      </c>
      <c r="J253" s="67">
        <f t="shared" si="44"/>
        <v>58557.652933951533</v>
      </c>
      <c r="K253" s="180">
        <f t="shared" si="42"/>
        <v>0.93151722171167262</v>
      </c>
      <c r="L253" s="96">
        <f t="shared" si="45"/>
        <v>3572.6392634225535</v>
      </c>
      <c r="M253" s="96">
        <f t="shared" si="43"/>
        <v>0.99448796859294397</v>
      </c>
      <c r="N253" s="63">
        <f t="shared" si="47"/>
        <v>674.58838970439785</v>
      </c>
      <c r="O253" s="66" t="e">
        <f t="shared" si="48"/>
        <v>#DIV/0!</v>
      </c>
      <c r="P253" s="23" t="e">
        <f>N253/#REF!</f>
        <v>#REF!</v>
      </c>
      <c r="Q253" t="e">
        <f>IF(#REF!="1A1 Energy Industries",#REF!)</f>
        <v>#REF!</v>
      </c>
      <c r="R253" t="e">
        <f>IF(#REF!="1B2 Oil &amp; Natural Gas",#REF!)</f>
        <v>#REF!</v>
      </c>
      <c r="S253" t="e">
        <f>IF(#REF!="3A2 Manure Management",#REF!)</f>
        <v>#REF!</v>
      </c>
      <c r="T253" t="e">
        <f>IF(#REF!="3B2 Cropland",#REF!)</f>
        <v>#REF!</v>
      </c>
      <c r="U253" t="e">
        <f>IF(#REF!="3B6 Other Land",#REF!)</f>
        <v>#REF!</v>
      </c>
      <c r="V253" t="e">
        <f>IF(#REF!="4A1 Managed Waste Disposal Sites",#REF!)</f>
        <v>#REF!</v>
      </c>
      <c r="W253" t="e">
        <f>IF(#REF!="4D1 Domestic Wastewater Treatment &amp; Discharge",#REF!)</f>
        <v>#REF!</v>
      </c>
      <c r="X253" t="e">
        <f>IF(#REF!="unknown",#REF!)</f>
        <v>#REF!</v>
      </c>
    </row>
    <row r="254" spans="1:24" x14ac:dyDescent="0.35">
      <c r="A254" s="4" t="s">
        <v>434</v>
      </c>
      <c r="B254" s="4" t="s">
        <v>435</v>
      </c>
      <c r="C254" s="4" t="s">
        <v>431</v>
      </c>
      <c r="D254" s="4" t="s">
        <v>376</v>
      </c>
      <c r="E254" s="33" t="s">
        <v>343</v>
      </c>
      <c r="F254" s="49">
        <v>0.54985150229199997</v>
      </c>
      <c r="G254" s="49">
        <v>96.046863561500004</v>
      </c>
      <c r="H254" s="49">
        <f t="shared" si="46"/>
        <v>5.7248251728691084</v>
      </c>
      <c r="I254" s="67">
        <f t="shared" si="37"/>
        <v>41.218741244657586</v>
      </c>
      <c r="J254" s="67">
        <f t="shared" si="44"/>
        <v>58598.871675196191</v>
      </c>
      <c r="K254" s="180">
        <f t="shared" si="42"/>
        <v>0.93217291683268411</v>
      </c>
      <c r="L254" s="96">
        <f t="shared" si="45"/>
        <v>3573.1891149248454</v>
      </c>
      <c r="M254" s="96">
        <f t="shared" si="43"/>
        <v>0.99464102650425923</v>
      </c>
      <c r="N254" s="63">
        <f t="shared" si="47"/>
        <v>680.313214877267</v>
      </c>
      <c r="O254" s="66" t="e">
        <f t="shared" si="48"/>
        <v>#DIV/0!</v>
      </c>
      <c r="P254" s="23" t="e">
        <f>N254/#REF!</f>
        <v>#REF!</v>
      </c>
      <c r="Q254" t="e">
        <f>IF(#REF!="1A1 Energy Industries",#REF!)</f>
        <v>#REF!</v>
      </c>
      <c r="R254" t="e">
        <f>IF(#REF!="1B2 Oil &amp; Natural Gas",#REF!)</f>
        <v>#REF!</v>
      </c>
      <c r="S254" t="e">
        <f>IF(#REF!="3A2 Manure Management",#REF!)</f>
        <v>#REF!</v>
      </c>
      <c r="T254" t="e">
        <f>IF(#REF!="3B2 Cropland",#REF!)</f>
        <v>#REF!</v>
      </c>
      <c r="U254" t="e">
        <f>IF(#REF!="3B6 Other Land",#REF!)</f>
        <v>#REF!</v>
      </c>
      <c r="V254" t="e">
        <f>IF(#REF!="4A1 Managed Waste Disposal Sites",#REF!)</f>
        <v>#REF!</v>
      </c>
      <c r="W254" t="e">
        <f>IF(#REF!="4D1 Domestic Wastewater Treatment &amp; Discharge",#REF!)</f>
        <v>#REF!</v>
      </c>
      <c r="X254" t="e">
        <f>IF(#REF!="unknown",#REF!)</f>
        <v>#REF!</v>
      </c>
    </row>
    <row r="255" spans="1:24" x14ac:dyDescent="0.35">
      <c r="A255" s="5" t="s">
        <v>1193</v>
      </c>
      <c r="B255" s="4" t="s">
        <v>1057</v>
      </c>
      <c r="C255" s="4" t="s">
        <v>1118</v>
      </c>
      <c r="D255" s="4" t="s">
        <v>392</v>
      </c>
      <c r="E255" s="33" t="s">
        <v>343</v>
      </c>
      <c r="F255" s="49">
        <v>0.54677034076300002</v>
      </c>
      <c r="G255" s="49">
        <v>35.871018942900001</v>
      </c>
      <c r="H255" s="49">
        <f t="shared" si="46"/>
        <v>15.242676591745466</v>
      </c>
      <c r="I255" s="67">
        <f t="shared" si="37"/>
        <v>109.74727146056735</v>
      </c>
      <c r="J255" s="67">
        <f t="shared" si="44"/>
        <v>58708.618946656759</v>
      </c>
      <c r="K255" s="180">
        <f t="shared" si="42"/>
        <v>0.93391874283969112</v>
      </c>
      <c r="L255" s="96">
        <f t="shared" si="45"/>
        <v>3573.7358852656084</v>
      </c>
      <c r="M255" s="96">
        <f t="shared" si="43"/>
        <v>0.99479322673646275</v>
      </c>
      <c r="N255" s="63">
        <f t="shared" si="47"/>
        <v>695.55589146901252</v>
      </c>
      <c r="O255" s="66" t="e">
        <f t="shared" si="48"/>
        <v>#DIV/0!</v>
      </c>
      <c r="P255" s="23" t="e">
        <f>N255/#REF!</f>
        <v>#REF!</v>
      </c>
      <c r="Q255" t="e">
        <f>IF(#REF!="1A1 Energy Industries",#REF!)</f>
        <v>#REF!</v>
      </c>
      <c r="R255" t="e">
        <f>IF(#REF!="1B2 Oil &amp; Natural Gas",#REF!)</f>
        <v>#REF!</v>
      </c>
      <c r="S255" t="e">
        <f>IF(#REF!="3A2 Manure Management",#REF!)</f>
        <v>#REF!</v>
      </c>
      <c r="T255" t="e">
        <f>IF(#REF!="3B2 Cropland",#REF!)</f>
        <v>#REF!</v>
      </c>
      <c r="U255" t="e">
        <f>IF(#REF!="3B6 Other Land",#REF!)</f>
        <v>#REF!</v>
      </c>
      <c r="V255" t="e">
        <f>IF(#REF!="4A1 Managed Waste Disposal Sites",#REF!)</f>
        <v>#REF!</v>
      </c>
      <c r="W255" t="e">
        <f>IF(#REF!="4D1 Domestic Wastewater Treatment &amp; Discharge",#REF!)</f>
        <v>#REF!</v>
      </c>
      <c r="X255" t="e">
        <f>IF(#REF!="unknown",#REF!)</f>
        <v>#REF!</v>
      </c>
    </row>
    <row r="256" spans="1:24" x14ac:dyDescent="0.35">
      <c r="A256" s="5" t="s">
        <v>297</v>
      </c>
      <c r="B256" s="4" t="s">
        <v>424</v>
      </c>
      <c r="C256" s="4" t="s">
        <v>425</v>
      </c>
      <c r="D256" s="4" t="s">
        <v>376</v>
      </c>
      <c r="E256" s="33" t="s">
        <v>343</v>
      </c>
      <c r="F256" s="49">
        <v>0.54213751666200005</v>
      </c>
      <c r="G256" s="49">
        <v>49.015303732600003</v>
      </c>
      <c r="H256" s="49">
        <f t="shared" si="46"/>
        <v>11.060576501159682</v>
      </c>
      <c r="I256" s="67">
        <f t="shared" si="37"/>
        <v>79.636150808349711</v>
      </c>
      <c r="J256" s="67">
        <f t="shared" si="44"/>
        <v>58788.255097465109</v>
      </c>
      <c r="K256" s="180">
        <f t="shared" si="42"/>
        <v>0.93518557035466132</v>
      </c>
      <c r="L256" s="96">
        <f t="shared" si="45"/>
        <v>3574.2780227822705</v>
      </c>
      <c r="M256" s="96">
        <f t="shared" si="43"/>
        <v>0.99494413736524157</v>
      </c>
      <c r="N256" s="63">
        <f t="shared" si="47"/>
        <v>706.61646797017215</v>
      </c>
      <c r="O256" s="66" t="e">
        <f t="shared" si="48"/>
        <v>#DIV/0!</v>
      </c>
      <c r="P256" s="23" t="e">
        <f>N256/#REF!</f>
        <v>#REF!</v>
      </c>
      <c r="Q256" t="e">
        <f>IF(#REF!="1A1 Energy Industries",#REF!)</f>
        <v>#REF!</v>
      </c>
      <c r="R256" t="e">
        <f>IF(#REF!="1B2 Oil &amp; Natural Gas",#REF!)</f>
        <v>#REF!</v>
      </c>
      <c r="S256" t="e">
        <f>IF(#REF!="3A2 Manure Management",#REF!)</f>
        <v>#REF!</v>
      </c>
      <c r="T256" t="e">
        <f>IF(#REF!="3B2 Cropland",#REF!)</f>
        <v>#REF!</v>
      </c>
      <c r="U256" t="e">
        <f>IF(#REF!="3B6 Other Land",#REF!)</f>
        <v>#REF!</v>
      </c>
      <c r="V256" t="e">
        <f>IF(#REF!="4A1 Managed Waste Disposal Sites",#REF!)</f>
        <v>#REF!</v>
      </c>
      <c r="W256" t="e">
        <f>IF(#REF!="4D1 Domestic Wastewater Treatment &amp; Discharge",#REF!)</f>
        <v>#REF!</v>
      </c>
      <c r="X256" t="e">
        <f>IF(#REF!="unknown",#REF!)</f>
        <v>#REF!</v>
      </c>
    </row>
    <row r="257" spans="1:24" x14ac:dyDescent="0.35">
      <c r="A257" s="5" t="s">
        <v>1194</v>
      </c>
      <c r="B257" s="4" t="s">
        <v>1057</v>
      </c>
      <c r="C257" s="4" t="s">
        <v>1167</v>
      </c>
      <c r="D257" s="4" t="s">
        <v>392</v>
      </c>
      <c r="E257" s="45" t="s">
        <v>343</v>
      </c>
      <c r="F257" s="50">
        <v>0.52410423103699999</v>
      </c>
      <c r="G257" s="50">
        <v>103.51009612599999</v>
      </c>
      <c r="H257" s="49">
        <f t="shared" si="46"/>
        <v>5.0633150837675034</v>
      </c>
      <c r="I257" s="67">
        <f t="shared" si="37"/>
        <v>36.455868603126028</v>
      </c>
      <c r="J257" s="67">
        <f t="shared" si="44"/>
        <v>58824.710966068233</v>
      </c>
      <c r="K257" s="180">
        <f t="shared" si="42"/>
        <v>0.93576549915533525</v>
      </c>
      <c r="L257" s="96">
        <f t="shared" si="45"/>
        <v>3574.8021270133077</v>
      </c>
      <c r="M257" s="96">
        <f t="shared" si="43"/>
        <v>0.99509002820773207</v>
      </c>
      <c r="N257" s="63">
        <f t="shared" si="47"/>
        <v>711.67978305393967</v>
      </c>
      <c r="O257" s="66" t="e">
        <f t="shared" si="48"/>
        <v>#DIV/0!</v>
      </c>
      <c r="P257" s="23" t="e">
        <f>N257/#REF!</f>
        <v>#REF!</v>
      </c>
      <c r="Q257" t="e">
        <f>IF(#REF!="1A1 Energy Industries",#REF!)</f>
        <v>#REF!</v>
      </c>
      <c r="R257" t="e">
        <f>IF(#REF!="1B2 Oil &amp; Natural Gas",#REF!)</f>
        <v>#REF!</v>
      </c>
      <c r="S257" t="e">
        <f>IF(#REF!="3A2 Manure Management",#REF!)</f>
        <v>#REF!</v>
      </c>
      <c r="T257" t="e">
        <f>IF(#REF!="3B2 Cropland",#REF!)</f>
        <v>#REF!</v>
      </c>
      <c r="U257" t="e">
        <f>IF(#REF!="3B6 Other Land",#REF!)</f>
        <v>#REF!</v>
      </c>
      <c r="V257" t="e">
        <f>IF(#REF!="4A1 Managed Waste Disposal Sites",#REF!)</f>
        <v>#REF!</v>
      </c>
      <c r="W257" t="e">
        <f>IF(#REF!="4D1 Domestic Wastewater Treatment &amp; Discharge",#REF!)</f>
        <v>#REF!</v>
      </c>
      <c r="X257" t="e">
        <f>IF(#REF!="unknown",#REF!)</f>
        <v>#REF!</v>
      </c>
    </row>
    <row r="258" spans="1:24" x14ac:dyDescent="0.35">
      <c r="A258" s="5" t="s">
        <v>433</v>
      </c>
      <c r="B258" s="4" t="s">
        <v>424</v>
      </c>
      <c r="C258" s="4" t="s">
        <v>432</v>
      </c>
      <c r="D258" s="4" t="s">
        <v>376</v>
      </c>
      <c r="E258" s="33" t="s">
        <v>343</v>
      </c>
      <c r="F258" s="49">
        <v>0.52294575981799996</v>
      </c>
      <c r="G258" s="49">
        <v>24.992999019700001</v>
      </c>
      <c r="H258" s="49">
        <f t="shared" si="46"/>
        <v>20.923689846336696</v>
      </c>
      <c r="I258" s="67">
        <f t="shared" ref="I258:I321" si="49">F258*$J$2/G258*3600</f>
        <v>150.65056689362422</v>
      </c>
      <c r="J258" s="67">
        <f t="shared" si="44"/>
        <v>58975.361532961855</v>
      </c>
      <c r="K258" s="180">
        <f t="shared" si="42"/>
        <v>0.93816200226792279</v>
      </c>
      <c r="L258" s="96">
        <f t="shared" si="45"/>
        <v>3575.3250727731256</v>
      </c>
      <c r="M258" s="96">
        <f t="shared" si="43"/>
        <v>0.99523559657554628</v>
      </c>
      <c r="N258" s="63">
        <f t="shared" si="47"/>
        <v>732.60347290027642</v>
      </c>
      <c r="O258" s="66" t="e">
        <f t="shared" si="48"/>
        <v>#DIV/0!</v>
      </c>
      <c r="P258" s="23" t="e">
        <f>N258/#REF!</f>
        <v>#REF!</v>
      </c>
      <c r="Q258" t="e">
        <f>IF(#REF!="1A1 Energy Industries",#REF!)</f>
        <v>#REF!</v>
      </c>
      <c r="R258" t="e">
        <f>IF(#REF!="1B2 Oil &amp; Natural Gas",#REF!)</f>
        <v>#REF!</v>
      </c>
      <c r="S258" t="e">
        <f>IF(#REF!="3A2 Manure Management",#REF!)</f>
        <v>#REF!</v>
      </c>
      <c r="T258" t="e">
        <f>IF(#REF!="3B2 Cropland",#REF!)</f>
        <v>#REF!</v>
      </c>
      <c r="U258" t="e">
        <f>IF(#REF!="3B6 Other Land",#REF!)</f>
        <v>#REF!</v>
      </c>
      <c r="V258" t="e">
        <f>IF(#REF!="4A1 Managed Waste Disposal Sites",#REF!)</f>
        <v>#REF!</v>
      </c>
      <c r="W258" t="e">
        <f>IF(#REF!="4D1 Domestic Wastewater Treatment &amp; Discharge",#REF!)</f>
        <v>#REF!</v>
      </c>
      <c r="X258" t="e">
        <f>IF(#REF!="unknown",#REF!)</f>
        <v>#REF!</v>
      </c>
    </row>
    <row r="259" spans="1:24" x14ac:dyDescent="0.35">
      <c r="A259" s="4" t="s">
        <v>434</v>
      </c>
      <c r="B259" s="4" t="s">
        <v>436</v>
      </c>
      <c r="C259" s="4" t="s">
        <v>431</v>
      </c>
      <c r="D259" s="4" t="s">
        <v>376</v>
      </c>
      <c r="E259" s="33" t="s">
        <v>514</v>
      </c>
      <c r="F259" s="49">
        <v>0.51811232424428577</v>
      </c>
      <c r="G259" s="49">
        <v>92.656968470914279</v>
      </c>
      <c r="H259" s="49">
        <f t="shared" si="46"/>
        <v>5.5917254017103435</v>
      </c>
      <c r="I259" s="67">
        <f t="shared" si="49"/>
        <v>40.260422892314473</v>
      </c>
      <c r="J259" s="67">
        <f t="shared" si="44"/>
        <v>59015.621955854171</v>
      </c>
      <c r="K259" s="180">
        <f t="shared" si="42"/>
        <v>0.93880245275387186</v>
      </c>
      <c r="L259" s="96">
        <f t="shared" si="45"/>
        <v>3575.8431850973698</v>
      </c>
      <c r="M259" s="96">
        <f t="shared" si="43"/>
        <v>0.99537981949727139</v>
      </c>
      <c r="N259" s="63">
        <f t="shared" si="47"/>
        <v>738.19519830198681</v>
      </c>
      <c r="O259" s="66" t="e">
        <f t="shared" si="48"/>
        <v>#DIV/0!</v>
      </c>
      <c r="P259" s="23" t="e">
        <f>N259/#REF!</f>
        <v>#REF!</v>
      </c>
      <c r="Q259" t="e">
        <f>IF(#REF!="1A1 Energy Industries",#REF!)</f>
        <v>#REF!</v>
      </c>
      <c r="R259" t="e">
        <f>IF(#REF!="1B2 Oil &amp; Natural Gas",#REF!)</f>
        <v>#REF!</v>
      </c>
      <c r="S259" t="e">
        <f>IF(#REF!="3A2 Manure Management",#REF!)</f>
        <v>#REF!</v>
      </c>
      <c r="T259" t="e">
        <f>IF(#REF!="3B2 Cropland",#REF!)</f>
        <v>#REF!</v>
      </c>
      <c r="U259" t="e">
        <f>IF(#REF!="3B6 Other Land",#REF!)</f>
        <v>#REF!</v>
      </c>
      <c r="V259" t="e">
        <f>IF(#REF!="4A1 Managed Waste Disposal Sites",#REF!)</f>
        <v>#REF!</v>
      </c>
      <c r="W259" t="e">
        <f>IF(#REF!="4D1 Domestic Wastewater Treatment &amp; Discharge",#REF!)</f>
        <v>#REF!</v>
      </c>
      <c r="X259" t="e">
        <f>IF(#REF!="unknown",#REF!)</f>
        <v>#REF!</v>
      </c>
    </row>
    <row r="260" spans="1:24" x14ac:dyDescent="0.35">
      <c r="A260" s="5" t="s">
        <v>1205</v>
      </c>
      <c r="B260" s="4" t="s">
        <v>1057</v>
      </c>
      <c r="C260" s="4"/>
      <c r="D260" s="4" t="s">
        <v>392</v>
      </c>
      <c r="E260" s="33" t="s">
        <v>343</v>
      </c>
      <c r="F260" s="49">
        <v>0.50355708925099996</v>
      </c>
      <c r="G260" s="49">
        <v>40.76861538</v>
      </c>
      <c r="H260" s="49">
        <f t="shared" si="46"/>
        <v>12.351586742826486</v>
      </c>
      <c r="I260" s="67">
        <f t="shared" si="49"/>
        <v>88.931424548350691</v>
      </c>
      <c r="J260" s="67">
        <f t="shared" si="44"/>
        <v>59104.553380402518</v>
      </c>
      <c r="K260" s="180">
        <f t="shared" si="42"/>
        <v>0.94021714663874423</v>
      </c>
      <c r="L260" s="96">
        <f t="shared" si="45"/>
        <v>3576.3467421866208</v>
      </c>
      <c r="M260" s="96">
        <f t="shared" si="43"/>
        <v>0.99551999079077058</v>
      </c>
      <c r="N260" s="63">
        <f t="shared" si="47"/>
        <v>750.5467850448133</v>
      </c>
      <c r="O260" s="66" t="e">
        <f t="shared" si="48"/>
        <v>#DIV/0!</v>
      </c>
      <c r="P260" s="23" t="e">
        <f>N260/#REF!</f>
        <v>#REF!</v>
      </c>
      <c r="Q260" t="e">
        <f>IF(#REF!="1A1 Energy Industries",#REF!)</f>
        <v>#REF!</v>
      </c>
      <c r="R260" t="e">
        <f>IF(#REF!="1B2 Oil &amp; Natural Gas",#REF!)</f>
        <v>#REF!</v>
      </c>
      <c r="S260" t="e">
        <f>IF(#REF!="3A2 Manure Management",#REF!)</f>
        <v>#REF!</v>
      </c>
      <c r="T260" t="e">
        <f>IF(#REF!="3B2 Cropland",#REF!)</f>
        <v>#REF!</v>
      </c>
      <c r="U260" t="e">
        <f>IF(#REF!="3B6 Other Land",#REF!)</f>
        <v>#REF!</v>
      </c>
      <c r="V260" t="e">
        <f>IF(#REF!="4A1 Managed Waste Disposal Sites",#REF!)</f>
        <v>#REF!</v>
      </c>
      <c r="W260" t="e">
        <f>IF(#REF!="4D1 Domestic Wastewater Treatment &amp; Discharge",#REF!)</f>
        <v>#REF!</v>
      </c>
      <c r="X260" t="e">
        <f>IF(#REF!="unknown",#REF!)</f>
        <v>#REF!</v>
      </c>
    </row>
    <row r="261" spans="1:24" x14ac:dyDescent="0.35">
      <c r="A261" s="5" t="s">
        <v>217</v>
      </c>
      <c r="B261" s="4" t="s">
        <v>445</v>
      </c>
      <c r="C261" s="4"/>
      <c r="D261" s="4" t="s">
        <v>395</v>
      </c>
      <c r="E261" s="33" t="s">
        <v>343</v>
      </c>
      <c r="F261" s="49">
        <v>0.50257601402700003</v>
      </c>
      <c r="G261" s="49">
        <v>138.13037319899999</v>
      </c>
      <c r="H261" s="49">
        <f t="shared" si="46"/>
        <v>3.638417839521471</v>
      </c>
      <c r="I261" s="67">
        <f t="shared" si="49"/>
        <v>26.196608444554588</v>
      </c>
      <c r="J261" s="67">
        <f t="shared" si="44"/>
        <v>59130.74998884707</v>
      </c>
      <c r="K261" s="180">
        <f t="shared" si="42"/>
        <v>0.94063387426859069</v>
      </c>
      <c r="L261" s="96">
        <f t="shared" si="45"/>
        <v>3576.8493182006478</v>
      </c>
      <c r="M261" s="96">
        <f t="shared" si="43"/>
        <v>0.99565988898994517</v>
      </c>
      <c r="N261" s="63">
        <f t="shared" si="47"/>
        <v>754.18520288433479</v>
      </c>
      <c r="O261" s="66" t="e">
        <f t="shared" si="48"/>
        <v>#DIV/0!</v>
      </c>
      <c r="P261"/>
      <c r="Q261"/>
      <c r="R261"/>
      <c r="S261"/>
      <c r="T261"/>
      <c r="U261"/>
    </row>
    <row r="262" spans="1:24" x14ac:dyDescent="0.35">
      <c r="A262" s="5" t="s">
        <v>1207</v>
      </c>
      <c r="B262" s="4" t="s">
        <v>1057</v>
      </c>
      <c r="C262" s="4" t="s">
        <v>1151</v>
      </c>
      <c r="D262" s="4" t="s">
        <v>392</v>
      </c>
      <c r="E262" s="33" t="s">
        <v>514</v>
      </c>
      <c r="F262" s="49">
        <v>0.49432180251500002</v>
      </c>
      <c r="G262" s="49">
        <v>53.982431672349996</v>
      </c>
      <c r="H262" s="49">
        <f t="shared" si="46"/>
        <v>9.1570866150550518</v>
      </c>
      <c r="I262" s="67">
        <f t="shared" si="49"/>
        <v>65.931023628396375</v>
      </c>
      <c r="J262" s="67">
        <f t="shared" si="44"/>
        <v>59196.68101247547</v>
      </c>
      <c r="K262" s="180">
        <f t="shared" si="42"/>
        <v>0.94168268481474093</v>
      </c>
      <c r="L262" s="96">
        <f t="shared" si="45"/>
        <v>3577.3436400031628</v>
      </c>
      <c r="M262" s="96">
        <f t="shared" si="43"/>
        <v>0.99579748952808156</v>
      </c>
      <c r="N262" s="63">
        <f t="shared" si="47"/>
        <v>763.34228949938984</v>
      </c>
      <c r="O262" s="66" t="e">
        <f t="shared" si="48"/>
        <v>#DIV/0!</v>
      </c>
      <c r="P262" s="23" t="e">
        <f>N262/#REF!</f>
        <v>#REF!</v>
      </c>
      <c r="Q262" t="e">
        <f>IF(#REF!="1A1 Energy Industries",#REF!)</f>
        <v>#REF!</v>
      </c>
      <c r="R262" t="e">
        <f>IF(#REF!="1B2 Oil &amp; Natural Gas",#REF!)</f>
        <v>#REF!</v>
      </c>
      <c r="S262" t="e">
        <f>IF(#REF!="3A2 Manure Management",#REF!)</f>
        <v>#REF!</v>
      </c>
      <c r="T262" t="e">
        <f>IF(#REF!="3B2 Cropland",#REF!)</f>
        <v>#REF!</v>
      </c>
      <c r="U262" t="e">
        <f>IF(#REF!="3B6 Other Land",#REF!)</f>
        <v>#REF!</v>
      </c>
      <c r="V262" t="e">
        <f>IF(#REF!="4A1 Managed Waste Disposal Sites",#REF!)</f>
        <v>#REF!</v>
      </c>
      <c r="W262" t="e">
        <f>IF(#REF!="4D1 Domestic Wastewater Treatment &amp; Discharge",#REF!)</f>
        <v>#REF!</v>
      </c>
      <c r="X262" t="e">
        <f>IF(#REF!="unknown",#REF!)</f>
        <v>#REF!</v>
      </c>
    </row>
    <row r="263" spans="1:24" x14ac:dyDescent="0.35">
      <c r="A263" s="5" t="s">
        <v>1052</v>
      </c>
      <c r="B263" s="4" t="s">
        <v>197</v>
      </c>
      <c r="C263" s="4" t="s">
        <v>419</v>
      </c>
      <c r="D263" s="4" t="s">
        <v>404</v>
      </c>
      <c r="E263" s="33" t="s">
        <v>343</v>
      </c>
      <c r="F263" s="49">
        <v>0.46199782378999998</v>
      </c>
      <c r="G263" s="49">
        <v>83.965707285799994</v>
      </c>
      <c r="H263" s="49">
        <f t="shared" si="46"/>
        <v>5.5022203554775695</v>
      </c>
      <c r="I263" s="67">
        <f t="shared" si="49"/>
        <v>39.615986559438504</v>
      </c>
      <c r="J263" s="67">
        <f t="shared" si="44"/>
        <v>59236.296999034908</v>
      </c>
      <c r="K263" s="180">
        <f t="shared" si="42"/>
        <v>0.94231288380473188</v>
      </c>
      <c r="L263" s="96">
        <f t="shared" si="45"/>
        <v>3577.805637826953</v>
      </c>
      <c r="M263" s="96">
        <f t="shared" si="43"/>
        <v>0.99592609229018503</v>
      </c>
      <c r="N263" s="63">
        <f t="shared" si="47"/>
        <v>768.8445098548674</v>
      </c>
      <c r="O263" s="66" t="e">
        <f t="shared" si="48"/>
        <v>#DIV/0!</v>
      </c>
      <c r="P263" s="23" t="e">
        <f>N263/#REF!</f>
        <v>#REF!</v>
      </c>
      <c r="Q263" t="e">
        <f>IF(#REF!="1A1 Energy Industries",#REF!)</f>
        <v>#REF!</v>
      </c>
      <c r="R263" t="e">
        <f>IF(#REF!="1B2 Oil &amp; Natural Gas",#REF!)</f>
        <v>#REF!</v>
      </c>
      <c r="S263" t="e">
        <f>IF(#REF!="3A2 Manure Management",#REF!)</f>
        <v>#REF!</v>
      </c>
      <c r="T263" t="e">
        <f>IF(#REF!="3B2 Cropland",#REF!)</f>
        <v>#REF!</v>
      </c>
      <c r="U263" t="e">
        <f>IF(#REF!="3B6 Other Land",#REF!)</f>
        <v>#REF!</v>
      </c>
      <c r="V263" t="e">
        <f>IF(#REF!="4A1 Managed Waste Disposal Sites",#REF!)</f>
        <v>#REF!</v>
      </c>
      <c r="W263" t="e">
        <f>IF(#REF!="4D1 Domestic Wastewater Treatment &amp; Discharge",#REF!)</f>
        <v>#REF!</v>
      </c>
      <c r="X263" t="e">
        <f>IF(#REF!="unknown",#REF!)</f>
        <v>#REF!</v>
      </c>
    </row>
    <row r="264" spans="1:24" x14ac:dyDescent="0.35">
      <c r="A264" s="5" t="s">
        <v>433</v>
      </c>
      <c r="B264" s="4" t="s">
        <v>435</v>
      </c>
      <c r="C264" s="4" t="s">
        <v>432</v>
      </c>
      <c r="D264" s="4" t="s">
        <v>376</v>
      </c>
      <c r="E264" s="33" t="s">
        <v>343</v>
      </c>
      <c r="F264" s="49">
        <v>0.43518004193900001</v>
      </c>
      <c r="G264" s="49">
        <v>45.235384379899997</v>
      </c>
      <c r="H264" s="49">
        <f t="shared" si="46"/>
        <v>9.6203458399785156</v>
      </c>
      <c r="I264" s="67">
        <f t="shared" si="49"/>
        <v>69.266490047845309</v>
      </c>
      <c r="J264" s="67">
        <f t="shared" si="44"/>
        <v>59305.563489082757</v>
      </c>
      <c r="K264" s="180">
        <f t="shared" si="42"/>
        <v>0.9434147539298865</v>
      </c>
      <c r="L264" s="96">
        <f t="shared" si="45"/>
        <v>3578.240817868892</v>
      </c>
      <c r="M264" s="96">
        <f t="shared" si="43"/>
        <v>0.9960472299937061</v>
      </c>
      <c r="N264" s="63">
        <f t="shared" si="47"/>
        <v>778.46485569484594</v>
      </c>
      <c r="O264" s="66" t="e">
        <f t="shared" si="48"/>
        <v>#DIV/0!</v>
      </c>
      <c r="P264" s="23" t="e">
        <f>N264/#REF!</f>
        <v>#REF!</v>
      </c>
      <c r="Q264" t="e">
        <f>IF(#REF!="1A1 Energy Industries",#REF!)</f>
        <v>#REF!</v>
      </c>
      <c r="R264" t="e">
        <f>IF(#REF!="1B2 Oil &amp; Natural Gas",#REF!)</f>
        <v>#REF!</v>
      </c>
      <c r="S264" t="e">
        <f>IF(#REF!="3A2 Manure Management",#REF!)</f>
        <v>#REF!</v>
      </c>
      <c r="T264" t="e">
        <f>IF(#REF!="3B2 Cropland",#REF!)</f>
        <v>#REF!</v>
      </c>
      <c r="U264" t="e">
        <f>IF(#REF!="3B6 Other Land",#REF!)</f>
        <v>#REF!</v>
      </c>
      <c r="V264" t="e">
        <f>IF(#REF!="4A1 Managed Waste Disposal Sites",#REF!)</f>
        <v>#REF!</v>
      </c>
      <c r="W264" t="e">
        <f>IF(#REF!="4D1 Domestic Wastewater Treatment &amp; Discharge",#REF!)</f>
        <v>#REF!</v>
      </c>
      <c r="X264" t="e">
        <f>IF(#REF!="unknown",#REF!)</f>
        <v>#REF!</v>
      </c>
    </row>
    <row r="265" spans="1:24" x14ac:dyDescent="0.35">
      <c r="A265" s="5" t="s">
        <v>952</v>
      </c>
      <c r="B265" s="4" t="s">
        <v>435</v>
      </c>
      <c r="C265" s="4" t="s">
        <v>1076</v>
      </c>
      <c r="D265" s="4" t="s">
        <v>376</v>
      </c>
      <c r="E265" s="33" t="s">
        <v>343</v>
      </c>
      <c r="F265" s="49">
        <v>0.41158677171899999</v>
      </c>
      <c r="G265" s="49">
        <v>121.379569945</v>
      </c>
      <c r="H265" s="49">
        <f t="shared" si="46"/>
        <v>3.3909064919697762</v>
      </c>
      <c r="I265" s="67">
        <f t="shared" si="49"/>
        <v>24.414526742182385</v>
      </c>
      <c r="J265" s="67">
        <f t="shared" si="44"/>
        <v>59329.978015824941</v>
      </c>
      <c r="K265" s="180">
        <f t="shared" si="42"/>
        <v>0.9438031327494053</v>
      </c>
      <c r="L265" s="96">
        <f t="shared" si="45"/>
        <v>3578.6524046406112</v>
      </c>
      <c r="M265" s="96">
        <f t="shared" si="43"/>
        <v>0.99616180022101608</v>
      </c>
      <c r="N265" s="63">
        <f t="shared" si="47"/>
        <v>781.8557621868157</v>
      </c>
      <c r="O265" s="66" t="e">
        <f t="shared" si="48"/>
        <v>#DIV/0!</v>
      </c>
      <c r="P265"/>
      <c r="Q265"/>
      <c r="R265"/>
      <c r="S265"/>
      <c r="T265"/>
      <c r="U265"/>
    </row>
    <row r="266" spans="1:24" x14ac:dyDescent="0.35">
      <c r="A266" s="5" t="s">
        <v>952</v>
      </c>
      <c r="B266" s="4" t="s">
        <v>435</v>
      </c>
      <c r="C266" s="4" t="s">
        <v>1076</v>
      </c>
      <c r="D266" s="4" t="s">
        <v>376</v>
      </c>
      <c r="E266" s="33" t="s">
        <v>343</v>
      </c>
      <c r="F266" s="49">
        <v>0.41158676892500001</v>
      </c>
      <c r="G266" s="49">
        <v>121.379569945</v>
      </c>
      <c r="H266" s="49">
        <f t="shared" si="46"/>
        <v>3.3909064689510751</v>
      </c>
      <c r="I266" s="67">
        <f t="shared" si="49"/>
        <v>24.414526576447741</v>
      </c>
      <c r="J266" s="67">
        <f t="shared" si="44"/>
        <v>59354.392542401387</v>
      </c>
      <c r="K266" s="180">
        <f t="shared" si="42"/>
        <v>0.94419151156628767</v>
      </c>
      <c r="L266" s="96">
        <f t="shared" si="45"/>
        <v>3579.0639914095364</v>
      </c>
      <c r="M266" s="96">
        <f t="shared" si="43"/>
        <v>0.99627637044754824</v>
      </c>
      <c r="N266" s="63">
        <f t="shared" si="47"/>
        <v>785.24666865576683</v>
      </c>
      <c r="O266" s="66" t="e">
        <f t="shared" si="48"/>
        <v>#DIV/0!</v>
      </c>
      <c r="P266"/>
      <c r="Q266"/>
      <c r="R266"/>
      <c r="S266"/>
      <c r="T266"/>
      <c r="U266"/>
    </row>
    <row r="267" spans="1:24" x14ac:dyDescent="0.35">
      <c r="A267" s="5" t="s">
        <v>433</v>
      </c>
      <c r="B267" s="4" t="s">
        <v>436</v>
      </c>
      <c r="C267" s="4" t="s">
        <v>432</v>
      </c>
      <c r="D267" s="4" t="s">
        <v>376</v>
      </c>
      <c r="E267" s="33" t="s">
        <v>343</v>
      </c>
      <c r="F267" s="49">
        <v>0.37886941293300003</v>
      </c>
      <c r="G267" s="49">
        <v>41.341504568700003</v>
      </c>
      <c r="H267" s="49">
        <f t="shared" si="46"/>
        <v>9.1643837563629749</v>
      </c>
      <c r="I267" s="67">
        <f t="shared" si="49"/>
        <v>65.983563045813426</v>
      </c>
      <c r="J267" s="67">
        <f t="shared" si="44"/>
        <v>59420.376105447198</v>
      </c>
      <c r="K267" s="180">
        <f t="shared" si="42"/>
        <v>0.94524115789341079</v>
      </c>
      <c r="L267" s="96">
        <f t="shared" si="45"/>
        <v>3579.4428608224694</v>
      </c>
      <c r="M267" s="96">
        <f t="shared" si="43"/>
        <v>0.99638183339665909</v>
      </c>
      <c r="N267" s="63">
        <f t="shared" si="47"/>
        <v>794.41105241212983</v>
      </c>
      <c r="O267" s="66" t="e">
        <f t="shared" si="48"/>
        <v>#DIV/0!</v>
      </c>
      <c r="P267" s="23" t="e">
        <f>N267/#REF!</f>
        <v>#REF!</v>
      </c>
      <c r="Q267" t="e">
        <f>IF(#REF!="1A1 Energy Industries",#REF!)</f>
        <v>#REF!</v>
      </c>
      <c r="R267" t="e">
        <f>IF(#REF!="1B2 Oil &amp; Natural Gas",#REF!)</f>
        <v>#REF!</v>
      </c>
      <c r="S267" t="e">
        <f>IF(#REF!="3A2 Manure Management",#REF!)</f>
        <v>#REF!</v>
      </c>
      <c r="T267" t="e">
        <f>IF(#REF!="3B2 Cropland",#REF!)</f>
        <v>#REF!</v>
      </c>
      <c r="U267" t="e">
        <f>IF(#REF!="3B6 Other Land",#REF!)</f>
        <v>#REF!</v>
      </c>
      <c r="V267" t="e">
        <f>IF(#REF!="4A1 Managed Waste Disposal Sites",#REF!)</f>
        <v>#REF!</v>
      </c>
      <c r="W267" t="e">
        <f>IF(#REF!="4D1 Domestic Wastewater Treatment &amp; Discharge",#REF!)</f>
        <v>#REF!</v>
      </c>
      <c r="X267" t="e">
        <f>IF(#REF!="unknown",#REF!)</f>
        <v>#REF!</v>
      </c>
    </row>
    <row r="268" spans="1:24" x14ac:dyDescent="0.35">
      <c r="A268" s="5" t="s">
        <v>1194</v>
      </c>
      <c r="B268" s="4" t="s">
        <v>1057</v>
      </c>
      <c r="C268" s="4" t="s">
        <v>1143</v>
      </c>
      <c r="D268" s="4" t="s">
        <v>392</v>
      </c>
      <c r="E268" s="45" t="s">
        <v>343</v>
      </c>
      <c r="F268" s="50">
        <v>0.37741141300600001</v>
      </c>
      <c r="G268" s="50">
        <v>30.886890423000001</v>
      </c>
      <c r="H268" s="49">
        <f t="shared" si="46"/>
        <v>12.219145658151449</v>
      </c>
      <c r="I268" s="67">
        <f t="shared" si="49"/>
        <v>87.977848738690426</v>
      </c>
      <c r="J268" s="67">
        <f t="shared" si="44"/>
        <v>59508.353954185892</v>
      </c>
      <c r="K268" s="180">
        <f t="shared" si="42"/>
        <v>0.94664068258613843</v>
      </c>
      <c r="L268" s="96">
        <f t="shared" si="45"/>
        <v>3579.8202722354754</v>
      </c>
      <c r="M268" s="96">
        <f t="shared" si="43"/>
        <v>0.99648689049360328</v>
      </c>
      <c r="N268" s="63">
        <f t="shared" si="47"/>
        <v>806.63019807028127</v>
      </c>
      <c r="O268" s="66" t="e">
        <f t="shared" si="48"/>
        <v>#DIV/0!</v>
      </c>
      <c r="P268" s="23" t="e">
        <f>N268/#REF!</f>
        <v>#REF!</v>
      </c>
      <c r="Q268" t="e">
        <f>IF(#REF!="1A1 Energy Industries",#REF!)</f>
        <v>#REF!</v>
      </c>
      <c r="R268" t="e">
        <f>IF(#REF!="1B2 Oil &amp; Natural Gas",#REF!)</f>
        <v>#REF!</v>
      </c>
      <c r="S268" t="e">
        <f>IF(#REF!="3A2 Manure Management",#REF!)</f>
        <v>#REF!</v>
      </c>
      <c r="T268" t="e">
        <f>IF(#REF!="3B2 Cropland",#REF!)</f>
        <v>#REF!</v>
      </c>
      <c r="U268" t="e">
        <f>IF(#REF!="3B6 Other Land",#REF!)</f>
        <v>#REF!</v>
      </c>
      <c r="V268" t="e">
        <f>IF(#REF!="4A1 Managed Waste Disposal Sites",#REF!)</f>
        <v>#REF!</v>
      </c>
      <c r="W268" t="e">
        <f>IF(#REF!="4D1 Domestic Wastewater Treatment &amp; Discharge",#REF!)</f>
        <v>#REF!</v>
      </c>
      <c r="X268" t="e">
        <f>IF(#REF!="unknown",#REF!)</f>
        <v>#REF!</v>
      </c>
    </row>
    <row r="269" spans="1:24" x14ac:dyDescent="0.35">
      <c r="A269" s="5" t="s">
        <v>1194</v>
      </c>
      <c r="B269" s="4" t="s">
        <v>1057</v>
      </c>
      <c r="C269" s="4" t="s">
        <v>1176</v>
      </c>
      <c r="D269" s="4" t="s">
        <v>392</v>
      </c>
      <c r="E269" s="45" t="s">
        <v>343</v>
      </c>
      <c r="F269" s="50">
        <v>0.375214356463</v>
      </c>
      <c r="G269" s="50">
        <v>118.68024266899999</v>
      </c>
      <c r="H269" s="49">
        <f t="shared" si="46"/>
        <v>3.1615570378422246</v>
      </c>
      <c r="I269" s="67">
        <f t="shared" si="49"/>
        <v>22.763210672464016</v>
      </c>
      <c r="J269" s="67">
        <f t="shared" si="44"/>
        <v>59531.117164858355</v>
      </c>
      <c r="K269" s="180">
        <f t="shared" si="42"/>
        <v>0.94700279277499388</v>
      </c>
      <c r="L269" s="96">
        <f t="shared" si="45"/>
        <v>3580.1954865919383</v>
      </c>
      <c r="M269" s="96">
        <f t="shared" si="43"/>
        <v>0.99659133601290506</v>
      </c>
      <c r="N269" s="63">
        <f t="shared" si="47"/>
        <v>809.79175510812354</v>
      </c>
      <c r="O269" s="66" t="e">
        <f t="shared" si="48"/>
        <v>#DIV/0!</v>
      </c>
      <c r="P269"/>
      <c r="Q269"/>
      <c r="R269"/>
      <c r="S269"/>
      <c r="T269"/>
      <c r="U269"/>
    </row>
    <row r="270" spans="1:24" x14ac:dyDescent="0.35">
      <c r="A270" s="5" t="s">
        <v>1194</v>
      </c>
      <c r="B270" s="4" t="s">
        <v>1057</v>
      </c>
      <c r="C270" s="4" t="s">
        <v>1130</v>
      </c>
      <c r="D270" s="4" t="s">
        <v>392</v>
      </c>
      <c r="E270" s="33" t="s">
        <v>343</v>
      </c>
      <c r="F270" s="49">
        <v>0.36742306267800001</v>
      </c>
      <c r="G270" s="49">
        <v>184.567060983</v>
      </c>
      <c r="H270" s="49">
        <f t="shared" si="46"/>
        <v>1.9907293355656912</v>
      </c>
      <c r="I270" s="67">
        <f t="shared" si="49"/>
        <v>14.333251216072977</v>
      </c>
      <c r="J270" s="67">
        <f t="shared" si="44"/>
        <v>59545.450416074425</v>
      </c>
      <c r="K270" s="180">
        <f t="shared" si="42"/>
        <v>0.94723080174874752</v>
      </c>
      <c r="L270" s="96">
        <f t="shared" si="45"/>
        <v>3580.5629096546163</v>
      </c>
      <c r="M270" s="96">
        <f t="shared" si="43"/>
        <v>0.99669361272999701</v>
      </c>
      <c r="N270" s="63">
        <f t="shared" si="47"/>
        <v>811.78248444368921</v>
      </c>
      <c r="O270" s="66" t="e">
        <f t="shared" si="48"/>
        <v>#DIV/0!</v>
      </c>
      <c r="P270"/>
      <c r="Q270"/>
      <c r="R270"/>
      <c r="S270"/>
      <c r="T270"/>
      <c r="U270"/>
    </row>
    <row r="271" spans="1:24" x14ac:dyDescent="0.35">
      <c r="A271" s="5" t="s">
        <v>1205</v>
      </c>
      <c r="B271" s="4" t="s">
        <v>1057</v>
      </c>
      <c r="C271" s="4" t="s">
        <v>1188</v>
      </c>
      <c r="D271" s="4" t="s">
        <v>392</v>
      </c>
      <c r="E271" s="33" t="s">
        <v>343</v>
      </c>
      <c r="F271" s="49">
        <v>0.36595534673000002</v>
      </c>
      <c r="G271" s="49">
        <v>58.720524520799998</v>
      </c>
      <c r="H271" s="49">
        <f t="shared" si="46"/>
        <v>6.2321539140947424</v>
      </c>
      <c r="I271" s="67">
        <f t="shared" si="49"/>
        <v>44.871508181482149</v>
      </c>
      <c r="J271" s="67">
        <f t="shared" si="44"/>
        <v>59590.321924255906</v>
      </c>
      <c r="K271" s="180">
        <f t="shared" si="42"/>
        <v>0.94794460396828617</v>
      </c>
      <c r="L271" s="96">
        <f t="shared" si="45"/>
        <v>3580.9288650013464</v>
      </c>
      <c r="M271" s="96">
        <f t="shared" si="43"/>
        <v>0.99679548089034875</v>
      </c>
      <c r="N271" s="63">
        <f t="shared" si="47"/>
        <v>818.01463835778395</v>
      </c>
      <c r="O271" s="66" t="e">
        <f t="shared" si="48"/>
        <v>#DIV/0!</v>
      </c>
      <c r="P271" s="23" t="e">
        <f>N271/#REF!</f>
        <v>#REF!</v>
      </c>
      <c r="Q271" t="e">
        <f>IF(#REF!="1A1 Energy Industries",#REF!)</f>
        <v>#REF!</v>
      </c>
      <c r="R271" t="e">
        <f>IF(#REF!="1B2 Oil &amp; Natural Gas",#REF!)</f>
        <v>#REF!</v>
      </c>
      <c r="S271" t="e">
        <f>IF(#REF!="3A2 Manure Management",#REF!)</f>
        <v>#REF!</v>
      </c>
      <c r="T271" t="e">
        <f>IF(#REF!="3B2 Cropland",#REF!)</f>
        <v>#REF!</v>
      </c>
      <c r="U271" t="e">
        <f>IF(#REF!="3B6 Other Land",#REF!)</f>
        <v>#REF!</v>
      </c>
      <c r="V271" t="e">
        <f>IF(#REF!="4A1 Managed Waste Disposal Sites",#REF!)</f>
        <v>#REF!</v>
      </c>
      <c r="W271" t="e">
        <f>IF(#REF!="4D1 Domestic Wastewater Treatment &amp; Discharge",#REF!)</f>
        <v>#REF!</v>
      </c>
      <c r="X271" t="e">
        <f>IF(#REF!="unknown",#REF!)</f>
        <v>#REF!</v>
      </c>
    </row>
    <row r="272" spans="1:24" x14ac:dyDescent="0.35">
      <c r="A272" s="5" t="s">
        <v>1193</v>
      </c>
      <c r="B272" s="4" t="s">
        <v>1057</v>
      </c>
      <c r="C272" s="4" t="s">
        <v>1087</v>
      </c>
      <c r="D272" s="4" t="s">
        <v>392</v>
      </c>
      <c r="E272" s="33" t="s">
        <v>343</v>
      </c>
      <c r="F272" s="49">
        <v>0.36276400089299998</v>
      </c>
      <c r="G272" s="49">
        <v>38.907582808500003</v>
      </c>
      <c r="H272" s="49">
        <f t="shared" si="46"/>
        <v>9.3237352389248969</v>
      </c>
      <c r="I272" s="67">
        <f t="shared" si="49"/>
        <v>67.130893720259252</v>
      </c>
      <c r="J272" s="67">
        <f t="shared" si="44"/>
        <v>59657.452817976162</v>
      </c>
      <c r="K272" s="180">
        <f t="shared" si="42"/>
        <v>0.94901250168064577</v>
      </c>
      <c r="L272" s="96">
        <f t="shared" si="45"/>
        <v>3581.2916290022395</v>
      </c>
      <c r="M272" s="96">
        <f t="shared" si="43"/>
        <v>0.99689646070043492</v>
      </c>
      <c r="N272" s="63">
        <f t="shared" si="47"/>
        <v>827.33837359670883</v>
      </c>
      <c r="O272" s="66" t="e">
        <f t="shared" si="48"/>
        <v>#DIV/0!</v>
      </c>
      <c r="P272" s="23" t="e">
        <f>N272/#REF!</f>
        <v>#REF!</v>
      </c>
      <c r="Q272" t="e">
        <f>IF(#REF!="1A1 Energy Industries",#REF!)</f>
        <v>#REF!</v>
      </c>
      <c r="R272" t="e">
        <f>IF(#REF!="1B2 Oil &amp; Natural Gas",#REF!)</f>
        <v>#REF!</v>
      </c>
      <c r="S272" t="e">
        <f>IF(#REF!="3A2 Manure Management",#REF!)</f>
        <v>#REF!</v>
      </c>
      <c r="T272" t="e">
        <f>IF(#REF!="3B2 Cropland",#REF!)</f>
        <v>#REF!</v>
      </c>
      <c r="U272" t="e">
        <f>IF(#REF!="3B6 Other Land",#REF!)</f>
        <v>#REF!</v>
      </c>
      <c r="V272" t="e">
        <f>IF(#REF!="4A1 Managed Waste Disposal Sites",#REF!)</f>
        <v>#REF!</v>
      </c>
      <c r="W272" t="e">
        <f>IF(#REF!="4D1 Domestic Wastewater Treatment &amp; Discharge",#REF!)</f>
        <v>#REF!</v>
      </c>
      <c r="X272" t="e">
        <f>IF(#REF!="unknown",#REF!)</f>
        <v>#REF!</v>
      </c>
    </row>
    <row r="273" spans="1:36" x14ac:dyDescent="0.35">
      <c r="A273" s="5" t="s">
        <v>1198</v>
      </c>
      <c r="B273" s="4" t="s">
        <v>1057</v>
      </c>
      <c r="C273" s="4" t="s">
        <v>1114</v>
      </c>
      <c r="D273" s="4" t="s">
        <v>392</v>
      </c>
      <c r="E273" s="33" t="s">
        <v>343</v>
      </c>
      <c r="F273" s="49">
        <v>0.36076874611900001</v>
      </c>
      <c r="G273" s="49">
        <v>62.4679117628</v>
      </c>
      <c r="H273" s="49">
        <f t="shared" si="46"/>
        <v>5.775265027089314</v>
      </c>
      <c r="I273" s="67">
        <f t="shared" si="49"/>
        <v>41.581908195043063</v>
      </c>
      <c r="J273" s="67">
        <f t="shared" si="44"/>
        <v>59699.034726171201</v>
      </c>
      <c r="K273" s="180">
        <f t="shared" si="42"/>
        <v>0.94967397395035913</v>
      </c>
      <c r="L273" s="96">
        <f t="shared" si="45"/>
        <v>3581.6523977483585</v>
      </c>
      <c r="M273" s="96">
        <f t="shared" si="43"/>
        <v>0.99699688510687667</v>
      </c>
      <c r="N273" s="63">
        <f t="shared" si="47"/>
        <v>833.11363862379812</v>
      </c>
      <c r="O273" s="66" t="e">
        <f t="shared" si="48"/>
        <v>#DIV/0!</v>
      </c>
      <c r="P273" s="23" t="e">
        <f>N273/#REF!</f>
        <v>#REF!</v>
      </c>
      <c r="Q273" t="e">
        <f>IF(#REF!="1A1 Energy Industries",#REF!)</f>
        <v>#REF!</v>
      </c>
      <c r="R273" t="e">
        <f>IF(#REF!="1B2 Oil &amp; Natural Gas",#REF!)</f>
        <v>#REF!</v>
      </c>
      <c r="S273" t="e">
        <f>IF(#REF!="3A2 Manure Management",#REF!)</f>
        <v>#REF!</v>
      </c>
      <c r="T273" t="e">
        <f>IF(#REF!="3B2 Cropland",#REF!)</f>
        <v>#REF!</v>
      </c>
      <c r="U273" t="e">
        <f>IF(#REF!="3B6 Other Land",#REF!)</f>
        <v>#REF!</v>
      </c>
      <c r="V273" t="e">
        <f>IF(#REF!="4A1 Managed Waste Disposal Sites",#REF!)</f>
        <v>#REF!</v>
      </c>
      <c r="W273" t="e">
        <f>IF(#REF!="4D1 Domestic Wastewater Treatment &amp; Discharge",#REF!)</f>
        <v>#REF!</v>
      </c>
      <c r="X273" t="e">
        <f>IF(#REF!="unknown",#REF!)</f>
        <v>#REF!</v>
      </c>
    </row>
    <row r="274" spans="1:36" x14ac:dyDescent="0.35">
      <c r="A274" s="5" t="s">
        <v>1194</v>
      </c>
      <c r="B274" s="4" t="s">
        <v>1057</v>
      </c>
      <c r="C274" s="4" t="s">
        <v>1121</v>
      </c>
      <c r="D274" s="4" t="s">
        <v>392</v>
      </c>
      <c r="E274" s="33" t="s">
        <v>343</v>
      </c>
      <c r="F274" s="49">
        <v>0.34743399871500003</v>
      </c>
      <c r="G274" s="49">
        <v>83.354663936700007</v>
      </c>
      <c r="H274" s="49">
        <f t="shared" ref="H274:H282" si="50">F274*1000/G274</f>
        <v>4.1681410770109197</v>
      </c>
      <c r="I274" s="67">
        <f t="shared" si="49"/>
        <v>30.010615754478621</v>
      </c>
      <c r="J274" s="67">
        <f t="shared" si="44"/>
        <v>59729.045341925681</v>
      </c>
      <c r="K274" s="180">
        <f t="shared" si="42"/>
        <v>0.95015137364124158</v>
      </c>
      <c r="L274" s="96">
        <f t="shared" si="45"/>
        <v>3581.9998317470736</v>
      </c>
      <c r="M274" s="96">
        <f t="shared" si="43"/>
        <v>0.99709359762278604</v>
      </c>
      <c r="N274" s="63">
        <f t="shared" ref="N274:N282" si="51">N273+H274</f>
        <v>837.28177970080901</v>
      </c>
      <c r="O274" s="66" t="e">
        <f t="shared" ref="O274:O282" si="52">N274/N$336</f>
        <v>#DIV/0!</v>
      </c>
      <c r="P274"/>
      <c r="Q274"/>
      <c r="R274"/>
      <c r="S274"/>
      <c r="T274"/>
      <c r="U274"/>
    </row>
    <row r="275" spans="1:36" x14ac:dyDescent="0.35">
      <c r="A275" s="5" t="s">
        <v>1193</v>
      </c>
      <c r="B275" s="4" t="s">
        <v>1057</v>
      </c>
      <c r="C275" s="4" t="s">
        <v>1053</v>
      </c>
      <c r="D275" s="4" t="s">
        <v>392</v>
      </c>
      <c r="E275" s="33" t="s">
        <v>343</v>
      </c>
      <c r="F275" s="49">
        <v>0.34561209706599999</v>
      </c>
      <c r="G275" s="49">
        <v>52.280493494200002</v>
      </c>
      <c r="H275" s="49">
        <f t="shared" si="50"/>
        <v>6.6107275193250077</v>
      </c>
      <c r="I275" s="67">
        <f t="shared" si="49"/>
        <v>47.597238139140053</v>
      </c>
      <c r="J275" s="67">
        <f t="shared" si="44"/>
        <v>59776.642580064821</v>
      </c>
      <c r="K275" s="180">
        <f t="shared" si="42"/>
        <v>0.95090853593875602</v>
      </c>
      <c r="L275" s="96">
        <f t="shared" si="45"/>
        <v>3582.3454438441395</v>
      </c>
      <c r="M275" s="96">
        <f t="shared" si="43"/>
        <v>0.99718980299002014</v>
      </c>
      <c r="N275" s="63">
        <f t="shared" si="51"/>
        <v>843.89250722013401</v>
      </c>
      <c r="O275" s="66" t="e">
        <f t="shared" si="52"/>
        <v>#DIV/0!</v>
      </c>
      <c r="P275" s="23" t="e">
        <f>N275/#REF!</f>
        <v>#REF!</v>
      </c>
      <c r="Q275" t="e">
        <f>IF(#REF!="1A1 Energy Industries",#REF!)</f>
        <v>#REF!</v>
      </c>
      <c r="R275" t="e">
        <f>IF(#REF!="1B2 Oil &amp; Natural Gas",#REF!)</f>
        <v>#REF!</v>
      </c>
      <c r="S275" t="e">
        <f>IF(#REF!="3A2 Manure Management",#REF!)</f>
        <v>#REF!</v>
      </c>
      <c r="T275" t="e">
        <f>IF(#REF!="3B2 Cropland",#REF!)</f>
        <v>#REF!</v>
      </c>
      <c r="U275" t="e">
        <f>IF(#REF!="3B6 Other Land",#REF!)</f>
        <v>#REF!</v>
      </c>
      <c r="V275" t="e">
        <f>IF(#REF!="4A1 Managed Waste Disposal Sites",#REF!)</f>
        <v>#REF!</v>
      </c>
      <c r="W275" t="e">
        <f>IF(#REF!="4D1 Domestic Wastewater Treatment &amp; Discharge",#REF!)</f>
        <v>#REF!</v>
      </c>
      <c r="X275" t="e">
        <f>IF(#REF!="unknown",#REF!)</f>
        <v>#REF!</v>
      </c>
    </row>
    <row r="276" spans="1:36" x14ac:dyDescent="0.35">
      <c r="A276" s="5" t="s">
        <v>1196</v>
      </c>
      <c r="B276" s="4" t="s">
        <v>1057</v>
      </c>
      <c r="C276" s="4" t="s">
        <v>1095</v>
      </c>
      <c r="D276" s="4" t="s">
        <v>392</v>
      </c>
      <c r="E276" s="33" t="s">
        <v>343</v>
      </c>
      <c r="F276" s="49">
        <v>0.34559470228900002</v>
      </c>
      <c r="G276" s="49">
        <v>120.598507453</v>
      </c>
      <c r="H276" s="49">
        <f t="shared" si="50"/>
        <v>2.8656631793199114</v>
      </c>
      <c r="I276" s="67">
        <f t="shared" si="49"/>
        <v>20.632774891103363</v>
      </c>
      <c r="J276" s="67">
        <f t="shared" si="44"/>
        <v>59797.275354955927</v>
      </c>
      <c r="K276" s="180">
        <f t="shared" si="42"/>
        <v>0.95123675580720668</v>
      </c>
      <c r="L276" s="96">
        <f t="shared" si="45"/>
        <v>3582.6910385464284</v>
      </c>
      <c r="M276" s="96">
        <f t="shared" si="43"/>
        <v>0.99728600351520458</v>
      </c>
      <c r="N276" s="63">
        <f t="shared" si="51"/>
        <v>846.75817039945389</v>
      </c>
      <c r="O276" s="66" t="e">
        <f t="shared" si="52"/>
        <v>#DIV/0!</v>
      </c>
      <c r="P276"/>
      <c r="Q276"/>
      <c r="R276"/>
      <c r="S276"/>
      <c r="T276"/>
      <c r="U276"/>
    </row>
    <row r="277" spans="1:36" x14ac:dyDescent="0.35">
      <c r="A277" s="5" t="s">
        <v>1203</v>
      </c>
      <c r="B277" s="4" t="s">
        <v>440</v>
      </c>
      <c r="C277" s="4" t="s">
        <v>439</v>
      </c>
      <c r="D277" s="4" t="s">
        <v>392</v>
      </c>
      <c r="E277" s="33" t="s">
        <v>343</v>
      </c>
      <c r="F277" s="49">
        <v>0.33885865472299997</v>
      </c>
      <c r="G277" s="49">
        <v>43.737398185099998</v>
      </c>
      <c r="H277" s="49">
        <f t="shared" si="50"/>
        <v>7.7475723016015801</v>
      </c>
      <c r="I277" s="67">
        <f t="shared" si="49"/>
        <v>55.782520571531379</v>
      </c>
      <c r="J277" s="67">
        <f t="shared" si="44"/>
        <v>59853.057875527462</v>
      </c>
      <c r="K277" s="180">
        <f t="shared" si="42"/>
        <v>0.95212412707260696</v>
      </c>
      <c r="L277" s="96">
        <f t="shared" si="45"/>
        <v>3583.0298972011515</v>
      </c>
      <c r="M277" s="96">
        <f t="shared" si="43"/>
        <v>0.99738032897891027</v>
      </c>
      <c r="N277" s="63">
        <f t="shared" si="51"/>
        <v>854.50574270105551</v>
      </c>
      <c r="O277" s="66" t="e">
        <f t="shared" si="52"/>
        <v>#DIV/0!</v>
      </c>
      <c r="P277" s="23" t="e">
        <f>N277/#REF!</f>
        <v>#REF!</v>
      </c>
      <c r="Q277" t="e">
        <f>IF(#REF!="1A1 Energy Industries",#REF!)</f>
        <v>#REF!</v>
      </c>
      <c r="R277" t="e">
        <f>IF(#REF!="1B2 Oil &amp; Natural Gas",#REF!)</f>
        <v>#REF!</v>
      </c>
      <c r="S277" t="e">
        <f>IF(#REF!="3A2 Manure Management",#REF!)</f>
        <v>#REF!</v>
      </c>
      <c r="T277" t="e">
        <f>IF(#REF!="3B2 Cropland",#REF!)</f>
        <v>#REF!</v>
      </c>
      <c r="U277" t="e">
        <f>IF(#REF!="3B6 Other Land",#REF!)</f>
        <v>#REF!</v>
      </c>
      <c r="V277" t="e">
        <f>IF(#REF!="4A1 Managed Waste Disposal Sites",#REF!)</f>
        <v>#REF!</v>
      </c>
      <c r="W277" t="e">
        <f>IF(#REF!="4D1 Domestic Wastewater Treatment &amp; Discharge",#REF!)</f>
        <v>#REF!</v>
      </c>
      <c r="X277" t="e">
        <f>IF(#REF!="unknown",#REF!)</f>
        <v>#REF!</v>
      </c>
    </row>
    <row r="278" spans="1:36" x14ac:dyDescent="0.35">
      <c r="A278" s="5" t="s">
        <v>1194</v>
      </c>
      <c r="B278" s="4" t="s">
        <v>1057</v>
      </c>
      <c r="C278" s="4" t="s">
        <v>1127</v>
      </c>
      <c r="D278" s="4" t="s">
        <v>392</v>
      </c>
      <c r="E278" s="33" t="s">
        <v>343</v>
      </c>
      <c r="F278" s="49">
        <v>0.321690417826</v>
      </c>
      <c r="G278" s="49">
        <v>33</v>
      </c>
      <c r="H278" s="49">
        <f t="shared" si="50"/>
        <v>9.7481944795757567</v>
      </c>
      <c r="I278" s="67">
        <f t="shared" si="49"/>
        <v>70.187000252945452</v>
      </c>
      <c r="J278" s="67">
        <f t="shared" si="44"/>
        <v>59923.244875780409</v>
      </c>
      <c r="K278" s="180">
        <f t="shared" si="42"/>
        <v>0.95324064039238854</v>
      </c>
      <c r="L278" s="96">
        <f t="shared" si="45"/>
        <v>3583.3515876189776</v>
      </c>
      <c r="M278" s="96">
        <f t="shared" si="43"/>
        <v>0.9974698754532535</v>
      </c>
      <c r="N278" s="63">
        <f t="shared" si="51"/>
        <v>864.25393718063128</v>
      </c>
      <c r="O278" s="66" t="e">
        <f t="shared" si="52"/>
        <v>#DIV/0!</v>
      </c>
      <c r="P278" s="23" t="e">
        <f>N278/#REF!</f>
        <v>#REF!</v>
      </c>
      <c r="Q278" t="e">
        <f>IF(#REF!="1A1 Energy Industries",#REF!)</f>
        <v>#REF!</v>
      </c>
      <c r="R278" t="e">
        <f>IF(#REF!="1B2 Oil &amp; Natural Gas",#REF!)</f>
        <v>#REF!</v>
      </c>
      <c r="S278" t="e">
        <f>IF(#REF!="3A2 Manure Management",#REF!)</f>
        <v>#REF!</v>
      </c>
      <c r="T278" t="e">
        <f>IF(#REF!="3B2 Cropland",#REF!)</f>
        <v>#REF!</v>
      </c>
      <c r="U278" t="e">
        <f>IF(#REF!="3B6 Other Land",#REF!)</f>
        <v>#REF!</v>
      </c>
      <c r="V278" t="e">
        <f>IF(#REF!="4A1 Managed Waste Disposal Sites",#REF!)</f>
        <v>#REF!</v>
      </c>
      <c r="W278" t="e">
        <f>IF(#REF!="4D1 Domestic Wastewater Treatment &amp; Discharge",#REF!)</f>
        <v>#REF!</v>
      </c>
      <c r="X278" t="e">
        <f>IF(#REF!="unknown",#REF!)</f>
        <v>#REF!</v>
      </c>
    </row>
    <row r="279" spans="1:36" x14ac:dyDescent="0.35">
      <c r="A279" s="5" t="s">
        <v>433</v>
      </c>
      <c r="B279" s="4" t="s">
        <v>427</v>
      </c>
      <c r="C279" s="4" t="s">
        <v>432</v>
      </c>
      <c r="D279" s="4" t="s">
        <v>376</v>
      </c>
      <c r="E279" s="33" t="s">
        <v>514</v>
      </c>
      <c r="F279" s="49">
        <v>0.317511559464</v>
      </c>
      <c r="G279" s="49">
        <v>27.246461610600001</v>
      </c>
      <c r="H279" s="49">
        <f t="shared" si="50"/>
        <v>11.65331352018476</v>
      </c>
      <c r="I279" s="67">
        <f t="shared" si="49"/>
        <v>83.903857345330266</v>
      </c>
      <c r="J279" s="67">
        <f t="shared" si="44"/>
        <v>60007.148733125738</v>
      </c>
      <c r="K279" s="180">
        <f t="shared" si="42"/>
        <v>0.95457535727684717</v>
      </c>
      <c r="L279" s="96">
        <f t="shared" si="45"/>
        <v>3583.6690991784417</v>
      </c>
      <c r="M279" s="96">
        <f t="shared" si="43"/>
        <v>0.99755825869110493</v>
      </c>
      <c r="N279" s="63">
        <f t="shared" si="51"/>
        <v>875.90725070081601</v>
      </c>
      <c r="O279" s="66" t="e">
        <f t="shared" si="52"/>
        <v>#DIV/0!</v>
      </c>
      <c r="P279" s="23" t="e">
        <f>N279/#REF!</f>
        <v>#REF!</v>
      </c>
      <c r="Q279" t="e">
        <f>IF(#REF!="1A1 Energy Industries",#REF!)</f>
        <v>#REF!</v>
      </c>
      <c r="R279" t="e">
        <f>IF(#REF!="1B2 Oil &amp; Natural Gas",#REF!)</f>
        <v>#REF!</v>
      </c>
      <c r="S279" t="e">
        <f>IF(#REF!="3A2 Manure Management",#REF!)</f>
        <v>#REF!</v>
      </c>
      <c r="T279" t="e">
        <f>IF(#REF!="3B2 Cropland",#REF!)</f>
        <v>#REF!</v>
      </c>
      <c r="U279" t="e">
        <f>IF(#REF!="3B6 Other Land",#REF!)</f>
        <v>#REF!</v>
      </c>
      <c r="V279" t="e">
        <f>IF(#REF!="4A1 Managed Waste Disposal Sites",#REF!)</f>
        <v>#REF!</v>
      </c>
      <c r="W279" t="e">
        <f>IF(#REF!="4D1 Domestic Wastewater Treatment &amp; Discharge",#REF!)</f>
        <v>#REF!</v>
      </c>
      <c r="X279" t="e">
        <f>IF(#REF!="unknown",#REF!)</f>
        <v>#REF!</v>
      </c>
    </row>
    <row r="280" spans="1:36" x14ac:dyDescent="0.35">
      <c r="A280" s="5" t="s">
        <v>1069</v>
      </c>
      <c r="B280" s="4" t="s">
        <v>424</v>
      </c>
      <c r="C280" s="4" t="s">
        <v>1070</v>
      </c>
      <c r="D280" s="4" t="s">
        <v>376</v>
      </c>
      <c r="E280" s="45" t="s">
        <v>343</v>
      </c>
      <c r="F280" s="50">
        <v>0.29611287079800003</v>
      </c>
      <c r="G280" s="50">
        <v>13.863621460499999</v>
      </c>
      <c r="H280" s="49">
        <f t="shared" si="50"/>
        <v>21.358984132802522</v>
      </c>
      <c r="I280" s="67">
        <f t="shared" si="49"/>
        <v>153.78468575617816</v>
      </c>
      <c r="J280" s="67">
        <f t="shared" si="44"/>
        <v>60160.933418881919</v>
      </c>
      <c r="K280" s="180">
        <f t="shared" si="42"/>
        <v>0.9570217169931251</v>
      </c>
      <c r="L280" s="96">
        <f t="shared" si="45"/>
        <v>3583.9652120492397</v>
      </c>
      <c r="M280" s="96">
        <f t="shared" si="43"/>
        <v>0.99764068534144401</v>
      </c>
      <c r="N280" s="63">
        <f t="shared" si="51"/>
        <v>897.26623483361857</v>
      </c>
      <c r="O280" s="66" t="e">
        <f t="shared" si="52"/>
        <v>#DIV/0!</v>
      </c>
      <c r="P280" s="23" t="e">
        <f>N280/#REF!</f>
        <v>#REF!</v>
      </c>
      <c r="Q280" t="e">
        <f>IF(#REF!="1A1 Energy Industries",#REF!)</f>
        <v>#REF!</v>
      </c>
      <c r="R280" t="e">
        <f>IF(#REF!="1B2 Oil &amp; Natural Gas",#REF!)</f>
        <v>#REF!</v>
      </c>
      <c r="S280" t="e">
        <f>IF(#REF!="3A2 Manure Management",#REF!)</f>
        <v>#REF!</v>
      </c>
      <c r="T280" t="e">
        <f>IF(#REF!="3B2 Cropland",#REF!)</f>
        <v>#REF!</v>
      </c>
      <c r="U280" t="e">
        <f>IF(#REF!="3B6 Other Land",#REF!)</f>
        <v>#REF!</v>
      </c>
      <c r="V280" t="e">
        <f>IF(#REF!="4A1 Managed Waste Disposal Sites",#REF!)</f>
        <v>#REF!</v>
      </c>
      <c r="W280" t="e">
        <f>IF(#REF!="4D1 Domestic Wastewater Treatment &amp; Discharge",#REF!)</f>
        <v>#REF!</v>
      </c>
      <c r="X280" t="e">
        <f>IF(#REF!="unknown",#REF!)</f>
        <v>#REF!</v>
      </c>
    </row>
    <row r="281" spans="1:36" x14ac:dyDescent="0.35">
      <c r="A281" s="5" t="s">
        <v>434</v>
      </c>
      <c r="B281" s="4" t="s">
        <v>424</v>
      </c>
      <c r="C281" s="4" t="s">
        <v>431</v>
      </c>
      <c r="D281" s="4" t="s">
        <v>376</v>
      </c>
      <c r="E281" s="33" t="s">
        <v>514</v>
      </c>
      <c r="F281" s="49">
        <v>0.2938226421494286</v>
      </c>
      <c r="G281" s="49">
        <v>77.938543500257154</v>
      </c>
      <c r="H281" s="49">
        <f t="shared" si="50"/>
        <v>3.7699272908334391</v>
      </c>
      <c r="I281" s="67">
        <f t="shared" si="49"/>
        <v>27.143476494000762</v>
      </c>
      <c r="J281" s="67">
        <f t="shared" si="44"/>
        <v>60188.076895375918</v>
      </c>
      <c r="K281" s="180">
        <f t="shared" si="42"/>
        <v>0.95745350711011978</v>
      </c>
      <c r="L281" s="96">
        <f t="shared" si="45"/>
        <v>3584.2590346913889</v>
      </c>
      <c r="M281" s="96">
        <f t="shared" si="43"/>
        <v>0.99772247447854201</v>
      </c>
      <c r="N281" s="63">
        <f t="shared" si="51"/>
        <v>901.03616212445206</v>
      </c>
      <c r="O281" s="66" t="e">
        <f t="shared" si="52"/>
        <v>#DIV/0!</v>
      </c>
      <c r="P281"/>
      <c r="Q281"/>
      <c r="R281"/>
      <c r="S281"/>
      <c r="T281"/>
      <c r="U281"/>
    </row>
    <row r="282" spans="1:36" x14ac:dyDescent="0.35">
      <c r="A282" s="5" t="s">
        <v>359</v>
      </c>
      <c r="B282" s="4" t="s">
        <v>197</v>
      </c>
      <c r="C282" s="4" t="s">
        <v>358</v>
      </c>
      <c r="D282" s="4" t="s">
        <v>404</v>
      </c>
      <c r="E282" s="33" t="s">
        <v>343</v>
      </c>
      <c r="F282" s="49">
        <v>0.28267787024399998</v>
      </c>
      <c r="G282" s="49">
        <v>26.936406590299999</v>
      </c>
      <c r="H282" s="49">
        <f t="shared" si="50"/>
        <v>10.494268019617524</v>
      </c>
      <c r="I282" s="67">
        <f t="shared" si="49"/>
        <v>75.558729741246168</v>
      </c>
      <c r="J282" s="67">
        <f t="shared" si="44"/>
        <v>60263.635625117167</v>
      </c>
      <c r="K282" s="180">
        <f t="shared" si="42"/>
        <v>0.9586554722586208</v>
      </c>
      <c r="L282" s="96">
        <f t="shared" si="45"/>
        <v>3584.5417125616327</v>
      </c>
      <c r="M282" s="96">
        <f t="shared" si="43"/>
        <v>0.99780116133165453</v>
      </c>
      <c r="N282" s="63">
        <f t="shared" si="51"/>
        <v>911.53043014406956</v>
      </c>
      <c r="O282" s="66" t="e">
        <f t="shared" si="52"/>
        <v>#DIV/0!</v>
      </c>
      <c r="P282" s="23" t="e">
        <f>N282/#REF!</f>
        <v>#REF!</v>
      </c>
      <c r="Q282" t="e">
        <f>IF(#REF!="1A1 Energy Industries",#REF!)</f>
        <v>#REF!</v>
      </c>
      <c r="R282" t="e">
        <f>IF(#REF!="1B2 Oil &amp; Natural Gas",#REF!)</f>
        <v>#REF!</v>
      </c>
      <c r="S282" t="e">
        <f>IF(#REF!="3A2 Manure Management",#REF!)</f>
        <v>#REF!</v>
      </c>
      <c r="T282" t="e">
        <f>IF(#REF!="3B2 Cropland",#REF!)</f>
        <v>#REF!</v>
      </c>
      <c r="U282" t="e">
        <f>IF(#REF!="3B6 Other Land",#REF!)</f>
        <v>#REF!</v>
      </c>
      <c r="V282" t="e">
        <f>IF(#REF!="4A1 Managed Waste Disposal Sites",#REF!)</f>
        <v>#REF!</v>
      </c>
      <c r="W282" t="e">
        <f>IF(#REF!="4D1 Domestic Wastewater Treatment &amp; Discharge",#REF!)</f>
        <v>#REF!</v>
      </c>
      <c r="X282" t="e">
        <f>IF(#REF!="unknown",#REF!)</f>
        <v>#REF!</v>
      </c>
    </row>
    <row r="283" spans="1:36" x14ac:dyDescent="0.35">
      <c r="A283" s="72" t="s">
        <v>431</v>
      </c>
      <c r="B283" s="72" t="s">
        <v>436</v>
      </c>
      <c r="C283" s="72"/>
      <c r="D283" s="72" t="s">
        <v>376</v>
      </c>
      <c r="E283" s="75" t="s">
        <v>514</v>
      </c>
      <c r="F283" s="74">
        <v>0.27931325649850003</v>
      </c>
      <c r="G283" s="74" t="s">
        <v>1217</v>
      </c>
      <c r="H283" s="74"/>
      <c r="I283" s="74" t="s">
        <v>1217</v>
      </c>
      <c r="J283"/>
      <c r="K283"/>
      <c r="L283" s="96">
        <f t="shared" si="45"/>
        <v>3584.8210258181311</v>
      </c>
      <c r="M283" s="96">
        <f t="shared" si="43"/>
        <v>0.99787891160325348</v>
      </c>
      <c r="N283" s="62"/>
      <c r="O283" s="21"/>
      <c r="P283" s="21"/>
      <c r="Q283" s="21" t="e">
        <f>IF(#REF!="1A1 Energy Industries",#REF!)</f>
        <v>#REF!</v>
      </c>
      <c r="R283" s="21" t="e">
        <f>IF(#REF!="1B2 Oil &amp; Natural Gas",#REF!)</f>
        <v>#REF!</v>
      </c>
      <c r="S283" s="21" t="e">
        <f>IF(#REF!="3A2 Manure Management",#REF!)</f>
        <v>#REF!</v>
      </c>
      <c r="T283" s="21" t="e">
        <f>IF(#REF!="3B2 Cropland",#REF!)</f>
        <v>#REF!</v>
      </c>
      <c r="U283" s="21" t="e">
        <f>IF(#REF!="3B6 Other Land",#REF!)</f>
        <v>#REF!</v>
      </c>
      <c r="V283" s="21" t="e">
        <f>IF(#REF!="4A1 Managed Waste Disposal Sites",#REF!)</f>
        <v>#REF!</v>
      </c>
      <c r="W283" s="21" t="e">
        <f>IF(#REF!="4D1 Domestic Wastewater Treatment &amp; Discharge",#REF!)</f>
        <v>#REF!</v>
      </c>
      <c r="X283" s="21" t="e">
        <f>IF(#REF!="unknown",#REF!)</f>
        <v>#REF!</v>
      </c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</row>
    <row r="284" spans="1:36" x14ac:dyDescent="0.35">
      <c r="A284" s="5" t="s">
        <v>433</v>
      </c>
      <c r="B284" s="4" t="s">
        <v>435</v>
      </c>
      <c r="C284" s="4" t="s">
        <v>432</v>
      </c>
      <c r="D284" s="4" t="s">
        <v>376</v>
      </c>
      <c r="E284" s="33" t="s">
        <v>343</v>
      </c>
      <c r="F284" s="49">
        <v>0.27181980432899999</v>
      </c>
      <c r="G284" s="49">
        <v>38.374210089599998</v>
      </c>
      <c r="H284" s="49">
        <f t="shared" ref="H284:H315" si="53">F284*1000/G284</f>
        <v>7.0833980346260548</v>
      </c>
      <c r="I284" s="67">
        <f t="shared" si="49"/>
        <v>51.000465849307602</v>
      </c>
      <c r="J284" s="67">
        <f>J282+I284</f>
        <v>60314.636090966473</v>
      </c>
      <c r="K284" s="180">
        <f t="shared" si="42"/>
        <v>0.95946677206101438</v>
      </c>
      <c r="L284" s="96">
        <f t="shared" si="45"/>
        <v>3585.0928456224601</v>
      </c>
      <c r="M284" s="96">
        <f t="shared" si="43"/>
        <v>0.99795457598051041</v>
      </c>
      <c r="N284" s="63">
        <f t="shared" ref="N284:N315" si="54">N283+H284</f>
        <v>7.0833980346260548</v>
      </c>
      <c r="O284" s="66" t="e">
        <f t="shared" ref="O284:O315" si="55">N284/N$336</f>
        <v>#DIV/0!</v>
      </c>
      <c r="P284" s="23" t="e">
        <f>N284/#REF!</f>
        <v>#REF!</v>
      </c>
      <c r="Q284" t="e">
        <f>IF(#REF!="1A1 Energy Industries",#REF!)</f>
        <v>#REF!</v>
      </c>
      <c r="R284" t="e">
        <f>IF(#REF!="1B2 Oil &amp; Natural Gas",#REF!)</f>
        <v>#REF!</v>
      </c>
      <c r="S284" t="e">
        <f>IF(#REF!="3A2 Manure Management",#REF!)</f>
        <v>#REF!</v>
      </c>
      <c r="T284" t="e">
        <f>IF(#REF!="3B2 Cropland",#REF!)</f>
        <v>#REF!</v>
      </c>
      <c r="U284" t="e">
        <f>IF(#REF!="3B6 Other Land",#REF!)</f>
        <v>#REF!</v>
      </c>
      <c r="V284" t="e">
        <f>IF(#REF!="4A1 Managed Waste Disposal Sites",#REF!)</f>
        <v>#REF!</v>
      </c>
      <c r="W284" t="e">
        <f>IF(#REF!="4D1 Domestic Wastewater Treatment &amp; Discharge",#REF!)</f>
        <v>#REF!</v>
      </c>
      <c r="X284" t="e">
        <f>IF(#REF!="unknown",#REF!)</f>
        <v>#REF!</v>
      </c>
    </row>
    <row r="285" spans="1:36" x14ac:dyDescent="0.35">
      <c r="A285" s="5" t="s">
        <v>1251</v>
      </c>
      <c r="B285" s="4" t="s">
        <v>436</v>
      </c>
      <c r="C285" s="4"/>
      <c r="D285" s="4" t="s">
        <v>376</v>
      </c>
      <c r="E285" s="46" t="s">
        <v>514</v>
      </c>
      <c r="F285" s="50">
        <v>0.26256588194515001</v>
      </c>
      <c r="G285" s="50">
        <v>116.51701752225</v>
      </c>
      <c r="H285" s="49">
        <f t="shared" si="53"/>
        <v>2.2534552250705406</v>
      </c>
      <c r="I285" s="67">
        <f t="shared" si="49"/>
        <v>16.224877620507893</v>
      </c>
      <c r="J285" s="67">
        <f t="shared" si="44"/>
        <v>60330.860968586981</v>
      </c>
      <c r="K285" s="180">
        <f t="shared" si="42"/>
        <v>0.95972487244869076</v>
      </c>
      <c r="L285" s="96">
        <f t="shared" si="45"/>
        <v>3585.3554115044053</v>
      </c>
      <c r="M285" s="96">
        <f t="shared" si="43"/>
        <v>0.99802766441494339</v>
      </c>
      <c r="N285" s="63">
        <f t="shared" si="54"/>
        <v>9.3368532596965963</v>
      </c>
      <c r="O285" s="66" t="e">
        <f t="shared" si="55"/>
        <v>#DIV/0!</v>
      </c>
      <c r="P285"/>
      <c r="Q285"/>
      <c r="R285"/>
      <c r="S285"/>
      <c r="T285"/>
      <c r="U285"/>
    </row>
    <row r="286" spans="1:36" x14ac:dyDescent="0.35">
      <c r="A286" s="5" t="s">
        <v>434</v>
      </c>
      <c r="B286" s="4" t="s">
        <v>430</v>
      </c>
      <c r="C286" s="4" t="s">
        <v>431</v>
      </c>
      <c r="D286" s="4" t="s">
        <v>376</v>
      </c>
      <c r="E286" s="33" t="s">
        <v>343</v>
      </c>
      <c r="F286" s="49">
        <v>0.25889405515000002</v>
      </c>
      <c r="G286" s="49">
        <v>25.4558441227</v>
      </c>
      <c r="H286" s="49">
        <f t="shared" si="53"/>
        <v>10.170319000309002</v>
      </c>
      <c r="I286" s="67">
        <f t="shared" si="49"/>
        <v>73.226296802224809</v>
      </c>
      <c r="J286" s="67">
        <f t="shared" si="44"/>
        <v>60404.087265389207</v>
      </c>
      <c r="K286" s="180">
        <f t="shared" si="42"/>
        <v>0.96088973396782262</v>
      </c>
      <c r="L286" s="96">
        <f t="shared" si="45"/>
        <v>3585.6143055595553</v>
      </c>
      <c r="M286" s="96">
        <f t="shared" si="43"/>
        <v>0.99809973075134151</v>
      </c>
      <c r="N286" s="63">
        <f t="shared" si="54"/>
        <v>19.507172260005596</v>
      </c>
      <c r="O286" s="66" t="e">
        <f t="shared" si="55"/>
        <v>#DIV/0!</v>
      </c>
      <c r="P286" s="23" t="e">
        <f>N286/#REF!</f>
        <v>#REF!</v>
      </c>
      <c r="Q286" t="e">
        <f>IF(#REF!="1A1 Energy Industries",#REF!)</f>
        <v>#REF!</v>
      </c>
      <c r="R286" t="e">
        <f>IF(#REF!="1B2 Oil &amp; Natural Gas",#REF!)</f>
        <v>#REF!</v>
      </c>
      <c r="S286" t="e">
        <f>IF(#REF!="3A2 Manure Management",#REF!)</f>
        <v>#REF!</v>
      </c>
      <c r="T286" t="e">
        <f>IF(#REF!="3B2 Cropland",#REF!)</f>
        <v>#REF!</v>
      </c>
      <c r="U286" t="e">
        <f>IF(#REF!="3B6 Other Land",#REF!)</f>
        <v>#REF!</v>
      </c>
      <c r="V286" t="e">
        <f>IF(#REF!="4A1 Managed Waste Disposal Sites",#REF!)</f>
        <v>#REF!</v>
      </c>
      <c r="W286" t="e">
        <f>IF(#REF!="4D1 Domestic Wastewater Treatment &amp; Discharge",#REF!)</f>
        <v>#REF!</v>
      </c>
      <c r="X286" t="e">
        <f>IF(#REF!="unknown",#REF!)</f>
        <v>#REF!</v>
      </c>
    </row>
    <row r="287" spans="1:36" x14ac:dyDescent="0.35">
      <c r="A287" s="5" t="s">
        <v>434</v>
      </c>
      <c r="B287" s="4" t="s">
        <v>436</v>
      </c>
      <c r="C287" s="4" t="s">
        <v>431</v>
      </c>
      <c r="D287" s="4" t="s">
        <v>376</v>
      </c>
      <c r="E287" s="33" t="s">
        <v>514</v>
      </c>
      <c r="F287" s="49">
        <v>0.24945099343317501</v>
      </c>
      <c r="G287" s="49">
        <v>68.671439151000001</v>
      </c>
      <c r="H287" s="49">
        <f t="shared" si="53"/>
        <v>3.6325289890119112</v>
      </c>
      <c r="I287" s="67">
        <f t="shared" si="49"/>
        <v>26.154208720885762</v>
      </c>
      <c r="J287" s="67">
        <f t="shared" si="44"/>
        <v>60430.241474110095</v>
      </c>
      <c r="K287" s="180">
        <f t="shared" si="42"/>
        <v>0.96130578711584125</v>
      </c>
      <c r="L287" s="96">
        <f t="shared" si="45"/>
        <v>3585.8637565529884</v>
      </c>
      <c r="M287" s="96">
        <f t="shared" si="43"/>
        <v>0.99816916849566195</v>
      </c>
      <c r="N287" s="63">
        <f t="shared" si="54"/>
        <v>23.139701249017506</v>
      </c>
      <c r="O287" s="66" t="e">
        <f t="shared" si="55"/>
        <v>#DIV/0!</v>
      </c>
      <c r="P287"/>
      <c r="Q287"/>
      <c r="R287"/>
      <c r="S287"/>
      <c r="T287"/>
      <c r="U287"/>
    </row>
    <row r="288" spans="1:36" x14ac:dyDescent="0.35">
      <c r="A288" s="5" t="s">
        <v>185</v>
      </c>
      <c r="B288" s="4" t="s">
        <v>346</v>
      </c>
      <c r="C288" s="4" t="s">
        <v>1058</v>
      </c>
      <c r="D288" s="4" t="s">
        <v>370</v>
      </c>
      <c r="E288" s="33" t="s">
        <v>343</v>
      </c>
      <c r="F288" s="49">
        <v>0.233736125519</v>
      </c>
      <c r="G288" s="49">
        <v>28.8561951754</v>
      </c>
      <c r="H288" s="49">
        <f t="shared" si="53"/>
        <v>8.1000327346780914</v>
      </c>
      <c r="I288" s="67">
        <f t="shared" si="49"/>
        <v>58.320235689682256</v>
      </c>
      <c r="J288" s="67">
        <f t="shared" si="44"/>
        <v>60488.561709799775</v>
      </c>
      <c r="K288" s="180">
        <f t="shared" ref="K288:K335" si="56">J288/J$336</f>
        <v>0.96223352757669089</v>
      </c>
      <c r="L288" s="96">
        <f t="shared" si="45"/>
        <v>3586.0974926785075</v>
      </c>
      <c r="M288" s="96">
        <f t="shared" ref="M288:M335" si="57">L288/L$335</f>
        <v>0.99823423181370652</v>
      </c>
      <c r="N288" s="63">
        <f t="shared" si="54"/>
        <v>31.239733983695597</v>
      </c>
      <c r="O288" s="66" t="e">
        <f t="shared" si="55"/>
        <v>#DIV/0!</v>
      </c>
      <c r="P288" s="23" t="e">
        <f>N288/#REF!</f>
        <v>#REF!</v>
      </c>
      <c r="Q288" t="e">
        <f>IF(#REF!="1A1 Energy Industries",#REF!)</f>
        <v>#REF!</v>
      </c>
      <c r="R288" t="e">
        <f>IF(#REF!="1B2 Oil &amp; Natural Gas",#REF!)</f>
        <v>#REF!</v>
      </c>
      <c r="S288" t="e">
        <f>IF(#REF!="3A2 Manure Management",#REF!)</f>
        <v>#REF!</v>
      </c>
      <c r="T288" t="e">
        <f>IF(#REF!="3B2 Cropland",#REF!)</f>
        <v>#REF!</v>
      </c>
      <c r="U288" t="e">
        <f>IF(#REF!="3B6 Other Land",#REF!)</f>
        <v>#REF!</v>
      </c>
      <c r="V288" t="e">
        <f>IF(#REF!="4A1 Managed Waste Disposal Sites",#REF!)</f>
        <v>#REF!</v>
      </c>
      <c r="W288" t="e">
        <f>IF(#REF!="4D1 Domestic Wastewater Treatment &amp; Discharge",#REF!)</f>
        <v>#REF!</v>
      </c>
      <c r="X288" t="e">
        <f>IF(#REF!="unknown",#REF!)</f>
        <v>#REF!</v>
      </c>
    </row>
    <row r="289" spans="1:25" x14ac:dyDescent="0.35">
      <c r="A289" s="5" t="s">
        <v>1193</v>
      </c>
      <c r="B289" s="4" t="s">
        <v>1057</v>
      </c>
      <c r="C289" s="4" t="s">
        <v>1053</v>
      </c>
      <c r="D289" s="4" t="s">
        <v>392</v>
      </c>
      <c r="E289" s="33" t="s">
        <v>343</v>
      </c>
      <c r="F289" s="49">
        <v>0.23174693901099999</v>
      </c>
      <c r="G289" s="49">
        <v>33.065087327900002</v>
      </c>
      <c r="H289" s="49">
        <f t="shared" si="53"/>
        <v>7.008810734803478</v>
      </c>
      <c r="I289" s="67">
        <f t="shared" si="49"/>
        <v>50.463437290585041</v>
      </c>
      <c r="J289" s="67">
        <f t="shared" ref="J289:J335" si="58">J288+I289</f>
        <v>60539.02514709036</v>
      </c>
      <c r="K289" s="180">
        <f t="shared" si="56"/>
        <v>0.96303628449312617</v>
      </c>
      <c r="L289" s="96">
        <f t="shared" ref="L289:L335" si="59">L288+F289</f>
        <v>3586.3292396175184</v>
      </c>
      <c r="M289" s="96">
        <f t="shared" si="57"/>
        <v>0.99829874141728281</v>
      </c>
      <c r="N289" s="63">
        <f t="shared" si="54"/>
        <v>38.248544718499076</v>
      </c>
      <c r="O289" s="66" t="e">
        <f t="shared" si="55"/>
        <v>#DIV/0!</v>
      </c>
      <c r="P289" s="23" t="e">
        <f>N289/#REF!</f>
        <v>#REF!</v>
      </c>
      <c r="Q289" t="e">
        <f>IF(#REF!="1A1 Energy Industries",#REF!)</f>
        <v>#REF!</v>
      </c>
      <c r="R289" t="e">
        <f>IF(#REF!="1B2 Oil &amp; Natural Gas",#REF!)</f>
        <v>#REF!</v>
      </c>
      <c r="S289" t="e">
        <f>IF(#REF!="3A2 Manure Management",#REF!)</f>
        <v>#REF!</v>
      </c>
      <c r="T289" t="e">
        <f>IF(#REF!="3B2 Cropland",#REF!)</f>
        <v>#REF!</v>
      </c>
      <c r="U289" t="e">
        <f>IF(#REF!="3B6 Other Land",#REF!)</f>
        <v>#REF!</v>
      </c>
      <c r="V289" t="e">
        <f>IF(#REF!="4A1 Managed Waste Disposal Sites",#REF!)</f>
        <v>#REF!</v>
      </c>
      <c r="W289" t="e">
        <f>IF(#REF!="4D1 Domestic Wastewater Treatment &amp; Discharge",#REF!)</f>
        <v>#REF!</v>
      </c>
      <c r="X289" t="e">
        <f>IF(#REF!="unknown",#REF!)</f>
        <v>#REF!</v>
      </c>
    </row>
    <row r="290" spans="1:25" x14ac:dyDescent="0.35">
      <c r="A290" s="4" t="s">
        <v>431</v>
      </c>
      <c r="B290" s="4" t="s">
        <v>436</v>
      </c>
      <c r="C290" s="4"/>
      <c r="D290" s="4" t="s">
        <v>376</v>
      </c>
      <c r="E290" s="33" t="s">
        <v>514</v>
      </c>
      <c r="F290" s="49">
        <v>0.2209228738215</v>
      </c>
      <c r="G290" s="49">
        <v>113.4536080055</v>
      </c>
      <c r="H290" s="49">
        <f t="shared" si="53"/>
        <v>1.9472529583262799</v>
      </c>
      <c r="I290" s="67">
        <f t="shared" si="49"/>
        <v>14.020221299949215</v>
      </c>
      <c r="J290" s="67">
        <f t="shared" si="58"/>
        <v>60553.045368390311</v>
      </c>
      <c r="K290" s="180">
        <f t="shared" si="56"/>
        <v>0.96325931388277475</v>
      </c>
      <c r="L290" s="96">
        <f t="shared" si="59"/>
        <v>3586.55016249134</v>
      </c>
      <c r="M290" s="96">
        <f t="shared" si="57"/>
        <v>0.99836023800952256</v>
      </c>
      <c r="N290" s="63">
        <f t="shared" si="54"/>
        <v>40.195797676825357</v>
      </c>
      <c r="O290" s="66" t="e">
        <f t="shared" si="55"/>
        <v>#DIV/0!</v>
      </c>
      <c r="P290"/>
      <c r="Q290"/>
      <c r="R290"/>
      <c r="S290"/>
      <c r="T290"/>
      <c r="U290"/>
    </row>
    <row r="291" spans="1:25" x14ac:dyDescent="0.35">
      <c r="A291" s="5" t="s">
        <v>433</v>
      </c>
      <c r="B291" s="4" t="s">
        <v>424</v>
      </c>
      <c r="C291" s="4" t="s">
        <v>432</v>
      </c>
      <c r="D291" s="4" t="s">
        <v>376</v>
      </c>
      <c r="E291" s="33" t="s">
        <v>343</v>
      </c>
      <c r="F291" s="49">
        <v>0.220481115393</v>
      </c>
      <c r="G291" s="49">
        <v>31.304951684999999</v>
      </c>
      <c r="H291" s="49">
        <f t="shared" si="53"/>
        <v>7.0430108824810986</v>
      </c>
      <c r="I291" s="67">
        <f t="shared" si="49"/>
        <v>50.709678353863907</v>
      </c>
      <c r="J291" s="67">
        <f t="shared" si="58"/>
        <v>60603.755046744176</v>
      </c>
      <c r="K291" s="180">
        <f t="shared" si="56"/>
        <v>0.96406598792668441</v>
      </c>
      <c r="L291" s="96">
        <f t="shared" si="59"/>
        <v>3586.7706436067328</v>
      </c>
      <c r="M291" s="96">
        <f t="shared" si="57"/>
        <v>0.99842161163288423</v>
      </c>
      <c r="N291" s="63">
        <f t="shared" si="54"/>
        <v>47.238808559306456</v>
      </c>
      <c r="O291" s="66" t="e">
        <f t="shared" si="55"/>
        <v>#DIV/0!</v>
      </c>
      <c r="P291" s="23" t="e">
        <f>N291/#REF!</f>
        <v>#REF!</v>
      </c>
      <c r="Q291" t="e">
        <f>IF(#REF!="1A1 Energy Industries",#REF!)</f>
        <v>#REF!</v>
      </c>
      <c r="R291" t="e">
        <f>IF(#REF!="1B2 Oil &amp; Natural Gas",#REF!)</f>
        <v>#REF!</v>
      </c>
      <c r="S291" t="e">
        <f>IF(#REF!="3A2 Manure Management",#REF!)</f>
        <v>#REF!</v>
      </c>
      <c r="T291" t="e">
        <f>IF(#REF!="3B2 Cropland",#REF!)</f>
        <v>#REF!</v>
      </c>
      <c r="U291" t="e">
        <f>IF(#REF!="3B6 Other Land",#REF!)</f>
        <v>#REF!</v>
      </c>
      <c r="V291" t="e">
        <f>IF(#REF!="4A1 Managed Waste Disposal Sites",#REF!)</f>
        <v>#REF!</v>
      </c>
      <c r="W291" t="e">
        <f>IF(#REF!="4D1 Domestic Wastewater Treatment &amp; Discharge",#REF!)</f>
        <v>#REF!</v>
      </c>
      <c r="X291" t="e">
        <f>IF(#REF!="unknown",#REF!)</f>
        <v>#REF!</v>
      </c>
    </row>
    <row r="292" spans="1:25" x14ac:dyDescent="0.35">
      <c r="A292" s="5" t="s">
        <v>434</v>
      </c>
      <c r="B292" s="4" t="s">
        <v>424</v>
      </c>
      <c r="C292" s="4" t="s">
        <v>431</v>
      </c>
      <c r="D292" s="4" t="s">
        <v>376</v>
      </c>
      <c r="E292" s="33" t="s">
        <v>343</v>
      </c>
      <c r="F292" s="49">
        <v>0.21797665767400001</v>
      </c>
      <c r="G292" s="49">
        <v>57.706152185000001</v>
      </c>
      <c r="H292" s="49">
        <f t="shared" si="53"/>
        <v>3.7773556097656491</v>
      </c>
      <c r="I292" s="67">
        <f t="shared" si="49"/>
        <v>27.196960390312672</v>
      </c>
      <c r="J292" s="67">
        <f t="shared" si="58"/>
        <v>60630.952007134489</v>
      </c>
      <c r="K292" s="180">
        <f t="shared" si="56"/>
        <v>0.96449862884913329</v>
      </c>
      <c r="L292" s="96">
        <f t="shared" si="59"/>
        <v>3586.988620264407</v>
      </c>
      <c r="M292" s="96">
        <f t="shared" si="57"/>
        <v>0.99848228810971473</v>
      </c>
      <c r="N292" s="63">
        <f t="shared" si="54"/>
        <v>51.016164169072105</v>
      </c>
      <c r="O292" s="66" t="e">
        <f t="shared" si="55"/>
        <v>#DIV/0!</v>
      </c>
      <c r="P292"/>
      <c r="Q292"/>
      <c r="R292"/>
      <c r="S292"/>
      <c r="T292"/>
      <c r="U292"/>
    </row>
    <row r="293" spans="1:25" x14ac:dyDescent="0.35">
      <c r="A293" s="5" t="s">
        <v>433</v>
      </c>
      <c r="B293" s="4" t="s">
        <v>345</v>
      </c>
      <c r="C293" s="4" t="s">
        <v>432</v>
      </c>
      <c r="D293" s="4" t="s">
        <v>376</v>
      </c>
      <c r="E293" s="33" t="s">
        <v>343</v>
      </c>
      <c r="F293" s="49">
        <v>0.21718613058299999</v>
      </c>
      <c r="G293" s="49">
        <v>123.486031599</v>
      </c>
      <c r="H293" s="49">
        <f t="shared" si="53"/>
        <v>1.7587910775874247</v>
      </c>
      <c r="I293" s="67">
        <f t="shared" si="49"/>
        <v>12.663295758629458</v>
      </c>
      <c r="J293" s="67">
        <f t="shared" si="58"/>
        <v>60643.615302893115</v>
      </c>
      <c r="K293" s="180">
        <f t="shared" si="56"/>
        <v>0.96470007268254809</v>
      </c>
      <c r="L293" s="96">
        <f t="shared" si="59"/>
        <v>3587.2058063949898</v>
      </c>
      <c r="M293" s="96">
        <f t="shared" si="57"/>
        <v>0.99854274453363112</v>
      </c>
      <c r="N293" s="63">
        <f t="shared" si="54"/>
        <v>52.77495524665953</v>
      </c>
      <c r="O293" s="66" t="e">
        <f t="shared" si="55"/>
        <v>#DIV/0!</v>
      </c>
      <c r="P293"/>
      <c r="Q293"/>
      <c r="R293"/>
      <c r="S293"/>
      <c r="T293"/>
      <c r="U293"/>
    </row>
    <row r="294" spans="1:25" x14ac:dyDescent="0.35">
      <c r="A294" s="5" t="s">
        <v>1194</v>
      </c>
      <c r="B294" s="4" t="s">
        <v>1057</v>
      </c>
      <c r="C294" s="4" t="s">
        <v>1173</v>
      </c>
      <c r="D294" s="4" t="s">
        <v>392</v>
      </c>
      <c r="E294" s="45" t="s">
        <v>343</v>
      </c>
      <c r="F294" s="50">
        <v>0.21507346164400001</v>
      </c>
      <c r="G294" s="50">
        <v>55.317266743799998</v>
      </c>
      <c r="H294" s="49">
        <f t="shared" si="53"/>
        <v>3.8879987082533431</v>
      </c>
      <c r="I294" s="67">
        <f t="shared" si="49"/>
        <v>27.993590699424072</v>
      </c>
      <c r="J294" s="67">
        <f t="shared" si="58"/>
        <v>60671.608893592536</v>
      </c>
      <c r="K294" s="180">
        <f t="shared" si="56"/>
        <v>0.96514538615615109</v>
      </c>
      <c r="L294" s="96">
        <f t="shared" si="59"/>
        <v>3587.4208798566337</v>
      </c>
      <c r="M294" s="96">
        <f t="shared" si="57"/>
        <v>0.99860261287022989</v>
      </c>
      <c r="N294" s="63">
        <f t="shared" si="54"/>
        <v>56.662953954912872</v>
      </c>
      <c r="O294" s="66" t="e">
        <f t="shared" si="55"/>
        <v>#DIV/0!</v>
      </c>
      <c r="P294"/>
      <c r="Q294"/>
      <c r="R294"/>
      <c r="S294"/>
      <c r="T294"/>
      <c r="U294"/>
    </row>
    <row r="295" spans="1:25" x14ac:dyDescent="0.35">
      <c r="A295" s="5" t="s">
        <v>1194</v>
      </c>
      <c r="B295" s="4" t="s">
        <v>1057</v>
      </c>
      <c r="C295" s="4" t="s">
        <v>1173</v>
      </c>
      <c r="D295" s="4" t="s">
        <v>392</v>
      </c>
      <c r="E295" s="45" t="s">
        <v>343</v>
      </c>
      <c r="F295" s="50">
        <v>0.215073459316</v>
      </c>
      <c r="G295" s="50">
        <v>55.317266743799998</v>
      </c>
      <c r="H295" s="49">
        <f t="shared" si="53"/>
        <v>3.8879986661688339</v>
      </c>
      <c r="I295" s="67">
        <f t="shared" si="49"/>
        <v>27.993590396415605</v>
      </c>
      <c r="J295" s="67">
        <f t="shared" si="58"/>
        <v>60699.602483988951</v>
      </c>
      <c r="K295" s="180">
        <f t="shared" si="56"/>
        <v>0.96559069962493393</v>
      </c>
      <c r="L295" s="96">
        <f t="shared" si="59"/>
        <v>3587.6359533159498</v>
      </c>
      <c r="M295" s="96">
        <f t="shared" si="57"/>
        <v>0.99866248120618073</v>
      </c>
      <c r="N295" s="63">
        <f t="shared" si="54"/>
        <v>60.550952621081706</v>
      </c>
      <c r="O295" s="66" t="e">
        <f t="shared" si="55"/>
        <v>#DIV/0!</v>
      </c>
      <c r="P295"/>
      <c r="Q295"/>
      <c r="R295"/>
      <c r="S295"/>
      <c r="T295"/>
      <c r="U295"/>
      <c r="Y295" t="e">
        <f>SUM(Q286:X286)</f>
        <v>#REF!</v>
      </c>
    </row>
    <row r="296" spans="1:25" x14ac:dyDescent="0.35">
      <c r="A296" s="5" t="s">
        <v>1193</v>
      </c>
      <c r="B296" s="4" t="s">
        <v>1057</v>
      </c>
      <c r="C296" s="4" t="s">
        <v>1087</v>
      </c>
      <c r="D296" s="4" t="s">
        <v>392</v>
      </c>
      <c r="E296" s="33" t="s">
        <v>343</v>
      </c>
      <c r="F296" s="49">
        <v>0.213639652357</v>
      </c>
      <c r="G296" s="49">
        <v>16.909760495099999</v>
      </c>
      <c r="H296" s="49">
        <f t="shared" si="53"/>
        <v>12.634102796364687</v>
      </c>
      <c r="I296" s="67">
        <f t="shared" si="49"/>
        <v>90.965540133825755</v>
      </c>
      <c r="J296" s="67">
        <f t="shared" si="58"/>
        <v>60790.568024122775</v>
      </c>
      <c r="K296" s="180">
        <f t="shared" si="56"/>
        <v>0.9670377515980132</v>
      </c>
      <c r="L296" s="96">
        <f t="shared" si="59"/>
        <v>3587.8495929683068</v>
      </c>
      <c r="M296" s="96">
        <f t="shared" si="57"/>
        <v>0.99872195042437428</v>
      </c>
      <c r="N296" s="63">
        <f t="shared" si="54"/>
        <v>73.185055417446392</v>
      </c>
      <c r="O296" s="66" t="e">
        <f t="shared" si="55"/>
        <v>#DIV/0!</v>
      </c>
      <c r="P296" s="23" t="e">
        <f>N296/#REF!</f>
        <v>#REF!</v>
      </c>
      <c r="Q296" t="e">
        <f>IF(#REF!="1A1 Energy Industries",#REF!)</f>
        <v>#REF!</v>
      </c>
      <c r="R296" t="e">
        <f>IF(#REF!="1B2 Oil &amp; Natural Gas",#REF!)</f>
        <v>#REF!</v>
      </c>
      <c r="S296" t="e">
        <f>IF(#REF!="3A2 Manure Management",#REF!)</f>
        <v>#REF!</v>
      </c>
      <c r="T296" t="e">
        <f>IF(#REF!="3B2 Cropland",#REF!)</f>
        <v>#REF!</v>
      </c>
      <c r="U296" t="e">
        <f>IF(#REF!="3B6 Other Land",#REF!)</f>
        <v>#REF!</v>
      </c>
      <c r="V296" t="e">
        <f>IF(#REF!="4A1 Managed Waste Disposal Sites",#REF!)</f>
        <v>#REF!</v>
      </c>
      <c r="W296" t="e">
        <f>IF(#REF!="4D1 Domestic Wastewater Treatment &amp; Discharge",#REF!)</f>
        <v>#REF!</v>
      </c>
      <c r="X296" t="e">
        <f>IF(#REF!="unknown",#REF!)</f>
        <v>#REF!</v>
      </c>
    </row>
    <row r="297" spans="1:25" x14ac:dyDescent="0.35">
      <c r="A297" s="5" t="s">
        <v>1251</v>
      </c>
      <c r="B297" s="4" t="s">
        <v>436</v>
      </c>
      <c r="C297" s="4"/>
      <c r="D297" s="4" t="s">
        <v>376</v>
      </c>
      <c r="E297" s="46" t="s">
        <v>343</v>
      </c>
      <c r="F297" s="50">
        <v>0.19444974325600001</v>
      </c>
      <c r="G297" s="50">
        <v>12.969194269500001</v>
      </c>
      <c r="H297" s="49">
        <f t="shared" si="53"/>
        <v>14.993201521646771</v>
      </c>
      <c r="I297" s="67">
        <f t="shared" si="49"/>
        <v>107.95105095585676</v>
      </c>
      <c r="J297" s="67">
        <f t="shared" si="58"/>
        <v>60898.519075078628</v>
      </c>
      <c r="K297" s="180">
        <f t="shared" si="56"/>
        <v>0.96875500387895197</v>
      </c>
      <c r="L297" s="96">
        <f t="shared" si="59"/>
        <v>3588.0440427115627</v>
      </c>
      <c r="M297" s="96">
        <f t="shared" si="57"/>
        <v>0.99877607789594514</v>
      </c>
      <c r="N297" s="63">
        <f t="shared" si="54"/>
        <v>88.17825693909316</v>
      </c>
      <c r="O297" s="66" t="e">
        <f t="shared" si="55"/>
        <v>#DIV/0!</v>
      </c>
      <c r="P297" s="23" t="e">
        <f>N297/#REF!</f>
        <v>#REF!</v>
      </c>
      <c r="Q297" t="e">
        <f>IF(#REF!="1A1 Energy Industries",#REF!)</f>
        <v>#REF!</v>
      </c>
      <c r="R297" t="e">
        <f>IF(#REF!="1B2 Oil &amp; Natural Gas",#REF!)</f>
        <v>#REF!</v>
      </c>
      <c r="S297" t="e">
        <f>IF(#REF!="3A2 Manure Management",#REF!)</f>
        <v>#REF!</v>
      </c>
      <c r="T297" t="e">
        <f>IF(#REF!="3B2 Cropland",#REF!)</f>
        <v>#REF!</v>
      </c>
      <c r="U297" t="e">
        <f>IF(#REF!="3B6 Other Land",#REF!)</f>
        <v>#REF!</v>
      </c>
      <c r="V297" t="e">
        <f>IF(#REF!="4A1 Managed Waste Disposal Sites",#REF!)</f>
        <v>#REF!</v>
      </c>
      <c r="W297" t="e">
        <f>IF(#REF!="4D1 Domestic Wastewater Treatment &amp; Discharge",#REF!)</f>
        <v>#REF!</v>
      </c>
      <c r="X297" t="e">
        <f>IF(#REF!="unknown",#REF!)</f>
        <v>#REF!</v>
      </c>
    </row>
    <row r="298" spans="1:25" x14ac:dyDescent="0.35">
      <c r="A298" s="5" t="s">
        <v>1069</v>
      </c>
      <c r="B298" s="4" t="s">
        <v>424</v>
      </c>
      <c r="C298" s="4" t="s">
        <v>1070</v>
      </c>
      <c r="D298" s="4" t="s">
        <v>376</v>
      </c>
      <c r="E298" s="45" t="s">
        <v>343</v>
      </c>
      <c r="F298" s="50">
        <v>0.18986854795399999</v>
      </c>
      <c r="G298" s="50">
        <v>15</v>
      </c>
      <c r="H298" s="49">
        <f t="shared" si="53"/>
        <v>12.657903196933331</v>
      </c>
      <c r="I298" s="67">
        <f t="shared" si="49"/>
        <v>91.136903017919991</v>
      </c>
      <c r="J298" s="67">
        <f t="shared" si="58"/>
        <v>60989.655978096547</v>
      </c>
      <c r="K298" s="180">
        <f t="shared" si="56"/>
        <v>0.97020478184034697</v>
      </c>
      <c r="L298" s="96">
        <f t="shared" si="59"/>
        <v>3588.2339112595168</v>
      </c>
      <c r="M298" s="96">
        <f t="shared" si="57"/>
        <v>0.99882893013560115</v>
      </c>
      <c r="N298" s="63">
        <f t="shared" si="54"/>
        <v>100.83616013602649</v>
      </c>
      <c r="O298" s="66" t="e">
        <f t="shared" si="55"/>
        <v>#DIV/0!</v>
      </c>
      <c r="P298" s="23" t="e">
        <f>N298/#REF!</f>
        <v>#REF!</v>
      </c>
      <c r="Q298" t="e">
        <f>IF(#REF!="1A1 Energy Industries",#REF!)</f>
        <v>#REF!</v>
      </c>
      <c r="R298" t="e">
        <f>IF(#REF!="1B2 Oil &amp; Natural Gas",#REF!)</f>
        <v>#REF!</v>
      </c>
      <c r="S298" t="e">
        <f>IF(#REF!="3A2 Manure Management",#REF!)</f>
        <v>#REF!</v>
      </c>
      <c r="T298" t="e">
        <f>IF(#REF!="3B2 Cropland",#REF!)</f>
        <v>#REF!</v>
      </c>
      <c r="U298" t="e">
        <f>IF(#REF!="3B6 Other Land",#REF!)</f>
        <v>#REF!</v>
      </c>
      <c r="V298" t="e">
        <f>IF(#REF!="4A1 Managed Waste Disposal Sites",#REF!)</f>
        <v>#REF!</v>
      </c>
      <c r="W298" t="e">
        <f>IF(#REF!="4D1 Domestic Wastewater Treatment &amp; Discharge",#REF!)</f>
        <v>#REF!</v>
      </c>
      <c r="X298" t="e">
        <f>IF(#REF!="unknown",#REF!)</f>
        <v>#REF!</v>
      </c>
    </row>
    <row r="299" spans="1:25" x14ac:dyDescent="0.35">
      <c r="A299" s="5" t="s">
        <v>1205</v>
      </c>
      <c r="B299" s="4" t="s">
        <v>1057</v>
      </c>
      <c r="C299" s="4" t="s">
        <v>1188</v>
      </c>
      <c r="D299" s="4" t="s">
        <v>392</v>
      </c>
      <c r="E299" s="33" t="s">
        <v>343</v>
      </c>
      <c r="F299" s="49">
        <v>0.183179390617</v>
      </c>
      <c r="G299" s="49">
        <v>15.6169779407</v>
      </c>
      <c r="H299" s="49">
        <f t="shared" si="53"/>
        <v>11.729503064713258</v>
      </c>
      <c r="I299" s="67">
        <f t="shared" si="49"/>
        <v>84.452422065935451</v>
      </c>
      <c r="J299" s="67">
        <f t="shared" si="58"/>
        <v>61074.108400162484</v>
      </c>
      <c r="K299" s="180">
        <f t="shared" si="56"/>
        <v>0.97154822512449657</v>
      </c>
      <c r="L299" s="96">
        <f t="shared" si="59"/>
        <v>3588.417090650134</v>
      </c>
      <c r="M299" s="96">
        <f t="shared" si="57"/>
        <v>0.99887992036624884</v>
      </c>
      <c r="N299" s="63">
        <f t="shared" si="54"/>
        <v>112.56566320073975</v>
      </c>
      <c r="O299" s="66" t="e">
        <f t="shared" si="55"/>
        <v>#DIV/0!</v>
      </c>
      <c r="P299" s="23" t="e">
        <f>N299/#REF!</f>
        <v>#REF!</v>
      </c>
      <c r="Q299" t="e">
        <f>IF(#REF!="1A1 Energy Industries",#REF!)</f>
        <v>#REF!</v>
      </c>
      <c r="R299" t="e">
        <f>IF(#REF!="1B2 Oil &amp; Natural Gas",#REF!)</f>
        <v>#REF!</v>
      </c>
      <c r="S299" t="e">
        <f>IF(#REF!="3A2 Manure Management",#REF!)</f>
        <v>#REF!</v>
      </c>
      <c r="T299" t="e">
        <f>IF(#REF!="3B2 Cropland",#REF!)</f>
        <v>#REF!</v>
      </c>
      <c r="U299" t="e">
        <f>IF(#REF!="3B6 Other Land",#REF!)</f>
        <v>#REF!</v>
      </c>
      <c r="V299" t="e">
        <f>IF(#REF!="4A1 Managed Waste Disposal Sites",#REF!)</f>
        <v>#REF!</v>
      </c>
      <c r="W299" t="e">
        <f>IF(#REF!="4D1 Domestic Wastewater Treatment &amp; Discharge",#REF!)</f>
        <v>#REF!</v>
      </c>
      <c r="X299" t="e">
        <f>IF(#REF!="unknown",#REF!)</f>
        <v>#REF!</v>
      </c>
    </row>
    <row r="300" spans="1:25" x14ac:dyDescent="0.35">
      <c r="A300" s="5" t="s">
        <v>1251</v>
      </c>
      <c r="B300" s="4" t="s">
        <v>436</v>
      </c>
      <c r="C300" s="4"/>
      <c r="D300" s="4" t="s">
        <v>376</v>
      </c>
      <c r="E300" s="46" t="s">
        <v>514</v>
      </c>
      <c r="F300" s="50">
        <v>0.17517973482599999</v>
      </c>
      <c r="G300" s="50">
        <v>4.2426406871199998</v>
      </c>
      <c r="H300" s="49">
        <f t="shared" si="53"/>
        <v>41.290259473968312</v>
      </c>
      <c r="I300" s="67">
        <f t="shared" si="49"/>
        <v>297.28986821257183</v>
      </c>
      <c r="J300" s="67">
        <f t="shared" si="58"/>
        <v>61371.398268375058</v>
      </c>
      <c r="K300" s="180">
        <f t="shared" si="56"/>
        <v>0.97627742136452966</v>
      </c>
      <c r="L300" s="96">
        <f t="shared" si="59"/>
        <v>3588.5922703849601</v>
      </c>
      <c r="M300" s="96">
        <f t="shared" si="57"/>
        <v>0.99892868379456623</v>
      </c>
      <c r="N300" s="63">
        <f t="shared" si="54"/>
        <v>153.85592267470807</v>
      </c>
      <c r="O300" s="66" t="e">
        <f t="shared" si="55"/>
        <v>#DIV/0!</v>
      </c>
      <c r="P300" s="23" t="e">
        <f>N300/#REF!</f>
        <v>#REF!</v>
      </c>
      <c r="Q300" t="e">
        <f>IF(#REF!="1A1 Energy Industries",#REF!)</f>
        <v>#REF!</v>
      </c>
      <c r="R300" t="e">
        <f>IF(#REF!="1B2 Oil &amp; Natural Gas",#REF!)</f>
        <v>#REF!</v>
      </c>
      <c r="S300" t="e">
        <f>IF(#REF!="3A2 Manure Management",#REF!)</f>
        <v>#REF!</v>
      </c>
      <c r="T300" t="e">
        <f>IF(#REF!="3B2 Cropland",#REF!)</f>
        <v>#REF!</v>
      </c>
      <c r="U300" t="e">
        <f>IF(#REF!="3B6 Other Land",#REF!)</f>
        <v>#REF!</v>
      </c>
      <c r="V300" t="e">
        <f>IF(#REF!="4A1 Managed Waste Disposal Sites",#REF!)</f>
        <v>#REF!</v>
      </c>
      <c r="W300" t="e">
        <f>IF(#REF!="4D1 Domestic Wastewater Treatment &amp; Discharge",#REF!)</f>
        <v>#REF!</v>
      </c>
      <c r="X300" t="e">
        <f>IF(#REF!="unknown",#REF!)</f>
        <v>#REF!</v>
      </c>
    </row>
    <row r="301" spans="1:25" x14ac:dyDescent="0.35">
      <c r="A301" s="5" t="s">
        <v>1069</v>
      </c>
      <c r="B301" s="4" t="s">
        <v>424</v>
      </c>
      <c r="C301" s="4" t="s">
        <v>1070</v>
      </c>
      <c r="D301" s="4" t="s">
        <v>376</v>
      </c>
      <c r="E301" s="45" t="s">
        <v>343</v>
      </c>
      <c r="F301" s="50">
        <v>0.17412330675900001</v>
      </c>
      <c r="G301" s="50">
        <v>285.96488741874373</v>
      </c>
      <c r="H301" s="49">
        <f t="shared" si="53"/>
        <v>0.6088975060215277</v>
      </c>
      <c r="I301" s="67">
        <f t="shared" si="49"/>
        <v>4.3840620433549997</v>
      </c>
      <c r="J301" s="67">
        <f t="shared" si="58"/>
        <v>61375.782330418413</v>
      </c>
      <c r="K301" s="180">
        <f t="shared" si="56"/>
        <v>0.9763471616818038</v>
      </c>
      <c r="L301" s="96">
        <f t="shared" si="59"/>
        <v>3588.7663936917193</v>
      </c>
      <c r="M301" s="96">
        <f t="shared" si="57"/>
        <v>0.99897715315317082</v>
      </c>
      <c r="N301" s="63">
        <f t="shared" si="54"/>
        <v>154.46482018072959</v>
      </c>
      <c r="O301" s="66" t="e">
        <f t="shared" si="55"/>
        <v>#DIV/0!</v>
      </c>
      <c r="P301"/>
      <c r="Q301"/>
      <c r="R301"/>
      <c r="S301"/>
      <c r="T301"/>
      <c r="U301"/>
    </row>
    <row r="302" spans="1:25" x14ac:dyDescent="0.35">
      <c r="A302" s="5" t="s">
        <v>1251</v>
      </c>
      <c r="B302" s="4" t="s">
        <v>436</v>
      </c>
      <c r="C302" s="4"/>
      <c r="D302" s="4" t="s">
        <v>376</v>
      </c>
      <c r="E302" s="46" t="s">
        <v>514</v>
      </c>
      <c r="F302" s="50">
        <v>0.16611515823799999</v>
      </c>
      <c r="G302" s="50">
        <v>21.633307652799999</v>
      </c>
      <c r="H302" s="49">
        <f t="shared" si="53"/>
        <v>7.6786759058779301</v>
      </c>
      <c r="I302" s="67">
        <f t="shared" si="49"/>
        <v>55.286466522321099</v>
      </c>
      <c r="J302" s="67">
        <f t="shared" si="58"/>
        <v>61431.068796940737</v>
      </c>
      <c r="K302" s="180">
        <f t="shared" si="56"/>
        <v>0.97722664187120301</v>
      </c>
      <c r="L302" s="96">
        <f t="shared" si="59"/>
        <v>3588.9325088499572</v>
      </c>
      <c r="M302" s="96">
        <f t="shared" si="57"/>
        <v>0.99902339334538948</v>
      </c>
      <c r="N302" s="63">
        <f t="shared" si="54"/>
        <v>162.14349608660751</v>
      </c>
      <c r="O302" s="66" t="e">
        <f t="shared" si="55"/>
        <v>#DIV/0!</v>
      </c>
      <c r="P302" s="23" t="e">
        <f>N302/#REF!</f>
        <v>#REF!</v>
      </c>
      <c r="Q302" t="e">
        <f>IF(#REF!="1A1 Energy Industries",#REF!)</f>
        <v>#REF!</v>
      </c>
      <c r="R302" t="e">
        <f>IF(#REF!="1B2 Oil &amp; Natural Gas",#REF!)</f>
        <v>#REF!</v>
      </c>
      <c r="S302" t="e">
        <f>IF(#REF!="3A2 Manure Management",#REF!)</f>
        <v>#REF!</v>
      </c>
      <c r="T302" t="e">
        <f>IF(#REF!="3B2 Cropland",#REF!)</f>
        <v>#REF!</v>
      </c>
      <c r="U302" t="e">
        <f>IF(#REF!="3B6 Other Land",#REF!)</f>
        <v>#REF!</v>
      </c>
      <c r="V302" t="e">
        <f>IF(#REF!="4A1 Managed Waste Disposal Sites",#REF!)</f>
        <v>#REF!</v>
      </c>
      <c r="W302" t="e">
        <f>IF(#REF!="4D1 Domestic Wastewater Treatment &amp; Discharge",#REF!)</f>
        <v>#REF!</v>
      </c>
      <c r="X302" t="e">
        <f>IF(#REF!="unknown",#REF!)</f>
        <v>#REF!</v>
      </c>
    </row>
    <row r="303" spans="1:25" x14ac:dyDescent="0.35">
      <c r="A303" s="5" t="s">
        <v>1193</v>
      </c>
      <c r="B303" s="4" t="s">
        <v>1057</v>
      </c>
      <c r="C303" s="4" t="s">
        <v>443</v>
      </c>
      <c r="D303" s="4" t="s">
        <v>392</v>
      </c>
      <c r="E303" s="33" t="s">
        <v>343</v>
      </c>
      <c r="F303" s="49">
        <v>0.16079984791599999</v>
      </c>
      <c r="G303" s="49">
        <v>18.569060288599999</v>
      </c>
      <c r="H303" s="49">
        <f t="shared" si="53"/>
        <v>8.6595576414127411</v>
      </c>
      <c r="I303" s="67">
        <f t="shared" si="49"/>
        <v>62.348815018171734</v>
      </c>
      <c r="J303" s="67">
        <f t="shared" si="58"/>
        <v>61493.41761195891</v>
      </c>
      <c r="K303" s="180">
        <f t="shared" si="56"/>
        <v>0.97821846773909182</v>
      </c>
      <c r="L303" s="96">
        <f t="shared" si="59"/>
        <v>3589.0933086978735</v>
      </c>
      <c r="M303" s="96">
        <f t="shared" si="57"/>
        <v>0.99906815395577109</v>
      </c>
      <c r="N303" s="63">
        <f t="shared" si="54"/>
        <v>170.80305372802025</v>
      </c>
      <c r="O303" s="66" t="e">
        <f t="shared" si="55"/>
        <v>#DIV/0!</v>
      </c>
      <c r="P303" s="23" t="e">
        <f>N303/#REF!</f>
        <v>#REF!</v>
      </c>
      <c r="Q303" t="e">
        <f>IF(#REF!="1A1 Energy Industries",#REF!)</f>
        <v>#REF!</v>
      </c>
      <c r="R303" t="e">
        <f>IF(#REF!="1B2 Oil &amp; Natural Gas",#REF!)</f>
        <v>#REF!</v>
      </c>
      <c r="S303" t="e">
        <f>IF(#REF!="3A2 Manure Management",#REF!)</f>
        <v>#REF!</v>
      </c>
      <c r="T303" t="e">
        <f>IF(#REF!="3B2 Cropland",#REF!)</f>
        <v>#REF!</v>
      </c>
      <c r="U303" t="e">
        <f>IF(#REF!="3B6 Other Land",#REF!)</f>
        <v>#REF!</v>
      </c>
      <c r="V303" t="e">
        <f>IF(#REF!="4A1 Managed Waste Disposal Sites",#REF!)</f>
        <v>#REF!</v>
      </c>
      <c r="W303" t="e">
        <f>IF(#REF!="4D1 Domestic Wastewater Treatment &amp; Discharge",#REF!)</f>
        <v>#REF!</v>
      </c>
      <c r="X303" t="e">
        <f>IF(#REF!="unknown",#REF!)</f>
        <v>#REF!</v>
      </c>
    </row>
    <row r="304" spans="1:25" x14ac:dyDescent="0.35">
      <c r="A304" s="5" t="s">
        <v>195</v>
      </c>
      <c r="B304" s="4" t="s">
        <v>197</v>
      </c>
      <c r="C304" s="4" t="s">
        <v>442</v>
      </c>
      <c r="D304" s="4" t="s">
        <v>404</v>
      </c>
      <c r="E304" s="33" t="s">
        <v>343</v>
      </c>
      <c r="F304" s="49">
        <v>0.157756475732</v>
      </c>
      <c r="G304" s="49">
        <v>78.449984066300004</v>
      </c>
      <c r="H304" s="49">
        <f t="shared" si="53"/>
        <v>2.0109178811136039</v>
      </c>
      <c r="I304" s="67">
        <f t="shared" si="49"/>
        <v>14.478608744017949</v>
      </c>
      <c r="J304" s="67">
        <f t="shared" si="58"/>
        <v>61507.896220702925</v>
      </c>
      <c r="K304" s="180">
        <f t="shared" si="56"/>
        <v>0.97844878901591426</v>
      </c>
      <c r="L304" s="96">
        <f t="shared" si="59"/>
        <v>3589.2510651736056</v>
      </c>
      <c r="M304" s="96">
        <f t="shared" si="57"/>
        <v>0.99911206740616876</v>
      </c>
      <c r="N304" s="63">
        <f t="shared" si="54"/>
        <v>172.81397160913386</v>
      </c>
      <c r="O304" s="66" t="e">
        <f t="shared" si="55"/>
        <v>#DIV/0!</v>
      </c>
      <c r="P304"/>
      <c r="Q304"/>
      <c r="R304"/>
      <c r="S304"/>
      <c r="T304"/>
      <c r="U304"/>
    </row>
    <row r="305" spans="1:24" x14ac:dyDescent="0.35">
      <c r="A305" s="5" t="s">
        <v>1198</v>
      </c>
      <c r="B305" s="4" t="s">
        <v>1057</v>
      </c>
      <c r="C305" s="4"/>
      <c r="D305" s="4" t="s">
        <v>392</v>
      </c>
      <c r="E305" s="33" t="s">
        <v>343</v>
      </c>
      <c r="F305" s="49">
        <v>0.15389078296700001</v>
      </c>
      <c r="G305" s="49">
        <v>19.209372712299999</v>
      </c>
      <c r="H305" s="49">
        <f t="shared" si="53"/>
        <v>8.0112341653125316</v>
      </c>
      <c r="I305" s="67">
        <f t="shared" si="49"/>
        <v>57.680885990250232</v>
      </c>
      <c r="J305" s="67">
        <f t="shared" si="58"/>
        <v>61565.577106693177</v>
      </c>
      <c r="K305" s="180">
        <f t="shared" si="56"/>
        <v>0.97936635889741397</v>
      </c>
      <c r="L305" s="96">
        <f t="shared" si="59"/>
        <v>3589.4049559565728</v>
      </c>
      <c r="M305" s="96">
        <f t="shared" si="57"/>
        <v>0.99915490479356062</v>
      </c>
      <c r="N305" s="63">
        <f t="shared" si="54"/>
        <v>180.8252057744464</v>
      </c>
      <c r="O305" s="66" t="e">
        <f t="shared" si="55"/>
        <v>#DIV/0!</v>
      </c>
      <c r="P305" s="23" t="e">
        <f>N305/#REF!</f>
        <v>#REF!</v>
      </c>
      <c r="Q305" t="e">
        <f>IF(#REF!="1A1 Energy Industries",#REF!)</f>
        <v>#REF!</v>
      </c>
      <c r="R305" t="e">
        <f>IF(#REF!="1B2 Oil &amp; Natural Gas",#REF!)</f>
        <v>#REF!</v>
      </c>
      <c r="S305" t="e">
        <f>IF(#REF!="3A2 Manure Management",#REF!)</f>
        <v>#REF!</v>
      </c>
      <c r="T305" t="e">
        <f>IF(#REF!="3B2 Cropland",#REF!)</f>
        <v>#REF!</v>
      </c>
      <c r="U305" t="e">
        <f>IF(#REF!="3B6 Other Land",#REF!)</f>
        <v>#REF!</v>
      </c>
      <c r="V305" t="e">
        <f>IF(#REF!="4A1 Managed Waste Disposal Sites",#REF!)</f>
        <v>#REF!</v>
      </c>
      <c r="W305" t="e">
        <f>IF(#REF!="4D1 Domestic Wastewater Treatment &amp; Discharge",#REF!)</f>
        <v>#REF!</v>
      </c>
      <c r="X305" t="e">
        <f>IF(#REF!="unknown",#REF!)</f>
        <v>#REF!</v>
      </c>
    </row>
    <row r="306" spans="1:24" x14ac:dyDescent="0.35">
      <c r="A306" s="5" t="s">
        <v>1193</v>
      </c>
      <c r="B306" s="4" t="s">
        <v>1057</v>
      </c>
      <c r="C306" s="4" t="s">
        <v>1054</v>
      </c>
      <c r="D306" s="4" t="s">
        <v>392</v>
      </c>
      <c r="E306" s="33" t="s">
        <v>343</v>
      </c>
      <c r="F306" s="49">
        <v>0.14810170419499999</v>
      </c>
      <c r="G306" s="49">
        <v>16.909760495099999</v>
      </c>
      <c r="H306" s="49">
        <f t="shared" si="53"/>
        <v>8.7583561126082152</v>
      </c>
      <c r="I306" s="67">
        <f t="shared" si="49"/>
        <v>63.060164010779147</v>
      </c>
      <c r="J306" s="67">
        <f t="shared" si="58"/>
        <v>61628.637270703955</v>
      </c>
      <c r="K306" s="180">
        <f t="shared" si="56"/>
        <v>0.98036950068737372</v>
      </c>
      <c r="L306" s="96">
        <f t="shared" si="59"/>
        <v>3589.553057660768</v>
      </c>
      <c r="M306" s="96">
        <f t="shared" si="57"/>
        <v>0.99919613071985491</v>
      </c>
      <c r="N306" s="63">
        <f t="shared" si="54"/>
        <v>189.58356188705463</v>
      </c>
      <c r="O306" s="66" t="e">
        <f t="shared" si="55"/>
        <v>#DIV/0!</v>
      </c>
      <c r="P306" s="23" t="e">
        <f>N306/#REF!</f>
        <v>#REF!</v>
      </c>
      <c r="Q306" t="e">
        <f>IF(#REF!="1A1 Energy Industries",#REF!)</f>
        <v>#REF!</v>
      </c>
      <c r="R306" t="e">
        <f>IF(#REF!="1B2 Oil &amp; Natural Gas",#REF!)</f>
        <v>#REF!</v>
      </c>
      <c r="S306" t="e">
        <f>IF(#REF!="3A2 Manure Management",#REF!)</f>
        <v>#REF!</v>
      </c>
      <c r="T306" t="e">
        <f>IF(#REF!="3B2 Cropland",#REF!)</f>
        <v>#REF!</v>
      </c>
      <c r="U306" t="e">
        <f>IF(#REF!="3B6 Other Land",#REF!)</f>
        <v>#REF!</v>
      </c>
      <c r="V306" t="e">
        <f>IF(#REF!="4A1 Managed Waste Disposal Sites",#REF!)</f>
        <v>#REF!</v>
      </c>
      <c r="W306" t="e">
        <f>IF(#REF!="4D1 Domestic Wastewater Treatment &amp; Discharge",#REF!)</f>
        <v>#REF!</v>
      </c>
      <c r="X306" t="e">
        <f>IF(#REF!="unknown",#REF!)</f>
        <v>#REF!</v>
      </c>
    </row>
    <row r="307" spans="1:24" x14ac:dyDescent="0.35">
      <c r="A307" s="5" t="s">
        <v>1251</v>
      </c>
      <c r="B307" s="4" t="s">
        <v>436</v>
      </c>
      <c r="C307" s="4"/>
      <c r="D307" s="4" t="s">
        <v>376</v>
      </c>
      <c r="E307" s="46" t="s">
        <v>514</v>
      </c>
      <c r="F307" s="50">
        <v>0.14781884849099999</v>
      </c>
      <c r="G307" s="50">
        <v>23.380547470100002</v>
      </c>
      <c r="H307" s="49">
        <f t="shared" si="53"/>
        <v>6.3223005654609565</v>
      </c>
      <c r="I307" s="67">
        <f t="shared" si="49"/>
        <v>45.520564071318887</v>
      </c>
      <c r="J307" s="67">
        <f t="shared" si="58"/>
        <v>61674.157834775273</v>
      </c>
      <c r="K307" s="180">
        <f t="shared" si="56"/>
        <v>0.98109362788936871</v>
      </c>
      <c r="L307" s="96">
        <f t="shared" si="59"/>
        <v>3589.7008765092592</v>
      </c>
      <c r="M307" s="96">
        <f t="shared" si="57"/>
        <v>0.999237277909794</v>
      </c>
      <c r="N307" s="63">
        <f t="shared" si="54"/>
        <v>195.90586245251558</v>
      </c>
      <c r="O307" s="66" t="e">
        <f t="shared" si="55"/>
        <v>#DIV/0!</v>
      </c>
      <c r="P307" s="23" t="e">
        <f>N307/#REF!</f>
        <v>#REF!</v>
      </c>
      <c r="Q307" t="e">
        <f>IF(#REF!="1A1 Energy Industries",#REF!)</f>
        <v>#REF!</v>
      </c>
      <c r="R307" t="e">
        <f>IF(#REF!="1B2 Oil &amp; Natural Gas",#REF!)</f>
        <v>#REF!</v>
      </c>
      <c r="S307" t="e">
        <f>IF(#REF!="3A2 Manure Management",#REF!)</f>
        <v>#REF!</v>
      </c>
      <c r="T307" t="e">
        <f>IF(#REF!="3B2 Cropland",#REF!)</f>
        <v>#REF!</v>
      </c>
      <c r="U307" t="e">
        <f>IF(#REF!="3B6 Other Land",#REF!)</f>
        <v>#REF!</v>
      </c>
      <c r="V307" t="e">
        <f>IF(#REF!="4A1 Managed Waste Disposal Sites",#REF!)</f>
        <v>#REF!</v>
      </c>
      <c r="W307" t="e">
        <f>IF(#REF!="4D1 Domestic Wastewater Treatment &amp; Discharge",#REF!)</f>
        <v>#REF!</v>
      </c>
      <c r="X307" t="e">
        <f>IF(#REF!="unknown",#REF!)</f>
        <v>#REF!</v>
      </c>
    </row>
    <row r="308" spans="1:24" x14ac:dyDescent="0.35">
      <c r="A308" s="5" t="s">
        <v>1251</v>
      </c>
      <c r="B308" s="4" t="s">
        <v>436</v>
      </c>
      <c r="C308" s="4"/>
      <c r="D308" s="4" t="s">
        <v>376</v>
      </c>
      <c r="E308" s="46" t="s">
        <v>343</v>
      </c>
      <c r="F308" s="50">
        <v>0.14781884476500001</v>
      </c>
      <c r="G308" s="50">
        <v>23.380547470100002</v>
      </c>
      <c r="H308" s="49">
        <f t="shared" si="53"/>
        <v>6.3223004060977095</v>
      </c>
      <c r="I308" s="67">
        <f t="shared" si="49"/>
        <v>45.520562923903512</v>
      </c>
      <c r="J308" s="67">
        <f t="shared" si="58"/>
        <v>61719.678397699179</v>
      </c>
      <c r="K308" s="180">
        <f t="shared" si="56"/>
        <v>0.9818177550731112</v>
      </c>
      <c r="L308" s="96">
        <f t="shared" si="59"/>
        <v>3589.8486953540241</v>
      </c>
      <c r="M308" s="96">
        <f t="shared" si="57"/>
        <v>0.9992784250986958</v>
      </c>
      <c r="N308" s="63">
        <f t="shared" si="54"/>
        <v>202.22816285861327</v>
      </c>
      <c r="O308" s="66" t="e">
        <f t="shared" si="55"/>
        <v>#DIV/0!</v>
      </c>
      <c r="P308" s="23" t="e">
        <f>N308/#REF!</f>
        <v>#REF!</v>
      </c>
      <c r="Q308" t="e">
        <f>IF(#REF!="1A1 Energy Industries",#REF!)</f>
        <v>#REF!</v>
      </c>
      <c r="R308" t="e">
        <f>IF(#REF!="1B2 Oil &amp; Natural Gas",#REF!)</f>
        <v>#REF!</v>
      </c>
      <c r="S308" t="e">
        <f>IF(#REF!="3A2 Manure Management",#REF!)</f>
        <v>#REF!</v>
      </c>
      <c r="T308" t="e">
        <f>IF(#REF!="3B2 Cropland",#REF!)</f>
        <v>#REF!</v>
      </c>
      <c r="U308" t="e">
        <f>IF(#REF!="3B6 Other Land",#REF!)</f>
        <v>#REF!</v>
      </c>
      <c r="V308" t="e">
        <f>IF(#REF!="4A1 Managed Waste Disposal Sites",#REF!)</f>
        <v>#REF!</v>
      </c>
      <c r="W308" t="e">
        <f>IF(#REF!="4D1 Domestic Wastewater Treatment &amp; Discharge",#REF!)</f>
        <v>#REF!</v>
      </c>
      <c r="X308" t="e">
        <f>IF(#REF!="unknown",#REF!)</f>
        <v>#REF!</v>
      </c>
    </row>
    <row r="309" spans="1:24" x14ac:dyDescent="0.35">
      <c r="A309" s="5" t="s">
        <v>1194</v>
      </c>
      <c r="B309" s="4" t="s">
        <v>1057</v>
      </c>
      <c r="C309" s="4" t="s">
        <v>1175</v>
      </c>
      <c r="D309" s="4" t="s">
        <v>392</v>
      </c>
      <c r="E309" s="45" t="s">
        <v>343</v>
      </c>
      <c r="F309" s="50">
        <v>0.145605525933</v>
      </c>
      <c r="G309" s="50">
        <v>13.416407865</v>
      </c>
      <c r="H309" s="49">
        <f t="shared" si="53"/>
        <v>10.852795129525528</v>
      </c>
      <c r="I309" s="67">
        <f t="shared" si="49"/>
        <v>78.140124932583817</v>
      </c>
      <c r="J309" s="67">
        <f t="shared" si="58"/>
        <v>61797.818522631766</v>
      </c>
      <c r="K309" s="180">
        <f t="shared" si="56"/>
        <v>0.98306078426629806</v>
      </c>
      <c r="L309" s="96">
        <f t="shared" si="59"/>
        <v>3589.9943008799573</v>
      </c>
      <c r="M309" s="96">
        <f t="shared" si="57"/>
        <v>0.99931895618314748</v>
      </c>
      <c r="N309" s="63">
        <f t="shared" si="54"/>
        <v>213.08095798813881</v>
      </c>
      <c r="O309" s="66" t="e">
        <f t="shared" si="55"/>
        <v>#DIV/0!</v>
      </c>
      <c r="P309" s="23" t="e">
        <f>N309/#REF!</f>
        <v>#REF!</v>
      </c>
      <c r="Q309" t="e">
        <f>IF(#REF!="1A1 Energy Industries",#REF!)</f>
        <v>#REF!</v>
      </c>
      <c r="R309" t="e">
        <f>IF(#REF!="1B2 Oil &amp; Natural Gas",#REF!)</f>
        <v>#REF!</v>
      </c>
      <c r="S309" t="e">
        <f>IF(#REF!="3A2 Manure Management",#REF!)</f>
        <v>#REF!</v>
      </c>
      <c r="T309" t="e">
        <f>IF(#REF!="3B2 Cropland",#REF!)</f>
        <v>#REF!</v>
      </c>
      <c r="U309" t="e">
        <f>IF(#REF!="3B6 Other Land",#REF!)</f>
        <v>#REF!</v>
      </c>
      <c r="V309" t="e">
        <f>IF(#REF!="4A1 Managed Waste Disposal Sites",#REF!)</f>
        <v>#REF!</v>
      </c>
      <c r="W309" t="e">
        <f>IF(#REF!="4D1 Domestic Wastewater Treatment &amp; Discharge",#REF!)</f>
        <v>#REF!</v>
      </c>
      <c r="X309" t="e">
        <f>IF(#REF!="unknown",#REF!)</f>
        <v>#REF!</v>
      </c>
    </row>
    <row r="310" spans="1:24" x14ac:dyDescent="0.35">
      <c r="A310" s="5" t="s">
        <v>283</v>
      </c>
      <c r="B310" s="4" t="s">
        <v>435</v>
      </c>
      <c r="C310" s="4" t="s">
        <v>285</v>
      </c>
      <c r="D310" s="4" t="s">
        <v>376</v>
      </c>
      <c r="E310" s="33" t="s">
        <v>343</v>
      </c>
      <c r="F310" s="49">
        <v>0.137878422625</v>
      </c>
      <c r="G310" s="49">
        <v>18.341210429</v>
      </c>
      <c r="H310" s="49">
        <f t="shared" si="53"/>
        <v>7.5174113049264761</v>
      </c>
      <c r="I310" s="67">
        <f t="shared" si="49"/>
        <v>54.125361395470634</v>
      </c>
      <c r="J310" s="67">
        <f t="shared" si="58"/>
        <v>61851.943884027234</v>
      </c>
      <c r="K310" s="180">
        <f t="shared" si="56"/>
        <v>0.98392179395068746</v>
      </c>
      <c r="L310" s="96">
        <f t="shared" si="59"/>
        <v>3590.1321793025822</v>
      </c>
      <c r="M310" s="96">
        <f t="shared" si="57"/>
        <v>0.99935733633359614</v>
      </c>
      <c r="N310" s="63">
        <f t="shared" si="54"/>
        <v>220.59836929306528</v>
      </c>
      <c r="O310" s="66" t="e">
        <f t="shared" si="55"/>
        <v>#DIV/0!</v>
      </c>
      <c r="P310" s="23" t="e">
        <f>N310/#REF!</f>
        <v>#REF!</v>
      </c>
      <c r="Q310" t="e">
        <f>IF(#REF!="1A1 Energy Industries",#REF!)</f>
        <v>#REF!</v>
      </c>
      <c r="R310" t="e">
        <f>IF(#REF!="1B2 Oil &amp; Natural Gas",#REF!)</f>
        <v>#REF!</v>
      </c>
      <c r="S310" t="e">
        <f>IF(#REF!="3A2 Manure Management",#REF!)</f>
        <v>#REF!</v>
      </c>
      <c r="T310" t="e">
        <f>IF(#REF!="3B2 Cropland",#REF!)</f>
        <v>#REF!</v>
      </c>
      <c r="U310" t="e">
        <f>IF(#REF!="3B6 Other Land",#REF!)</f>
        <v>#REF!</v>
      </c>
      <c r="V310" t="e">
        <f>IF(#REF!="4A1 Managed Waste Disposal Sites",#REF!)</f>
        <v>#REF!</v>
      </c>
      <c r="W310" t="e">
        <f>IF(#REF!="4D1 Domestic Wastewater Treatment &amp; Discharge",#REF!)</f>
        <v>#REF!</v>
      </c>
      <c r="X310" t="e">
        <f>IF(#REF!="unknown",#REF!)</f>
        <v>#REF!</v>
      </c>
    </row>
    <row r="311" spans="1:24" x14ac:dyDescent="0.35">
      <c r="A311" s="5" t="s">
        <v>1198</v>
      </c>
      <c r="B311" s="4" t="s">
        <v>1057</v>
      </c>
      <c r="C311" s="4" t="s">
        <v>1181</v>
      </c>
      <c r="D311" s="4" t="s">
        <v>392</v>
      </c>
      <c r="E311" s="45" t="s">
        <v>343</v>
      </c>
      <c r="F311" s="50">
        <v>0.13591657485799999</v>
      </c>
      <c r="G311" s="50">
        <v>24.186773244899999</v>
      </c>
      <c r="H311" s="49">
        <f t="shared" si="53"/>
        <v>5.6194587629277599</v>
      </c>
      <c r="I311" s="67">
        <f t="shared" si="49"/>
        <v>40.460103093079873</v>
      </c>
      <c r="J311" s="67">
        <f t="shared" si="58"/>
        <v>61892.403987120313</v>
      </c>
      <c r="K311" s="180">
        <f t="shared" si="56"/>
        <v>0.98456542088815957</v>
      </c>
      <c r="L311" s="96">
        <f t="shared" si="59"/>
        <v>3590.2680958774404</v>
      </c>
      <c r="M311" s="96">
        <f t="shared" si="57"/>
        <v>0.99939517037965075</v>
      </c>
      <c r="N311" s="63">
        <f t="shared" si="54"/>
        <v>226.21782805599304</v>
      </c>
      <c r="O311" s="66" t="e">
        <f t="shared" si="55"/>
        <v>#DIV/0!</v>
      </c>
      <c r="P311" s="23" t="e">
        <f>N311/#REF!</f>
        <v>#REF!</v>
      </c>
      <c r="Q311" t="e">
        <f>IF(#REF!="1A1 Energy Industries",#REF!)</f>
        <v>#REF!</v>
      </c>
      <c r="R311" t="e">
        <f>IF(#REF!="1B2 Oil &amp; Natural Gas",#REF!)</f>
        <v>#REF!</v>
      </c>
      <c r="S311" t="e">
        <f>IF(#REF!="3A2 Manure Management",#REF!)</f>
        <v>#REF!</v>
      </c>
      <c r="T311" t="e">
        <f>IF(#REF!="3B2 Cropland",#REF!)</f>
        <v>#REF!</v>
      </c>
      <c r="U311" t="e">
        <f>IF(#REF!="3B6 Other Land",#REF!)</f>
        <v>#REF!</v>
      </c>
      <c r="V311" t="e">
        <f>IF(#REF!="4A1 Managed Waste Disposal Sites",#REF!)</f>
        <v>#REF!</v>
      </c>
      <c r="W311" t="e">
        <f>IF(#REF!="4D1 Domestic Wastewater Treatment &amp; Discharge",#REF!)</f>
        <v>#REF!</v>
      </c>
      <c r="X311" t="e">
        <f>IF(#REF!="unknown",#REF!)</f>
        <v>#REF!</v>
      </c>
    </row>
    <row r="312" spans="1:24" x14ac:dyDescent="0.35">
      <c r="A312" s="5" t="s">
        <v>1251</v>
      </c>
      <c r="B312" s="4" t="s">
        <v>345</v>
      </c>
      <c r="C312" s="4"/>
      <c r="D312" s="4" t="s">
        <v>345</v>
      </c>
      <c r="E312" s="46" t="s">
        <v>343</v>
      </c>
      <c r="F312" s="50">
        <v>0.13511061668400001</v>
      </c>
      <c r="G312" s="50">
        <v>17.4928556845</v>
      </c>
      <c r="H312" s="49">
        <f t="shared" si="53"/>
        <v>7.7237598663618021</v>
      </c>
      <c r="I312" s="67">
        <f t="shared" si="49"/>
        <v>55.611071037804976</v>
      </c>
      <c r="J312" s="67">
        <f t="shared" si="58"/>
        <v>61948.015058158118</v>
      </c>
      <c r="K312" s="180">
        <f t="shared" si="56"/>
        <v>0.98545006478684816</v>
      </c>
      <c r="L312" s="96">
        <f t="shared" si="59"/>
        <v>3590.4032064941243</v>
      </c>
      <c r="M312" s="96">
        <f t="shared" si="57"/>
        <v>0.99943278007735992</v>
      </c>
      <c r="N312" s="63">
        <f t="shared" si="54"/>
        <v>233.94158792235484</v>
      </c>
      <c r="O312" s="66" t="e">
        <f t="shared" si="55"/>
        <v>#DIV/0!</v>
      </c>
      <c r="P312" s="23" t="e">
        <f>N312/#REF!</f>
        <v>#REF!</v>
      </c>
      <c r="Q312" t="e">
        <f>IF(#REF!="1A1 Energy Industries",#REF!)</f>
        <v>#REF!</v>
      </c>
      <c r="R312" t="e">
        <f>IF(#REF!="1B2 Oil &amp; Natural Gas",#REF!)</f>
        <v>#REF!</v>
      </c>
      <c r="S312" t="e">
        <f>IF(#REF!="3A2 Manure Management",#REF!)</f>
        <v>#REF!</v>
      </c>
      <c r="T312" t="e">
        <f>IF(#REF!="3B2 Cropland",#REF!)</f>
        <v>#REF!</v>
      </c>
      <c r="U312" t="e">
        <f>IF(#REF!="3B6 Other Land",#REF!)</f>
        <v>#REF!</v>
      </c>
      <c r="V312" t="e">
        <f>IF(#REF!="4A1 Managed Waste Disposal Sites",#REF!)</f>
        <v>#REF!</v>
      </c>
      <c r="W312" t="e">
        <f>IF(#REF!="4D1 Domestic Wastewater Treatment &amp; Discharge",#REF!)</f>
        <v>#REF!</v>
      </c>
      <c r="X312" t="e">
        <f>IF(#REF!="unknown",#REF!)</f>
        <v>#REF!</v>
      </c>
    </row>
    <row r="313" spans="1:24" x14ac:dyDescent="0.35">
      <c r="A313" s="5" t="s">
        <v>1194</v>
      </c>
      <c r="B313" s="4" t="s">
        <v>1211</v>
      </c>
      <c r="C313" s="4" t="s">
        <v>1212</v>
      </c>
      <c r="D313" s="4" t="s">
        <v>395</v>
      </c>
      <c r="E313" s="33" t="s">
        <v>343</v>
      </c>
      <c r="F313" s="49">
        <v>0.13077877555</v>
      </c>
      <c r="G313" s="49">
        <v>16.1554944214</v>
      </c>
      <c r="H313" s="49">
        <f t="shared" si="53"/>
        <v>8.0950029840477633</v>
      </c>
      <c r="I313" s="67">
        <f t="shared" si="49"/>
        <v>58.284021485143903</v>
      </c>
      <c r="J313" s="67">
        <f t="shared" si="58"/>
        <v>62006.299079643264</v>
      </c>
      <c r="K313" s="180">
        <f t="shared" si="56"/>
        <v>0.98637722916321524</v>
      </c>
      <c r="L313" s="96">
        <f t="shared" si="59"/>
        <v>3590.5339852696743</v>
      </c>
      <c r="M313" s="96">
        <f t="shared" si="57"/>
        <v>0.99946918395394591</v>
      </c>
      <c r="N313" s="63">
        <f t="shared" si="54"/>
        <v>242.03659090640261</v>
      </c>
      <c r="O313" s="66" t="e">
        <f t="shared" si="55"/>
        <v>#DIV/0!</v>
      </c>
      <c r="P313" s="23" t="e">
        <f>N313/#REF!</f>
        <v>#REF!</v>
      </c>
      <c r="Q313" t="e">
        <f>IF(#REF!="1A1 Energy Industries",#REF!)</f>
        <v>#REF!</v>
      </c>
      <c r="R313" t="e">
        <f>IF(#REF!="1B2 Oil &amp; Natural Gas",#REF!)</f>
        <v>#REF!</v>
      </c>
      <c r="S313" t="e">
        <f>IF(#REF!="3A2 Manure Management",#REF!)</f>
        <v>#REF!</v>
      </c>
      <c r="T313" t="e">
        <f>IF(#REF!="3B2 Cropland",#REF!)</f>
        <v>#REF!</v>
      </c>
      <c r="U313" t="e">
        <f>IF(#REF!="3B6 Other Land",#REF!)</f>
        <v>#REF!</v>
      </c>
      <c r="V313" t="e">
        <f>IF(#REF!="4A1 Managed Waste Disposal Sites",#REF!)</f>
        <v>#REF!</v>
      </c>
      <c r="W313" t="e">
        <f>IF(#REF!="4D1 Domestic Wastewater Treatment &amp; Discharge",#REF!)</f>
        <v>#REF!</v>
      </c>
      <c r="X313" t="e">
        <f>IF(#REF!="unknown",#REF!)</f>
        <v>#REF!</v>
      </c>
    </row>
    <row r="314" spans="1:24" x14ac:dyDescent="0.35">
      <c r="A314" s="5" t="s">
        <v>1198</v>
      </c>
      <c r="B314" s="4" t="s">
        <v>1057</v>
      </c>
      <c r="C314" s="4"/>
      <c r="D314" s="4" t="s">
        <v>392</v>
      </c>
      <c r="E314" s="33" t="s">
        <v>343</v>
      </c>
      <c r="F314" s="49">
        <v>0.123628480826</v>
      </c>
      <c r="G314" s="49">
        <v>30.5941170816</v>
      </c>
      <c r="H314" s="49">
        <f t="shared" si="53"/>
        <v>4.0409233087609833</v>
      </c>
      <c r="I314" s="67">
        <f t="shared" si="49"/>
        <v>29.094647823079082</v>
      </c>
      <c r="J314" s="67">
        <f t="shared" si="58"/>
        <v>62035.39372746634</v>
      </c>
      <c r="K314" s="180">
        <f t="shared" si="56"/>
        <v>0.98684005791657048</v>
      </c>
      <c r="L314" s="96">
        <f t="shared" si="59"/>
        <v>3590.6576137505003</v>
      </c>
      <c r="M314" s="96">
        <f t="shared" si="57"/>
        <v>0.99950359745827466</v>
      </c>
      <c r="N314" s="63">
        <f t="shared" si="54"/>
        <v>246.0775142151636</v>
      </c>
      <c r="O314" s="66" t="e">
        <f t="shared" si="55"/>
        <v>#DIV/0!</v>
      </c>
      <c r="P314"/>
      <c r="Q314"/>
      <c r="R314"/>
      <c r="S314"/>
      <c r="T314"/>
      <c r="U314"/>
    </row>
    <row r="315" spans="1:24" x14ac:dyDescent="0.35">
      <c r="A315" s="5" t="s">
        <v>1197</v>
      </c>
      <c r="B315" s="4" t="s">
        <v>1057</v>
      </c>
      <c r="C315" s="4" t="s">
        <v>1098</v>
      </c>
      <c r="D315" s="4" t="s">
        <v>392</v>
      </c>
      <c r="E315" s="33" t="s">
        <v>343</v>
      </c>
      <c r="F315" s="49">
        <v>0.122547836974</v>
      </c>
      <c r="G315" s="49">
        <v>13.416407865</v>
      </c>
      <c r="H315" s="49">
        <f t="shared" si="53"/>
        <v>9.1341764656466786</v>
      </c>
      <c r="I315" s="67">
        <f t="shared" si="49"/>
        <v>65.766070552656089</v>
      </c>
      <c r="J315" s="67">
        <f t="shared" si="58"/>
        <v>62101.159798018998</v>
      </c>
      <c r="K315" s="180">
        <f t="shared" si="56"/>
        <v>0.98788624443967465</v>
      </c>
      <c r="L315" s="96">
        <f t="shared" si="59"/>
        <v>3590.7801615874741</v>
      </c>
      <c r="M315" s="96">
        <f t="shared" si="57"/>
        <v>0.99953771015212967</v>
      </c>
      <c r="N315" s="63">
        <f t="shared" si="54"/>
        <v>255.21169068081028</v>
      </c>
      <c r="O315" s="66" t="e">
        <f t="shared" si="55"/>
        <v>#DIV/0!</v>
      </c>
      <c r="P315" s="23" t="e">
        <f>N315/#REF!</f>
        <v>#REF!</v>
      </c>
      <c r="Q315" t="e">
        <f>IF(#REF!="1A1 Energy Industries",#REF!)</f>
        <v>#REF!</v>
      </c>
      <c r="R315" t="e">
        <f>IF(#REF!="1B2 Oil &amp; Natural Gas",#REF!)</f>
        <v>#REF!</v>
      </c>
      <c r="S315" t="e">
        <f>IF(#REF!="3A2 Manure Management",#REF!)</f>
        <v>#REF!</v>
      </c>
      <c r="T315" t="e">
        <f>IF(#REF!="3B2 Cropland",#REF!)</f>
        <v>#REF!</v>
      </c>
      <c r="U315" t="e">
        <f>IF(#REF!="3B6 Other Land",#REF!)</f>
        <v>#REF!</v>
      </c>
      <c r="V315" t="e">
        <f>IF(#REF!="4A1 Managed Waste Disposal Sites",#REF!)</f>
        <v>#REF!</v>
      </c>
      <c r="W315" t="e">
        <f>IF(#REF!="4D1 Domestic Wastewater Treatment &amp; Discharge",#REF!)</f>
        <v>#REF!</v>
      </c>
      <c r="X315" t="e">
        <f>IF(#REF!="unknown",#REF!)</f>
        <v>#REF!</v>
      </c>
    </row>
    <row r="316" spans="1:24" x14ac:dyDescent="0.35">
      <c r="A316" s="5" t="s">
        <v>1194</v>
      </c>
      <c r="B316" s="4" t="s">
        <v>1057</v>
      </c>
      <c r="C316" s="4"/>
      <c r="D316" s="4" t="s">
        <v>392</v>
      </c>
      <c r="E316" s="33" t="s">
        <v>343</v>
      </c>
      <c r="F316" s="49">
        <v>0.118705603294</v>
      </c>
      <c r="G316" s="49">
        <v>15.2970585408</v>
      </c>
      <c r="H316" s="49">
        <f t="shared" ref="H316:H335" si="60">F316*1000/G316</f>
        <v>7.7600280457442752</v>
      </c>
      <c r="I316" s="67">
        <f t="shared" si="49"/>
        <v>55.872201929358781</v>
      </c>
      <c r="J316" s="67">
        <f t="shared" si="58"/>
        <v>62157.031999948354</v>
      </c>
      <c r="K316" s="180">
        <f t="shared" si="56"/>
        <v>0.98877504232866875</v>
      </c>
      <c r="L316" s="96">
        <f t="shared" si="59"/>
        <v>3590.8988671907682</v>
      </c>
      <c r="M316" s="96">
        <f t="shared" si="57"/>
        <v>0.99957075331310297</v>
      </c>
      <c r="N316" s="63">
        <f t="shared" ref="N316:N335" si="61">N315+H316</f>
        <v>262.97171872655457</v>
      </c>
      <c r="O316" s="66" t="e">
        <f t="shared" ref="O316:O335" si="62">N316/N$336</f>
        <v>#DIV/0!</v>
      </c>
      <c r="P316" s="23" t="e">
        <f>N316/#REF!</f>
        <v>#REF!</v>
      </c>
      <c r="Q316" t="e">
        <f>IF(#REF!="1A1 Energy Industries",#REF!)</f>
        <v>#REF!</v>
      </c>
      <c r="R316" t="e">
        <f>IF(#REF!="1B2 Oil &amp; Natural Gas",#REF!)</f>
        <v>#REF!</v>
      </c>
      <c r="S316" t="e">
        <f>IF(#REF!="3A2 Manure Management",#REF!)</f>
        <v>#REF!</v>
      </c>
      <c r="T316" t="e">
        <f>IF(#REF!="3B2 Cropland",#REF!)</f>
        <v>#REF!</v>
      </c>
      <c r="U316" t="e">
        <f>IF(#REF!="3B6 Other Land",#REF!)</f>
        <v>#REF!</v>
      </c>
      <c r="V316" t="e">
        <f>IF(#REF!="4A1 Managed Waste Disposal Sites",#REF!)</f>
        <v>#REF!</v>
      </c>
      <c r="W316" t="e">
        <f>IF(#REF!="4D1 Domestic Wastewater Treatment &amp; Discharge",#REF!)</f>
        <v>#REF!</v>
      </c>
      <c r="X316" t="e">
        <f>IF(#REF!="unknown",#REF!)</f>
        <v>#REF!</v>
      </c>
    </row>
    <row r="317" spans="1:24" x14ac:dyDescent="0.35">
      <c r="A317" s="5" t="s">
        <v>1197</v>
      </c>
      <c r="B317" s="4" t="s">
        <v>1057</v>
      </c>
      <c r="C317" s="4" t="s">
        <v>1157</v>
      </c>
      <c r="D317" s="4" t="s">
        <v>392</v>
      </c>
      <c r="E317" s="33" t="s">
        <v>343</v>
      </c>
      <c r="F317" s="49">
        <v>0.112284467788</v>
      </c>
      <c r="G317" s="49">
        <v>79.369074581999996</v>
      </c>
      <c r="H317" s="49">
        <f t="shared" si="60"/>
        <v>1.4147130778499066</v>
      </c>
      <c r="I317" s="67">
        <f t="shared" si="49"/>
        <v>10.185934160519327</v>
      </c>
      <c r="J317" s="67">
        <f t="shared" si="58"/>
        <v>62167.21793410887</v>
      </c>
      <c r="K317" s="180">
        <f t="shared" si="56"/>
        <v>0.9889370770519601</v>
      </c>
      <c r="L317" s="96">
        <f t="shared" si="59"/>
        <v>3591.0111516585562</v>
      </c>
      <c r="M317" s="96">
        <f t="shared" si="57"/>
        <v>0.99960200907223262</v>
      </c>
      <c r="N317" s="63">
        <f t="shared" si="61"/>
        <v>264.38643180440448</v>
      </c>
      <c r="O317" s="66" t="e">
        <f t="shared" si="62"/>
        <v>#DIV/0!</v>
      </c>
      <c r="P317"/>
      <c r="Q317"/>
      <c r="R317"/>
      <c r="S317"/>
      <c r="T317"/>
      <c r="U317"/>
    </row>
    <row r="318" spans="1:24" x14ac:dyDescent="0.35">
      <c r="A318" s="5" t="s">
        <v>1194</v>
      </c>
      <c r="B318" s="4" t="s">
        <v>1057</v>
      </c>
      <c r="C318" s="4" t="s">
        <v>1134</v>
      </c>
      <c r="D318" s="4" t="s">
        <v>392</v>
      </c>
      <c r="E318" s="33" t="s">
        <v>343</v>
      </c>
      <c r="F318" s="49">
        <v>0.111745657399</v>
      </c>
      <c r="G318" s="49">
        <v>15.2970585408</v>
      </c>
      <c r="H318" s="49">
        <f t="shared" si="60"/>
        <v>7.3050421491788287</v>
      </c>
      <c r="I318" s="67">
        <f t="shared" si="49"/>
        <v>52.59630347408757</v>
      </c>
      <c r="J318" s="67">
        <f t="shared" si="58"/>
        <v>62219.814237582956</v>
      </c>
      <c r="K318" s="180">
        <f t="shared" si="56"/>
        <v>0.98977376295089359</v>
      </c>
      <c r="L318" s="96">
        <f t="shared" si="59"/>
        <v>3591.122897315955</v>
      </c>
      <c r="M318" s="96">
        <f t="shared" si="57"/>
        <v>0.99963311484688033</v>
      </c>
      <c r="N318" s="63">
        <f t="shared" si="61"/>
        <v>271.69147395358328</v>
      </c>
      <c r="O318" s="66" t="e">
        <f t="shared" si="62"/>
        <v>#DIV/0!</v>
      </c>
      <c r="P318" s="23" t="e">
        <f>N318/#REF!</f>
        <v>#REF!</v>
      </c>
      <c r="Q318" t="e">
        <f>IF(#REF!="1A1 Energy Industries",#REF!)</f>
        <v>#REF!</v>
      </c>
      <c r="R318" t="e">
        <f>IF(#REF!="1B2 Oil &amp; Natural Gas",#REF!)</f>
        <v>#REF!</v>
      </c>
      <c r="S318" t="e">
        <f>IF(#REF!="3A2 Manure Management",#REF!)</f>
        <v>#REF!</v>
      </c>
      <c r="T318" t="e">
        <f>IF(#REF!="3B2 Cropland",#REF!)</f>
        <v>#REF!</v>
      </c>
      <c r="U318" t="e">
        <f>IF(#REF!="3B6 Other Land",#REF!)</f>
        <v>#REF!</v>
      </c>
      <c r="V318" t="e">
        <f>IF(#REF!="4A1 Managed Waste Disposal Sites",#REF!)</f>
        <v>#REF!</v>
      </c>
      <c r="W318" t="e">
        <f>IF(#REF!="4D1 Domestic Wastewater Treatment &amp; Discharge",#REF!)</f>
        <v>#REF!</v>
      </c>
      <c r="X318" t="e">
        <f>IF(#REF!="unknown",#REF!)</f>
        <v>#REF!</v>
      </c>
    </row>
    <row r="319" spans="1:24" x14ac:dyDescent="0.35">
      <c r="A319" s="5" t="s">
        <v>1194</v>
      </c>
      <c r="B319" s="4" t="s">
        <v>1057</v>
      </c>
      <c r="C319" s="4" t="s">
        <v>1090</v>
      </c>
      <c r="D319" s="4" t="s">
        <v>392</v>
      </c>
      <c r="E319" s="33" t="s">
        <v>343</v>
      </c>
      <c r="F319" s="49">
        <v>0.109697645064</v>
      </c>
      <c r="G319" s="49">
        <v>25.632011236</v>
      </c>
      <c r="H319" s="49">
        <f t="shared" si="60"/>
        <v>4.2797127409935873</v>
      </c>
      <c r="I319" s="67">
        <f t="shared" si="49"/>
        <v>30.81393173515383</v>
      </c>
      <c r="J319" s="67">
        <f t="shared" si="58"/>
        <v>62250.628169318108</v>
      </c>
      <c r="K319" s="180">
        <f t="shared" si="56"/>
        <v>0.9902639415465474</v>
      </c>
      <c r="L319" s="96">
        <f t="shared" si="59"/>
        <v>3591.232594961019</v>
      </c>
      <c r="M319" s="96">
        <f t="shared" si="57"/>
        <v>0.99966365053216943</v>
      </c>
      <c r="N319" s="63">
        <f t="shared" si="61"/>
        <v>275.97118669457689</v>
      </c>
      <c r="O319" s="66" t="e">
        <f t="shared" si="62"/>
        <v>#DIV/0!</v>
      </c>
      <c r="P319"/>
      <c r="Q319"/>
      <c r="R319"/>
      <c r="S319"/>
      <c r="T319"/>
      <c r="U319"/>
    </row>
    <row r="320" spans="1:24" x14ac:dyDescent="0.35">
      <c r="A320" s="5" t="s">
        <v>1251</v>
      </c>
      <c r="B320" s="4" t="s">
        <v>436</v>
      </c>
      <c r="C320" s="4"/>
      <c r="D320" s="4" t="s">
        <v>376</v>
      </c>
      <c r="E320" s="46" t="s">
        <v>343</v>
      </c>
      <c r="F320" s="50">
        <v>0.104919828475</v>
      </c>
      <c r="G320" s="50">
        <v>15</v>
      </c>
      <c r="H320" s="49">
        <f t="shared" si="60"/>
        <v>6.994655231666667</v>
      </c>
      <c r="I320" s="67">
        <f t="shared" si="49"/>
        <v>50.361517667999998</v>
      </c>
      <c r="J320" s="67">
        <f t="shared" si="58"/>
        <v>62300.989686986111</v>
      </c>
      <c r="K320" s="180">
        <f t="shared" si="56"/>
        <v>0.99106507715681846</v>
      </c>
      <c r="L320" s="96">
        <f t="shared" si="59"/>
        <v>3591.337514789494</v>
      </c>
      <c r="M320" s="96">
        <f t="shared" si="57"/>
        <v>0.99969285625359605</v>
      </c>
      <c r="N320" s="63">
        <f t="shared" si="61"/>
        <v>282.96584192624357</v>
      </c>
      <c r="O320" s="66" t="e">
        <f t="shared" si="62"/>
        <v>#DIV/0!</v>
      </c>
      <c r="P320" s="23" t="e">
        <f>N320/#REF!</f>
        <v>#REF!</v>
      </c>
      <c r="Q320" t="e">
        <f>IF(#REF!="1A1 Energy Industries",#REF!)</f>
        <v>#REF!</v>
      </c>
      <c r="R320" t="e">
        <f>IF(#REF!="1B2 Oil &amp; Natural Gas",#REF!)</f>
        <v>#REF!</v>
      </c>
      <c r="S320" t="e">
        <f>IF(#REF!="3A2 Manure Management",#REF!)</f>
        <v>#REF!</v>
      </c>
      <c r="T320" t="e">
        <f>IF(#REF!="3B2 Cropland",#REF!)</f>
        <v>#REF!</v>
      </c>
      <c r="U320" t="e">
        <f>IF(#REF!="3B6 Other Land",#REF!)</f>
        <v>#REF!</v>
      </c>
      <c r="V320" t="e">
        <f>IF(#REF!="4A1 Managed Waste Disposal Sites",#REF!)</f>
        <v>#REF!</v>
      </c>
      <c r="W320" t="e">
        <f>IF(#REF!="4D1 Domestic Wastewater Treatment &amp; Discharge",#REF!)</f>
        <v>#REF!</v>
      </c>
      <c r="X320" t="e">
        <f>IF(#REF!="unknown",#REF!)</f>
        <v>#REF!</v>
      </c>
    </row>
    <row r="321" spans="1:36" x14ac:dyDescent="0.35">
      <c r="A321" s="5" t="s">
        <v>1251</v>
      </c>
      <c r="B321" s="4" t="s">
        <v>427</v>
      </c>
      <c r="C321" s="4"/>
      <c r="D321" s="4" t="s">
        <v>376</v>
      </c>
      <c r="E321" s="46" t="s">
        <v>343</v>
      </c>
      <c r="F321" s="50">
        <v>9.5587735529999995E-2</v>
      </c>
      <c r="G321" s="50">
        <v>16.970562748500001</v>
      </c>
      <c r="H321" s="49">
        <f t="shared" si="60"/>
        <v>5.6325613326198525</v>
      </c>
      <c r="I321" s="67">
        <f t="shared" si="49"/>
        <v>40.554441594862944</v>
      </c>
      <c r="J321" s="67">
        <f t="shared" si="58"/>
        <v>62341.544128580972</v>
      </c>
      <c r="K321" s="180">
        <f t="shared" si="56"/>
        <v>0.99171020480230521</v>
      </c>
      <c r="L321" s="96">
        <f t="shared" si="59"/>
        <v>3591.433102525024</v>
      </c>
      <c r="M321" s="96">
        <f t="shared" si="57"/>
        <v>0.99971946427246394</v>
      </c>
      <c r="N321" s="63">
        <f t="shared" si="61"/>
        <v>288.59840325886341</v>
      </c>
      <c r="O321" s="66" t="e">
        <f t="shared" si="62"/>
        <v>#DIV/0!</v>
      </c>
      <c r="P321" s="23" t="e">
        <f>N321/#REF!</f>
        <v>#REF!</v>
      </c>
      <c r="Q321" t="e">
        <f>IF(#REF!="1A1 Energy Industries",#REF!)</f>
        <v>#REF!</v>
      </c>
      <c r="R321" t="e">
        <f>IF(#REF!="1B2 Oil &amp; Natural Gas",#REF!)</f>
        <v>#REF!</v>
      </c>
      <c r="S321" t="e">
        <f>IF(#REF!="3A2 Manure Management",#REF!)</f>
        <v>#REF!</v>
      </c>
      <c r="T321" t="e">
        <f>IF(#REF!="3B2 Cropland",#REF!)</f>
        <v>#REF!</v>
      </c>
      <c r="U321" t="e">
        <f>IF(#REF!="3B6 Other Land",#REF!)</f>
        <v>#REF!</v>
      </c>
      <c r="V321" t="e">
        <f>IF(#REF!="4A1 Managed Waste Disposal Sites",#REF!)</f>
        <v>#REF!</v>
      </c>
      <c r="W321" t="e">
        <f>IF(#REF!="4D1 Domestic Wastewater Treatment &amp; Discharge",#REF!)</f>
        <v>#REF!</v>
      </c>
      <c r="X321" t="e">
        <f>IF(#REF!="unknown",#REF!)</f>
        <v>#REF!</v>
      </c>
    </row>
    <row r="322" spans="1:36" x14ac:dyDescent="0.35">
      <c r="A322" s="5" t="s">
        <v>1197</v>
      </c>
      <c r="B322" s="4" t="s">
        <v>1057</v>
      </c>
      <c r="C322" s="4"/>
      <c r="D322" s="4" t="s">
        <v>392</v>
      </c>
      <c r="E322" s="33" t="s">
        <v>343</v>
      </c>
      <c r="F322" s="49">
        <v>8.9860467240199998E-2</v>
      </c>
      <c r="G322" s="49">
        <v>9.48683298051</v>
      </c>
      <c r="H322" s="49">
        <f t="shared" si="60"/>
        <v>9.4721249361943762</v>
      </c>
      <c r="I322" s="67">
        <f t="shared" ref="I322:I335" si="63">F322*$J$2/G322*3600</f>
        <v>68.199299540599512</v>
      </c>
      <c r="J322" s="67">
        <f t="shared" si="58"/>
        <v>62409.743428121568</v>
      </c>
      <c r="K322" s="180">
        <f t="shared" si="56"/>
        <v>0.99279509838747659</v>
      </c>
      <c r="L322" s="96">
        <f t="shared" si="59"/>
        <v>3591.5229629922642</v>
      </c>
      <c r="M322" s="96">
        <f t="shared" si="57"/>
        <v>0.99974447803594058</v>
      </c>
      <c r="N322" s="63">
        <f t="shared" si="61"/>
        <v>298.07052819505782</v>
      </c>
      <c r="O322" s="66" t="e">
        <f t="shared" si="62"/>
        <v>#DIV/0!</v>
      </c>
      <c r="P322" s="23" t="e">
        <f>N322/#REF!</f>
        <v>#REF!</v>
      </c>
      <c r="Q322" t="e">
        <f>IF(#REF!="1A1 Energy Industries",#REF!)</f>
        <v>#REF!</v>
      </c>
      <c r="R322" t="e">
        <f>IF(#REF!="1B2 Oil &amp; Natural Gas",#REF!)</f>
        <v>#REF!</v>
      </c>
      <c r="S322" t="e">
        <f>IF(#REF!="3A2 Manure Management",#REF!)</f>
        <v>#REF!</v>
      </c>
      <c r="T322" t="e">
        <f>IF(#REF!="3B2 Cropland",#REF!)</f>
        <v>#REF!</v>
      </c>
      <c r="U322" t="e">
        <f>IF(#REF!="3B6 Other Land",#REF!)</f>
        <v>#REF!</v>
      </c>
      <c r="V322" t="e">
        <f>IF(#REF!="4A1 Managed Waste Disposal Sites",#REF!)</f>
        <v>#REF!</v>
      </c>
      <c r="W322" t="e">
        <f>IF(#REF!="4D1 Domestic Wastewater Treatment &amp; Discharge",#REF!)</f>
        <v>#REF!</v>
      </c>
      <c r="X322" t="e">
        <f>IF(#REF!="unknown",#REF!)</f>
        <v>#REF!</v>
      </c>
    </row>
    <row r="323" spans="1:36" x14ac:dyDescent="0.35">
      <c r="A323" s="5" t="s">
        <v>1194</v>
      </c>
      <c r="B323" s="4" t="s">
        <v>1057</v>
      </c>
      <c r="C323" s="4" t="s">
        <v>1108</v>
      </c>
      <c r="D323" s="4" t="s">
        <v>392</v>
      </c>
      <c r="E323" s="33" t="s">
        <v>343</v>
      </c>
      <c r="F323" s="49">
        <v>8.9162169024300006E-2</v>
      </c>
      <c r="G323" s="49">
        <v>10.8166538264</v>
      </c>
      <c r="H323" s="49">
        <f t="shared" si="60"/>
        <v>8.2430454422682544</v>
      </c>
      <c r="I323" s="67">
        <f t="shared" si="63"/>
        <v>59.349927184331442</v>
      </c>
      <c r="J323" s="67">
        <f t="shared" si="58"/>
        <v>62469.0933553059</v>
      </c>
      <c r="K323" s="180">
        <f t="shared" si="56"/>
        <v>0.99373921886549332</v>
      </c>
      <c r="L323" s="96">
        <f t="shared" si="59"/>
        <v>3591.6121251612885</v>
      </c>
      <c r="M323" s="96">
        <f t="shared" si="57"/>
        <v>0.99976929741954201</v>
      </c>
      <c r="N323" s="63">
        <f t="shared" si="61"/>
        <v>306.31357363732604</v>
      </c>
      <c r="O323" s="66" t="e">
        <f t="shared" si="62"/>
        <v>#DIV/0!</v>
      </c>
      <c r="P323" s="23" t="e">
        <f>N323/#REF!</f>
        <v>#REF!</v>
      </c>
      <c r="Q323" t="e">
        <f>IF(#REF!="1A1 Energy Industries",#REF!)</f>
        <v>#REF!</v>
      </c>
      <c r="R323" t="e">
        <f>IF(#REF!="1B2 Oil &amp; Natural Gas",#REF!)</f>
        <v>#REF!</v>
      </c>
      <c r="S323" t="e">
        <f>IF(#REF!="3A2 Manure Management",#REF!)</f>
        <v>#REF!</v>
      </c>
      <c r="T323" t="e">
        <f>IF(#REF!="3B2 Cropland",#REF!)</f>
        <v>#REF!</v>
      </c>
      <c r="U323" t="e">
        <f>IF(#REF!="3B6 Other Land",#REF!)</f>
        <v>#REF!</v>
      </c>
      <c r="V323" t="e">
        <f>IF(#REF!="4A1 Managed Waste Disposal Sites",#REF!)</f>
        <v>#REF!</v>
      </c>
      <c r="W323" t="e">
        <f>IF(#REF!="4D1 Domestic Wastewater Treatment &amp; Discharge",#REF!)</f>
        <v>#REF!</v>
      </c>
      <c r="X323" t="e">
        <f>IF(#REF!="unknown",#REF!)</f>
        <v>#REF!</v>
      </c>
    </row>
    <row r="324" spans="1:36" x14ac:dyDescent="0.35">
      <c r="A324" s="5" t="s">
        <v>1194</v>
      </c>
      <c r="B324" s="4" t="s">
        <v>1057</v>
      </c>
      <c r="C324" s="4" t="s">
        <v>1172</v>
      </c>
      <c r="D324" s="4" t="s">
        <v>392</v>
      </c>
      <c r="E324" s="45" t="s">
        <v>343</v>
      </c>
      <c r="F324" s="50">
        <v>8.8731837924600002E-2</v>
      </c>
      <c r="G324" s="50">
        <v>21.213203435600001</v>
      </c>
      <c r="H324" s="49">
        <f t="shared" si="60"/>
        <v>4.1828589535746508</v>
      </c>
      <c r="I324" s="67">
        <f t="shared" si="63"/>
        <v>30.116584465737485</v>
      </c>
      <c r="J324" s="67">
        <f t="shared" si="58"/>
        <v>62499.209939771637</v>
      </c>
      <c r="K324" s="180">
        <f t="shared" si="56"/>
        <v>0.99421830427420343</v>
      </c>
      <c r="L324" s="96">
        <f t="shared" si="59"/>
        <v>3591.7008569992131</v>
      </c>
      <c r="M324" s="96">
        <f t="shared" si="57"/>
        <v>0.99979399701520244</v>
      </c>
      <c r="N324" s="63">
        <f t="shared" si="61"/>
        <v>310.49643259090067</v>
      </c>
      <c r="O324" s="66" t="e">
        <f t="shared" si="62"/>
        <v>#DIV/0!</v>
      </c>
      <c r="P324"/>
      <c r="Q324"/>
      <c r="R324"/>
      <c r="S324"/>
      <c r="T324"/>
      <c r="U324"/>
    </row>
    <row r="325" spans="1:36" x14ac:dyDescent="0.35">
      <c r="A325" s="5" t="s">
        <v>185</v>
      </c>
      <c r="B325" s="4" t="s">
        <v>346</v>
      </c>
      <c r="C325" s="4" t="s">
        <v>1058</v>
      </c>
      <c r="D325" s="4" t="s">
        <v>370</v>
      </c>
      <c r="E325" s="33" t="s">
        <v>343</v>
      </c>
      <c r="F325" s="49">
        <v>8.6696936516099998E-2</v>
      </c>
      <c r="G325" s="49">
        <v>23.469128658700001</v>
      </c>
      <c r="H325" s="49">
        <f t="shared" si="60"/>
        <v>3.6940841637919721</v>
      </c>
      <c r="I325" s="67">
        <f t="shared" si="63"/>
        <v>26.597405979302199</v>
      </c>
      <c r="J325" s="67">
        <f t="shared" si="58"/>
        <v>62525.807345750938</v>
      </c>
      <c r="K325" s="180">
        <f t="shared" si="56"/>
        <v>0.99464140766857145</v>
      </c>
      <c r="L325" s="96">
        <f t="shared" si="59"/>
        <v>3591.7875539357292</v>
      </c>
      <c r="M325" s="96">
        <f t="shared" si="57"/>
        <v>0.99981813017109133</v>
      </c>
      <c r="N325" s="63">
        <f t="shared" si="61"/>
        <v>314.19051675469262</v>
      </c>
      <c r="O325" s="66" t="e">
        <f t="shared" si="62"/>
        <v>#DIV/0!</v>
      </c>
      <c r="P325"/>
      <c r="Q325"/>
      <c r="R325"/>
      <c r="S325"/>
      <c r="T325"/>
      <c r="U325"/>
    </row>
    <row r="326" spans="1:36" x14ac:dyDescent="0.35">
      <c r="A326" s="5" t="s">
        <v>1194</v>
      </c>
      <c r="B326" s="4" t="s">
        <v>1057</v>
      </c>
      <c r="C326" s="4" t="s">
        <v>1135</v>
      </c>
      <c r="D326" s="4" t="s">
        <v>392</v>
      </c>
      <c r="E326" s="33" t="s">
        <v>343</v>
      </c>
      <c r="F326" s="49">
        <v>8.5643400438099995E-2</v>
      </c>
      <c r="G326" s="49">
        <v>21.213203435600001</v>
      </c>
      <c r="H326" s="49">
        <f t="shared" si="60"/>
        <v>4.0372686142430165</v>
      </c>
      <c r="I326" s="67">
        <f t="shared" si="63"/>
        <v>29.068334022549713</v>
      </c>
      <c r="J326" s="67">
        <f t="shared" si="58"/>
        <v>62554.87567977349</v>
      </c>
      <c r="K326" s="180">
        <f t="shared" si="56"/>
        <v>0.99510381783004109</v>
      </c>
      <c r="L326" s="96">
        <f t="shared" si="59"/>
        <v>3591.8731973361673</v>
      </c>
      <c r="M326" s="96">
        <f t="shared" si="57"/>
        <v>0.99984197006228814</v>
      </c>
      <c r="N326" s="63">
        <f t="shared" si="61"/>
        <v>318.22778536893566</v>
      </c>
      <c r="O326" s="66" t="e">
        <f t="shared" si="62"/>
        <v>#DIV/0!</v>
      </c>
      <c r="P326"/>
      <c r="Q326"/>
      <c r="R326"/>
      <c r="S326"/>
      <c r="T326"/>
      <c r="U326"/>
    </row>
    <row r="327" spans="1:36" x14ac:dyDescent="0.35">
      <c r="A327" s="5" t="s">
        <v>1193</v>
      </c>
      <c r="B327" s="4" t="s">
        <v>1057</v>
      </c>
      <c r="C327" s="4" t="s">
        <v>1087</v>
      </c>
      <c r="D327" s="4" t="s">
        <v>392</v>
      </c>
      <c r="E327" s="33" t="s">
        <v>343</v>
      </c>
      <c r="F327" s="49">
        <v>8.38409587741E-2</v>
      </c>
      <c r="G327" s="49">
        <v>10.4560986988</v>
      </c>
      <c r="H327" s="49">
        <f t="shared" si="60"/>
        <v>8.0183786696391888</v>
      </c>
      <c r="I327" s="67">
        <f t="shared" si="63"/>
        <v>57.732326421402163</v>
      </c>
      <c r="J327" s="67">
        <f t="shared" si="58"/>
        <v>62612.608006194889</v>
      </c>
      <c r="K327" s="180">
        <f t="shared" si="56"/>
        <v>0.99602220601017655</v>
      </c>
      <c r="L327" s="96">
        <f t="shared" si="59"/>
        <v>3591.9570382949414</v>
      </c>
      <c r="M327" s="96">
        <f t="shared" si="57"/>
        <v>0.99986530822173503</v>
      </c>
      <c r="N327" s="63">
        <f t="shared" si="61"/>
        <v>326.24616403857482</v>
      </c>
      <c r="O327" s="66" t="e">
        <f t="shared" si="62"/>
        <v>#DIV/0!</v>
      </c>
      <c r="P327" s="23" t="e">
        <f>N327/#REF!</f>
        <v>#REF!</v>
      </c>
      <c r="Q327" t="e">
        <f>IF(#REF!="1A1 Energy Industries",#REF!)</f>
        <v>#REF!</v>
      </c>
      <c r="R327" t="e">
        <f>IF(#REF!="1B2 Oil &amp; Natural Gas",#REF!)</f>
        <v>#REF!</v>
      </c>
      <c r="S327" t="e">
        <f>IF(#REF!="3A2 Manure Management",#REF!)</f>
        <v>#REF!</v>
      </c>
      <c r="T327" t="e">
        <f>IF(#REF!="3B2 Cropland",#REF!)</f>
        <v>#REF!</v>
      </c>
      <c r="U327" t="e">
        <f>IF(#REF!="3B6 Other Land",#REF!)</f>
        <v>#REF!</v>
      </c>
      <c r="V327" t="e">
        <f>IF(#REF!="4A1 Managed Waste Disposal Sites",#REF!)</f>
        <v>#REF!</v>
      </c>
      <c r="W327" t="e">
        <f>IF(#REF!="4D1 Domestic Wastewater Treatment &amp; Discharge",#REF!)</f>
        <v>#REF!</v>
      </c>
      <c r="X327" t="e">
        <f>IF(#REF!="unknown",#REF!)</f>
        <v>#REF!</v>
      </c>
    </row>
    <row r="328" spans="1:36" x14ac:dyDescent="0.35">
      <c r="A328" s="5" t="s">
        <v>1194</v>
      </c>
      <c r="B328" s="4" t="s">
        <v>1057</v>
      </c>
      <c r="C328" s="4" t="s">
        <v>1129</v>
      </c>
      <c r="D328" s="4" t="s">
        <v>392</v>
      </c>
      <c r="E328" s="45" t="s">
        <v>343</v>
      </c>
      <c r="F328" s="50">
        <v>8.3069050218900001E-2</v>
      </c>
      <c r="G328" s="50">
        <v>15.2970585408</v>
      </c>
      <c r="H328" s="49">
        <f t="shared" si="60"/>
        <v>5.4303936928357786</v>
      </c>
      <c r="I328" s="67">
        <f t="shared" si="63"/>
        <v>39.09883458841761</v>
      </c>
      <c r="J328" s="67">
        <f t="shared" si="58"/>
        <v>62651.706840783307</v>
      </c>
      <c r="K328" s="180">
        <f t="shared" si="56"/>
        <v>0.99664417830488317</v>
      </c>
      <c r="L328" s="96">
        <f t="shared" si="59"/>
        <v>3592.0401073451603</v>
      </c>
      <c r="M328" s="96">
        <f t="shared" si="57"/>
        <v>0.99988843151096574</v>
      </c>
      <c r="N328" s="63">
        <f t="shared" si="61"/>
        <v>331.67655773141058</v>
      </c>
      <c r="O328" s="66" t="e">
        <f t="shared" si="62"/>
        <v>#DIV/0!</v>
      </c>
      <c r="P328" s="23" t="e">
        <f>N328/#REF!</f>
        <v>#REF!</v>
      </c>
      <c r="Q328" t="e">
        <f>IF(#REF!="1A1 Energy Industries",#REF!)</f>
        <v>#REF!</v>
      </c>
      <c r="R328" t="e">
        <f>IF(#REF!="1B2 Oil &amp; Natural Gas",#REF!)</f>
        <v>#REF!</v>
      </c>
      <c r="S328" t="e">
        <f>IF(#REF!="3A2 Manure Management",#REF!)</f>
        <v>#REF!</v>
      </c>
      <c r="T328" t="e">
        <f>IF(#REF!="3B2 Cropland",#REF!)</f>
        <v>#REF!</v>
      </c>
      <c r="U328" t="e">
        <f>IF(#REF!="3B6 Other Land",#REF!)</f>
        <v>#REF!</v>
      </c>
      <c r="V328" t="e">
        <f>IF(#REF!="4A1 Managed Waste Disposal Sites",#REF!)</f>
        <v>#REF!</v>
      </c>
      <c r="W328" t="e">
        <f>IF(#REF!="4D1 Domestic Wastewater Treatment &amp; Discharge",#REF!)</f>
        <v>#REF!</v>
      </c>
      <c r="X328" t="e">
        <f>IF(#REF!="unknown",#REF!)</f>
        <v>#REF!</v>
      </c>
    </row>
    <row r="329" spans="1:36" x14ac:dyDescent="0.35">
      <c r="A329" s="5" t="s">
        <v>1251</v>
      </c>
      <c r="B329" s="4" t="s">
        <v>436</v>
      </c>
      <c r="C329" s="4"/>
      <c r="D329" s="4" t="s">
        <v>376</v>
      </c>
      <c r="E329" s="46" t="s">
        <v>514</v>
      </c>
      <c r="F329" s="50">
        <v>8.1628579355349992E-2</v>
      </c>
      <c r="G329" s="50">
        <v>24.084631600374998</v>
      </c>
      <c r="H329" s="49">
        <f t="shared" si="60"/>
        <v>3.3892392754755294</v>
      </c>
      <c r="I329" s="67">
        <f t="shared" si="63"/>
        <v>24.402522783423809</v>
      </c>
      <c r="J329" s="67">
        <f t="shared" si="58"/>
        <v>62676.109363566728</v>
      </c>
      <c r="K329" s="180">
        <f t="shared" si="56"/>
        <v>0.99703236616909985</v>
      </c>
      <c r="L329" s="96">
        <f t="shared" si="59"/>
        <v>3592.1217359245156</v>
      </c>
      <c r="M329" s="96">
        <f t="shared" si="57"/>
        <v>0.99991115382745965</v>
      </c>
      <c r="N329" s="63">
        <f t="shared" si="61"/>
        <v>335.0657970068861</v>
      </c>
      <c r="O329" s="66" t="e">
        <f t="shared" si="62"/>
        <v>#DIV/0!</v>
      </c>
      <c r="P329"/>
      <c r="Q329"/>
      <c r="R329"/>
      <c r="S329"/>
      <c r="T329"/>
      <c r="U329"/>
    </row>
    <row r="330" spans="1:36" x14ac:dyDescent="0.35">
      <c r="A330" s="5" t="s">
        <v>1194</v>
      </c>
      <c r="B330" s="4" t="s">
        <v>1057</v>
      </c>
      <c r="C330" s="4" t="s">
        <v>1164</v>
      </c>
      <c r="D330" s="4" t="s">
        <v>392</v>
      </c>
      <c r="E330" s="45" t="s">
        <v>343</v>
      </c>
      <c r="F330" s="50">
        <v>7.5000999495399998E-2</v>
      </c>
      <c r="G330" s="50">
        <v>103.29037854794814</v>
      </c>
      <c r="H330" s="49">
        <f t="shared" si="60"/>
        <v>0.72611796519444438</v>
      </c>
      <c r="I330" s="67">
        <f t="shared" si="63"/>
        <v>5.2280493494</v>
      </c>
      <c r="J330" s="67">
        <f t="shared" si="58"/>
        <v>62681.337412916131</v>
      </c>
      <c r="K330" s="180">
        <f t="shared" si="56"/>
        <v>0.9971155323781421</v>
      </c>
      <c r="L330" s="96">
        <f t="shared" si="59"/>
        <v>3592.196736924011</v>
      </c>
      <c r="M330" s="96">
        <f t="shared" si="57"/>
        <v>0.99993203127579156</v>
      </c>
      <c r="N330" s="63">
        <f t="shared" si="61"/>
        <v>335.79191497208052</v>
      </c>
      <c r="O330" s="66" t="e">
        <f t="shared" si="62"/>
        <v>#DIV/0!</v>
      </c>
      <c r="P330"/>
      <c r="Q330"/>
      <c r="R330"/>
      <c r="S330"/>
      <c r="T330"/>
      <c r="U330"/>
    </row>
    <row r="331" spans="1:36" x14ac:dyDescent="0.35">
      <c r="A331" s="5" t="s">
        <v>433</v>
      </c>
      <c r="B331" s="4" t="s">
        <v>435</v>
      </c>
      <c r="C331" s="4" t="s">
        <v>432</v>
      </c>
      <c r="D331" s="4" t="s">
        <v>376</v>
      </c>
      <c r="E331" s="33" t="s">
        <v>343</v>
      </c>
      <c r="F331" s="49">
        <v>7.4559358879900006E-2</v>
      </c>
      <c r="G331" s="49">
        <v>11.544695751700001</v>
      </c>
      <c r="H331" s="49">
        <f t="shared" si="60"/>
        <v>6.4583216815324782</v>
      </c>
      <c r="I331" s="67">
        <f t="shared" si="63"/>
        <v>46.499916107033847</v>
      </c>
      <c r="J331" s="67">
        <f t="shared" si="58"/>
        <v>62727.837329023168</v>
      </c>
      <c r="K331" s="180">
        <f t="shared" si="56"/>
        <v>0.99785523881259752</v>
      </c>
      <c r="L331" s="96">
        <f t="shared" si="59"/>
        <v>3592.2712962828909</v>
      </c>
      <c r="M331" s="96">
        <f t="shared" si="57"/>
        <v>0.99995278578804003</v>
      </c>
      <c r="N331" s="63">
        <f t="shared" si="61"/>
        <v>342.250236653613</v>
      </c>
      <c r="O331" s="66" t="e">
        <f t="shared" si="62"/>
        <v>#DIV/0!</v>
      </c>
      <c r="P331" s="23" t="e">
        <f>N331/#REF!</f>
        <v>#REF!</v>
      </c>
      <c r="Q331" t="e">
        <f>IF(#REF!="1A1 Energy Industries",#REF!)</f>
        <v>#REF!</v>
      </c>
      <c r="R331" t="e">
        <f>IF(#REF!="1B2 Oil &amp; Natural Gas",#REF!)</f>
        <v>#REF!</v>
      </c>
      <c r="S331" t="e">
        <f>IF(#REF!="3A2 Manure Management",#REF!)</f>
        <v>#REF!</v>
      </c>
      <c r="T331" t="e">
        <f>IF(#REF!="3B2 Cropland",#REF!)</f>
        <v>#REF!</v>
      </c>
      <c r="U331" t="e">
        <f>IF(#REF!="3B6 Other Land",#REF!)</f>
        <v>#REF!</v>
      </c>
      <c r="V331" t="e">
        <f>IF(#REF!="4A1 Managed Waste Disposal Sites",#REF!)</f>
        <v>#REF!</v>
      </c>
      <c r="W331" t="e">
        <f>IF(#REF!="4D1 Domestic Wastewater Treatment &amp; Discharge",#REF!)</f>
        <v>#REF!</v>
      </c>
      <c r="X331" t="e">
        <f>IF(#REF!="unknown",#REF!)</f>
        <v>#REF!</v>
      </c>
    </row>
    <row r="332" spans="1:36" x14ac:dyDescent="0.35">
      <c r="A332" s="4" t="s">
        <v>434</v>
      </c>
      <c r="B332" s="4" t="s">
        <v>435</v>
      </c>
      <c r="C332" s="4" t="s">
        <v>431</v>
      </c>
      <c r="D332" s="4" t="s">
        <v>376</v>
      </c>
      <c r="E332" s="45" t="s">
        <v>343</v>
      </c>
      <c r="F332" s="50">
        <v>6.7341992631599998E-2</v>
      </c>
      <c r="G332" s="50">
        <v>13.4350288425</v>
      </c>
      <c r="H332" s="49">
        <f t="shared" si="60"/>
        <v>5.0124189103764474</v>
      </c>
      <c r="I332" s="67">
        <f t="shared" si="63"/>
        <v>36.089416154710428</v>
      </c>
      <c r="J332" s="67">
        <f t="shared" si="58"/>
        <v>62763.92674517788</v>
      </c>
      <c r="K332" s="180">
        <f t="shared" si="56"/>
        <v>0.99842933819987234</v>
      </c>
      <c r="L332" s="96">
        <f t="shared" si="59"/>
        <v>3592.3386382755225</v>
      </c>
      <c r="M332" s="96">
        <f t="shared" si="57"/>
        <v>0.99997153125784966</v>
      </c>
      <c r="N332" s="63">
        <f t="shared" si="61"/>
        <v>347.26265556398943</v>
      </c>
      <c r="O332" s="66" t="e">
        <f t="shared" si="62"/>
        <v>#DIV/0!</v>
      </c>
      <c r="P332" s="23" t="e">
        <f>N332/#REF!</f>
        <v>#REF!</v>
      </c>
      <c r="Q332" t="e">
        <f>IF(#REF!="1A1 Energy Industries",#REF!)</f>
        <v>#REF!</v>
      </c>
      <c r="R332" t="e">
        <f>IF(#REF!="1B2 Oil &amp; Natural Gas",#REF!)</f>
        <v>#REF!</v>
      </c>
      <c r="S332" t="e">
        <f>IF(#REF!="3A2 Manure Management",#REF!)</f>
        <v>#REF!</v>
      </c>
      <c r="T332" t="e">
        <f>IF(#REF!="3B2 Cropland",#REF!)</f>
        <v>#REF!</v>
      </c>
      <c r="U332" t="e">
        <f>IF(#REF!="3B6 Other Land",#REF!)</f>
        <v>#REF!</v>
      </c>
      <c r="V332" t="e">
        <f>IF(#REF!="4A1 Managed Waste Disposal Sites",#REF!)</f>
        <v>#REF!</v>
      </c>
      <c r="W332" t="e">
        <f>IF(#REF!="4D1 Domestic Wastewater Treatment &amp; Discharge",#REF!)</f>
        <v>#REF!</v>
      </c>
      <c r="X332" t="e">
        <f>IF(#REF!="unknown",#REF!)</f>
        <v>#REF!</v>
      </c>
    </row>
    <row r="333" spans="1:36" x14ac:dyDescent="0.35">
      <c r="A333" s="5" t="s">
        <v>1251</v>
      </c>
      <c r="B333" s="4" t="s">
        <v>436</v>
      </c>
      <c r="C333" s="4"/>
      <c r="D333" s="4" t="s">
        <v>376</v>
      </c>
      <c r="E333" s="46" t="s">
        <v>514</v>
      </c>
      <c r="F333" s="50">
        <v>3.7232050439300002E-2</v>
      </c>
      <c r="G333" s="50">
        <v>8.4970583145000003</v>
      </c>
      <c r="H333" s="49">
        <f t="shared" si="60"/>
        <v>4.3817576696825205</v>
      </c>
      <c r="I333" s="67">
        <f t="shared" si="63"/>
        <v>31.548655221714142</v>
      </c>
      <c r="J333" s="67">
        <f t="shared" si="58"/>
        <v>62795.475400399591</v>
      </c>
      <c r="K333" s="180">
        <f t="shared" si="56"/>
        <v>0.99893120455189321</v>
      </c>
      <c r="L333" s="96">
        <f t="shared" si="59"/>
        <v>3592.3758703259618</v>
      </c>
      <c r="M333" s="96">
        <f t="shared" si="57"/>
        <v>0.99998189525585734</v>
      </c>
      <c r="N333" s="63">
        <f t="shared" si="61"/>
        <v>351.64441323367197</v>
      </c>
      <c r="O333" s="66" t="e">
        <f t="shared" si="62"/>
        <v>#DIV/0!</v>
      </c>
      <c r="P333" s="23" t="e">
        <f>N333/#REF!</f>
        <v>#REF!</v>
      </c>
      <c r="Q333" t="e">
        <f>IF(#REF!="1A1 Energy Industries",#REF!)</f>
        <v>#REF!</v>
      </c>
      <c r="R333" t="e">
        <f>IF(#REF!="1B2 Oil &amp; Natural Gas",#REF!)</f>
        <v>#REF!</v>
      </c>
      <c r="S333" t="e">
        <f>IF(#REF!="3A2 Manure Management",#REF!)</f>
        <v>#REF!</v>
      </c>
      <c r="T333" t="e">
        <f>IF(#REF!="3B2 Cropland",#REF!)</f>
        <v>#REF!</v>
      </c>
      <c r="U333" t="e">
        <f>IF(#REF!="3B6 Other Land",#REF!)</f>
        <v>#REF!</v>
      </c>
      <c r="V333" t="e">
        <f>IF(#REF!="4A1 Managed Waste Disposal Sites",#REF!)</f>
        <v>#REF!</v>
      </c>
      <c r="W333" t="e">
        <f>IF(#REF!="4D1 Domestic Wastewater Treatment &amp; Discharge",#REF!)</f>
        <v>#REF!</v>
      </c>
      <c r="X333" t="e">
        <f>IF(#REF!="unknown",#REF!)</f>
        <v>#REF!</v>
      </c>
    </row>
    <row r="334" spans="1:36" x14ac:dyDescent="0.35">
      <c r="A334" s="5" t="s">
        <v>1207</v>
      </c>
      <c r="B334" s="4" t="s">
        <v>1057</v>
      </c>
      <c r="C334" s="4" t="s">
        <v>1098</v>
      </c>
      <c r="D334" s="4" t="s">
        <v>392</v>
      </c>
      <c r="E334" s="33" t="s">
        <v>343</v>
      </c>
      <c r="F334" s="49">
        <v>3.52377211675E-2</v>
      </c>
      <c r="G334" s="49">
        <v>8.0610173055299992</v>
      </c>
      <c r="H334" s="49">
        <f t="shared" si="60"/>
        <v>4.3713739633490558</v>
      </c>
      <c r="I334" s="67">
        <f t="shared" si="63"/>
        <v>31.473892536113201</v>
      </c>
      <c r="J334" s="67">
        <f t="shared" si="58"/>
        <v>62826.949292935707</v>
      </c>
      <c r="K334" s="180">
        <f t="shared" si="56"/>
        <v>0.99943188160199226</v>
      </c>
      <c r="L334" s="96">
        <f t="shared" si="59"/>
        <v>3592.4111080471293</v>
      </c>
      <c r="M334" s="96">
        <f t="shared" si="57"/>
        <v>0.99999170410784533</v>
      </c>
      <c r="N334" s="63">
        <f t="shared" si="61"/>
        <v>356.01578719702104</v>
      </c>
      <c r="O334" s="66" t="e">
        <f t="shared" si="62"/>
        <v>#DIV/0!</v>
      </c>
      <c r="P334" s="23" t="e">
        <f>N334/#REF!</f>
        <v>#REF!</v>
      </c>
      <c r="Q334" t="e">
        <f>IF(#REF!="1A1 Energy Industries",#REF!)</f>
        <v>#REF!</v>
      </c>
      <c r="R334" t="e">
        <f>IF(#REF!="1B2 Oil &amp; Natural Gas",#REF!)</f>
        <v>#REF!</v>
      </c>
      <c r="S334" t="e">
        <f>IF(#REF!="3A2 Manure Management",#REF!)</f>
        <v>#REF!</v>
      </c>
      <c r="T334" t="e">
        <f>IF(#REF!="3B2 Cropland",#REF!)</f>
        <v>#REF!</v>
      </c>
      <c r="U334" t="e">
        <f>IF(#REF!="3B6 Other Land",#REF!)</f>
        <v>#REF!</v>
      </c>
      <c r="V334" t="e">
        <f>IF(#REF!="4A1 Managed Waste Disposal Sites",#REF!)</f>
        <v>#REF!</v>
      </c>
      <c r="W334" t="e">
        <f>IF(#REF!="4D1 Domestic Wastewater Treatment &amp; Discharge",#REF!)</f>
        <v>#REF!</v>
      </c>
      <c r="X334" t="e">
        <f>IF(#REF!="unknown",#REF!)</f>
        <v>#REF!</v>
      </c>
    </row>
    <row r="335" spans="1:36" x14ac:dyDescent="0.35">
      <c r="A335" s="4" t="s">
        <v>431</v>
      </c>
      <c r="B335" s="4" t="s">
        <v>436</v>
      </c>
      <c r="C335" s="4"/>
      <c r="D335" s="4" t="s">
        <v>376</v>
      </c>
      <c r="E335" s="46" t="s">
        <v>343</v>
      </c>
      <c r="F335" s="50">
        <v>2.9802502365799999E-2</v>
      </c>
      <c r="G335" s="50">
        <v>6.0083275543200001</v>
      </c>
      <c r="H335" s="49">
        <f t="shared" si="60"/>
        <v>4.9601993393938617</v>
      </c>
      <c r="I335" s="67">
        <f t="shared" si="63"/>
        <v>35.7134352436358</v>
      </c>
      <c r="J335" s="67">
        <f t="shared" si="58"/>
        <v>62862.662728179341</v>
      </c>
      <c r="K335" s="180">
        <f t="shared" si="56"/>
        <v>1</v>
      </c>
      <c r="L335" s="96">
        <f t="shared" si="59"/>
        <v>3592.4409105494951</v>
      </c>
      <c r="M335" s="96">
        <f t="shared" si="57"/>
        <v>1</v>
      </c>
      <c r="N335" s="63">
        <f t="shared" si="61"/>
        <v>360.97598653641489</v>
      </c>
      <c r="O335" s="66" t="e">
        <f t="shared" si="62"/>
        <v>#DIV/0!</v>
      </c>
      <c r="P335" s="23" t="e">
        <f>N335/#REF!</f>
        <v>#REF!</v>
      </c>
      <c r="Q335" t="e">
        <f>IF(#REF!="1A1 Energy Industries",#REF!)</f>
        <v>#REF!</v>
      </c>
      <c r="R335" t="e">
        <f>IF(#REF!="1B2 Oil &amp; Natural Gas",#REF!)</f>
        <v>#REF!</v>
      </c>
      <c r="S335" t="e">
        <f>IF(#REF!="3A2 Manure Management",#REF!)</f>
        <v>#REF!</v>
      </c>
      <c r="T335" t="e">
        <f>IF(#REF!="3B2 Cropland",#REF!)</f>
        <v>#REF!</v>
      </c>
      <c r="U335" t="e">
        <f>IF(#REF!="3B6 Other Land",#REF!)</f>
        <v>#REF!</v>
      </c>
      <c r="V335" t="e">
        <f>IF(#REF!="4A1 Managed Waste Disposal Sites",#REF!)</f>
        <v>#REF!</v>
      </c>
      <c r="W335" t="e">
        <f>IF(#REF!="4D1 Domestic Wastewater Treatment &amp; Discharge",#REF!)</f>
        <v>#REF!</v>
      </c>
      <c r="X335" t="e">
        <f>IF(#REF!="unknown",#REF!)</f>
        <v>#REF!</v>
      </c>
    </row>
    <row r="336" spans="1:36" x14ac:dyDescent="0.35">
      <c r="A336" s="71" t="s">
        <v>830</v>
      </c>
      <c r="B336" s="72" t="s">
        <v>424</v>
      </c>
      <c r="C336" s="72" t="s">
        <v>831</v>
      </c>
      <c r="D336" s="72" t="s">
        <v>376</v>
      </c>
      <c r="E336" s="73" t="s">
        <v>343</v>
      </c>
      <c r="F336" s="74"/>
      <c r="G336" s="74"/>
      <c r="H336" s="74"/>
      <c r="I336" s="76" t="s">
        <v>1397</v>
      </c>
      <c r="J336" s="76">
        <f>J335</f>
        <v>62862.662728179341</v>
      </c>
      <c r="K336" s="76"/>
      <c r="L336" s="70"/>
      <c r="M336" s="70"/>
      <c r="N336" s="62"/>
      <c r="O336" s="21"/>
      <c r="P336" s="21"/>
      <c r="Q336" s="21" t="e">
        <f>IF(#REF!="1A1 Energy Industries",#REF!)</f>
        <v>#REF!</v>
      </c>
      <c r="R336" s="21" t="e">
        <f>IF(#REF!="1B2 Oil &amp; Natural Gas",#REF!)</f>
        <v>#REF!</v>
      </c>
      <c r="S336" s="21" t="e">
        <f>IF(#REF!="3A2 Manure Management",#REF!)</f>
        <v>#REF!</v>
      </c>
      <c r="T336" s="21" t="e">
        <f>IF(#REF!="3B2 Cropland",#REF!)</f>
        <v>#REF!</v>
      </c>
      <c r="U336" s="21" t="e">
        <f>IF(#REF!="3B6 Other Land",#REF!)</f>
        <v>#REF!</v>
      </c>
      <c r="V336" s="21" t="e">
        <f>IF(#REF!="4A1 Managed Waste Disposal Sites",#REF!)</f>
        <v>#REF!</v>
      </c>
      <c r="W336" s="21" t="e">
        <f>IF(#REF!="4D1 Domestic Wastewater Treatment &amp; Discharge",#REF!)</f>
        <v>#REF!</v>
      </c>
      <c r="X336" s="21" t="e">
        <f>IF(#REF!="unknown",#REF!)</f>
        <v>#REF!</v>
      </c>
      <c r="Y336" s="90" t="s">
        <v>1225</v>
      </c>
      <c r="Z336" s="92">
        <v>832.04223204993878</v>
      </c>
      <c r="AA336" s="94" t="e">
        <f>Z336/#REF!</f>
        <v>#REF!</v>
      </c>
      <c r="AB336" s="94">
        <f>Z336/40000</f>
        <v>2.0801055801248469E-2</v>
      </c>
      <c r="AC336" s="94" t="e">
        <f>Z336/#REF!</f>
        <v>#REF!</v>
      </c>
      <c r="AD336" s="21"/>
      <c r="AE336" s="21"/>
      <c r="AF336" s="21"/>
      <c r="AG336" s="21"/>
      <c r="AH336" s="21"/>
      <c r="AI336" s="21"/>
      <c r="AJ336" s="21"/>
    </row>
    <row r="337" spans="1:21" x14ac:dyDescent="0.35">
      <c r="J337" s="12"/>
      <c r="K337" s="12"/>
      <c r="L337" s="12"/>
      <c r="M337" s="12"/>
      <c r="N337" s="59"/>
      <c r="O337"/>
      <c r="P337"/>
      <c r="Q337"/>
      <c r="R337"/>
      <c r="S337"/>
      <c r="T337"/>
      <c r="U337"/>
    </row>
    <row r="338" spans="1:21" x14ac:dyDescent="0.35">
      <c r="A338" s="13"/>
      <c r="B338" s="13"/>
      <c r="C338" s="13"/>
      <c r="D338" s="13"/>
      <c r="E338" s="13"/>
      <c r="F338" s="49"/>
      <c r="G338" s="49"/>
      <c r="H338" s="49"/>
      <c r="I338" s="69"/>
      <c r="J338" s="14"/>
      <c r="K338" s="14"/>
      <c r="L338" s="14"/>
      <c r="M338" s="14"/>
      <c r="N338" s="61"/>
      <c r="O338"/>
      <c r="P338"/>
      <c r="Q338"/>
      <c r="R338"/>
      <c r="S338"/>
      <c r="T338"/>
      <c r="U338"/>
    </row>
    <row r="339" spans="1:21" x14ac:dyDescent="0.35">
      <c r="J339" s="12"/>
      <c r="K339" s="12"/>
      <c r="L339" s="12"/>
      <c r="M339" s="12"/>
      <c r="N339" s="61"/>
      <c r="O339"/>
      <c r="P339"/>
      <c r="Q339"/>
      <c r="R339"/>
      <c r="S339"/>
      <c r="T339"/>
      <c r="U339"/>
    </row>
    <row r="340" spans="1:21" x14ac:dyDescent="0.35">
      <c r="J340" s="12"/>
      <c r="K340" s="12"/>
      <c r="L340" s="12"/>
      <c r="M340" s="12"/>
      <c r="N340" s="64"/>
      <c r="O340" s="27"/>
      <c r="P340" s="27"/>
      <c r="Q340"/>
      <c r="R340"/>
      <c r="S340"/>
      <c r="T340"/>
      <c r="U340"/>
    </row>
    <row r="341" spans="1:21" x14ac:dyDescent="0.35">
      <c r="J341" s="12"/>
      <c r="K341" s="12"/>
      <c r="L341" s="12"/>
      <c r="M341" s="12"/>
      <c r="N341" s="64"/>
      <c r="O341" s="27"/>
      <c r="P341" s="27"/>
      <c r="Q341"/>
      <c r="R341"/>
      <c r="S341"/>
      <c r="T341"/>
      <c r="U341"/>
    </row>
    <row r="342" spans="1:21" x14ac:dyDescent="0.35">
      <c r="J342" s="12"/>
      <c r="K342" s="12"/>
      <c r="L342" s="12"/>
      <c r="M342" s="12"/>
      <c r="N342" s="64"/>
      <c r="O342" s="27"/>
      <c r="P342" s="27"/>
      <c r="Q342"/>
      <c r="R342"/>
      <c r="S342"/>
      <c r="T342"/>
      <c r="U342"/>
    </row>
    <row r="343" spans="1:21" x14ac:dyDescent="0.35">
      <c r="J343" s="12"/>
      <c r="K343" s="12"/>
      <c r="L343" s="12"/>
      <c r="M343" s="12"/>
      <c r="N343" s="64"/>
      <c r="O343" s="27"/>
      <c r="P343" s="27"/>
      <c r="Q343"/>
      <c r="R343"/>
      <c r="S343"/>
      <c r="T343"/>
      <c r="U343"/>
    </row>
    <row r="344" spans="1:21" x14ac:dyDescent="0.35">
      <c r="J344" s="12"/>
      <c r="K344" s="12"/>
      <c r="L344" s="12"/>
      <c r="M344" s="12"/>
      <c r="N344" s="64"/>
      <c r="O344" s="27"/>
      <c r="P344" s="27"/>
      <c r="Q344"/>
      <c r="R344"/>
      <c r="S344"/>
      <c r="T344"/>
      <c r="U344"/>
    </row>
    <row r="345" spans="1:21" x14ac:dyDescent="0.35">
      <c r="J345" s="12"/>
      <c r="K345" s="12"/>
      <c r="L345" s="12"/>
      <c r="M345" s="12"/>
      <c r="N345" s="64"/>
      <c r="O345" s="27"/>
      <c r="P345" s="27"/>
      <c r="Q345"/>
      <c r="R345"/>
      <c r="S345"/>
      <c r="T345"/>
      <c r="U345"/>
    </row>
    <row r="346" spans="1:21" x14ac:dyDescent="0.35">
      <c r="J346" s="12"/>
      <c r="K346" s="12"/>
      <c r="L346" s="12"/>
      <c r="M346" s="12"/>
      <c r="N346" s="64"/>
      <c r="O346" s="27"/>
      <c r="P346" s="27"/>
      <c r="Q346"/>
      <c r="R346"/>
      <c r="S346"/>
      <c r="T346"/>
      <c r="U346"/>
    </row>
    <row r="347" spans="1:21" x14ac:dyDescent="0.35">
      <c r="J347" s="12"/>
      <c r="K347" s="12"/>
      <c r="L347" s="12"/>
      <c r="M347" s="12"/>
      <c r="N347" s="64"/>
      <c r="O347" s="27"/>
      <c r="P347" s="27"/>
      <c r="Q347"/>
      <c r="R347"/>
      <c r="S347"/>
      <c r="T347"/>
      <c r="U347"/>
    </row>
    <row r="348" spans="1:21" x14ac:dyDescent="0.35">
      <c r="J348" s="12"/>
      <c r="K348" s="12"/>
      <c r="L348" s="12"/>
      <c r="M348" s="12"/>
      <c r="N348" s="64"/>
      <c r="O348" s="27"/>
      <c r="P348" s="27"/>
      <c r="Q348"/>
      <c r="R348"/>
      <c r="S348"/>
      <c r="T348"/>
      <c r="U348"/>
    </row>
    <row r="349" spans="1:21" x14ac:dyDescent="0.35">
      <c r="J349" s="12"/>
      <c r="K349" s="12"/>
      <c r="L349" s="12"/>
      <c r="M349" s="12"/>
      <c r="N349" s="64"/>
      <c r="O349" s="27"/>
      <c r="P349" s="27"/>
      <c r="Q349"/>
      <c r="R349"/>
      <c r="S349"/>
      <c r="T349"/>
      <c r="U349"/>
    </row>
    <row r="350" spans="1:21" x14ac:dyDescent="0.35">
      <c r="J350" s="12"/>
      <c r="K350" s="12"/>
      <c r="L350" s="12"/>
      <c r="M350" s="12"/>
      <c r="N350" s="64"/>
      <c r="O350" s="27"/>
      <c r="P350" s="27"/>
      <c r="Q350"/>
      <c r="R350"/>
      <c r="S350"/>
      <c r="T350"/>
      <c r="U350"/>
    </row>
    <row r="351" spans="1:21" x14ac:dyDescent="0.35">
      <c r="J351" s="12"/>
      <c r="K351" s="12"/>
      <c r="L351" s="12"/>
      <c r="M351" s="12"/>
      <c r="N351" s="64"/>
      <c r="O351" s="27"/>
      <c r="P351" s="27"/>
      <c r="Q351"/>
      <c r="R351"/>
      <c r="S351"/>
      <c r="T351"/>
      <c r="U351"/>
    </row>
    <row r="352" spans="1:21" x14ac:dyDescent="0.35">
      <c r="J352" s="12"/>
      <c r="K352" s="12"/>
      <c r="L352" s="12"/>
      <c r="M352" s="12"/>
      <c r="N352" s="64"/>
      <c r="O352" s="27"/>
      <c r="P352" s="27"/>
      <c r="Q352"/>
      <c r="R352"/>
      <c r="S352"/>
      <c r="T352"/>
      <c r="U352"/>
    </row>
    <row r="353" spans="10:21" x14ac:dyDescent="0.35">
      <c r="J353" s="12"/>
      <c r="K353" s="12"/>
      <c r="L353" s="12"/>
      <c r="M353" s="12"/>
      <c r="N353" s="64"/>
      <c r="O353" s="27"/>
      <c r="P353" s="27"/>
      <c r="Q353"/>
      <c r="R353"/>
      <c r="S353"/>
      <c r="T353"/>
      <c r="U353"/>
    </row>
    <row r="354" spans="10:21" x14ac:dyDescent="0.35">
      <c r="J354" s="12"/>
      <c r="K354" s="12"/>
      <c r="L354" s="12"/>
      <c r="M354" s="12"/>
      <c r="N354" s="64"/>
      <c r="O354" s="27"/>
      <c r="P354" s="27"/>
      <c r="Q354"/>
      <c r="R354"/>
      <c r="S354"/>
      <c r="T354"/>
      <c r="U354"/>
    </row>
    <row r="355" spans="10:21" x14ac:dyDescent="0.35">
      <c r="J355" s="12"/>
      <c r="K355" s="12"/>
      <c r="L355" s="12"/>
      <c r="M355" s="12"/>
      <c r="N355" s="64"/>
      <c r="O355" s="27"/>
      <c r="P355" s="27"/>
      <c r="Q355"/>
      <c r="R355"/>
      <c r="S355"/>
      <c r="T355"/>
      <c r="U355"/>
    </row>
    <row r="356" spans="10:21" x14ac:dyDescent="0.35">
      <c r="J356" s="12"/>
      <c r="K356" s="12"/>
      <c r="L356" s="12"/>
      <c r="M356" s="12"/>
      <c r="N356" s="64"/>
      <c r="O356" s="27"/>
      <c r="P356" s="27"/>
      <c r="Q356"/>
      <c r="R356"/>
      <c r="S356"/>
      <c r="T356"/>
      <c r="U356"/>
    </row>
    <row r="357" spans="10:21" x14ac:dyDescent="0.35">
      <c r="J357" s="12"/>
      <c r="K357" s="12"/>
      <c r="L357" s="12"/>
      <c r="M357" s="12"/>
      <c r="N357" s="64"/>
      <c r="O357" s="27"/>
      <c r="P357" s="27"/>
      <c r="Q357"/>
      <c r="R357"/>
      <c r="S357"/>
      <c r="T357"/>
      <c r="U357"/>
    </row>
    <row r="358" spans="10:21" x14ac:dyDescent="0.35">
      <c r="J358" s="12"/>
      <c r="K358" s="12"/>
      <c r="L358" s="12"/>
      <c r="M358" s="12"/>
      <c r="N358" s="64"/>
      <c r="O358" s="27"/>
      <c r="P358" s="27"/>
      <c r="Q358"/>
      <c r="R358"/>
      <c r="S358"/>
      <c r="T358"/>
      <c r="U358"/>
    </row>
    <row r="359" spans="10:21" x14ac:dyDescent="0.35">
      <c r="J359" s="12"/>
      <c r="K359" s="12"/>
      <c r="L359" s="12"/>
      <c r="M359" s="12"/>
      <c r="N359" s="64"/>
      <c r="O359" s="27"/>
      <c r="P359" s="27"/>
      <c r="Q359"/>
      <c r="R359"/>
      <c r="S359"/>
      <c r="T359"/>
      <c r="U359"/>
    </row>
    <row r="360" spans="10:21" x14ac:dyDescent="0.35">
      <c r="J360" s="12"/>
      <c r="K360" s="12"/>
      <c r="L360" s="12"/>
      <c r="M360" s="12"/>
      <c r="N360" s="64"/>
      <c r="O360" s="27"/>
      <c r="P360" s="27"/>
      <c r="Q360"/>
      <c r="R360"/>
      <c r="S360"/>
      <c r="T360"/>
      <c r="U360"/>
    </row>
    <row r="361" spans="10:21" x14ac:dyDescent="0.35">
      <c r="J361" s="12"/>
      <c r="K361" s="12"/>
      <c r="L361" s="12"/>
      <c r="M361" s="12"/>
      <c r="N361" s="64"/>
      <c r="O361" s="27"/>
      <c r="P361" s="27"/>
      <c r="Q361"/>
      <c r="R361"/>
      <c r="S361"/>
      <c r="T361"/>
      <c r="U361"/>
    </row>
    <row r="362" spans="10:21" x14ac:dyDescent="0.35">
      <c r="J362" s="12"/>
      <c r="K362" s="12"/>
      <c r="L362" s="12"/>
      <c r="M362" s="12"/>
      <c r="N362" s="64"/>
      <c r="O362" s="27"/>
      <c r="P362" s="27"/>
      <c r="Q362"/>
      <c r="R362"/>
      <c r="S362"/>
      <c r="T362"/>
      <c r="U362"/>
    </row>
    <row r="363" spans="10:21" x14ac:dyDescent="0.35">
      <c r="J363" s="12"/>
      <c r="K363" s="12"/>
      <c r="L363" s="12"/>
      <c r="M363" s="12"/>
      <c r="N363" s="64"/>
      <c r="O363" s="27"/>
      <c r="P363" s="27"/>
      <c r="Q363"/>
      <c r="R363"/>
      <c r="S363"/>
      <c r="T363"/>
      <c r="U363"/>
    </row>
    <row r="364" spans="10:21" x14ac:dyDescent="0.35">
      <c r="J364" s="12"/>
      <c r="K364" s="12"/>
      <c r="L364" s="12"/>
      <c r="M364" s="12"/>
      <c r="N364" s="64"/>
      <c r="O364" s="27"/>
      <c r="P364" s="27"/>
      <c r="Q364"/>
      <c r="R364"/>
      <c r="S364"/>
      <c r="T364"/>
      <c r="U364"/>
    </row>
    <row r="365" spans="10:21" x14ac:dyDescent="0.35">
      <c r="N365" s="64"/>
      <c r="O365" s="27"/>
      <c r="P365" s="27"/>
      <c r="Q365"/>
      <c r="R365"/>
      <c r="S365"/>
      <c r="T365"/>
      <c r="U365"/>
    </row>
    <row r="366" spans="10:21" x14ac:dyDescent="0.35">
      <c r="N366" s="64"/>
      <c r="O366" s="27"/>
      <c r="P366" s="27"/>
      <c r="Q366"/>
      <c r="R366"/>
      <c r="S366"/>
      <c r="T366"/>
      <c r="U366"/>
    </row>
    <row r="367" spans="10:21" x14ac:dyDescent="0.35">
      <c r="N367" s="64"/>
      <c r="O367" s="27"/>
      <c r="P367" s="27"/>
      <c r="Q367"/>
      <c r="R367"/>
      <c r="S367"/>
      <c r="T367"/>
      <c r="U367"/>
    </row>
    <row r="368" spans="10:21" x14ac:dyDescent="0.35">
      <c r="N368" s="64"/>
      <c r="O368" s="27"/>
      <c r="P368" s="27"/>
      <c r="Q368"/>
      <c r="R368"/>
      <c r="S368"/>
      <c r="T368"/>
      <c r="U368"/>
    </row>
    <row r="369" spans="14:23" x14ac:dyDescent="0.35">
      <c r="N369" s="64"/>
      <c r="O369" s="27"/>
      <c r="P369" s="27"/>
      <c r="Q369"/>
      <c r="R369"/>
      <c r="S369"/>
      <c r="T369"/>
      <c r="U369"/>
    </row>
    <row r="370" spans="14:23" x14ac:dyDescent="0.35">
      <c r="N370" s="61"/>
      <c r="O370" s="27"/>
      <c r="P370" s="27"/>
      <c r="Q370" s="13"/>
      <c r="R370" s="27"/>
      <c r="S370" s="27"/>
      <c r="T370" s="27"/>
      <c r="U370" s="28"/>
      <c r="V370" s="27"/>
      <c r="W370" s="27"/>
    </row>
    <row r="371" spans="14:23" x14ac:dyDescent="0.35">
      <c r="N371" s="61"/>
      <c r="O371" s="27"/>
      <c r="P371" s="27"/>
      <c r="Q371" s="13"/>
      <c r="R371" s="27"/>
      <c r="S371" s="27"/>
      <c r="T371" s="27"/>
      <c r="U371" s="28"/>
      <c r="V371" s="27"/>
      <c r="W371" s="27"/>
    </row>
    <row r="372" spans="14:23" x14ac:dyDescent="0.35">
      <c r="N372" s="61"/>
      <c r="O372" s="27"/>
      <c r="P372" s="27"/>
      <c r="Q372" s="13"/>
      <c r="R372" s="27"/>
      <c r="S372" s="27"/>
      <c r="T372" s="27"/>
      <c r="U372" s="28"/>
      <c r="V372" s="27"/>
      <c r="W372" s="27"/>
    </row>
    <row r="373" spans="14:23" x14ac:dyDescent="0.35">
      <c r="N373" s="61"/>
      <c r="O373" s="27"/>
      <c r="P373" s="27"/>
      <c r="Q373" s="13"/>
      <c r="R373" s="27"/>
      <c r="S373" s="27"/>
      <c r="T373" s="27"/>
      <c r="U373" s="28"/>
      <c r="V373" s="27"/>
      <c r="W373" s="27"/>
    </row>
    <row r="374" spans="14:23" x14ac:dyDescent="0.35">
      <c r="N374" s="61"/>
      <c r="O374" s="27"/>
      <c r="P374" s="27"/>
      <c r="Q374" s="13"/>
      <c r="R374" s="27"/>
      <c r="S374" s="27"/>
      <c r="T374" s="27"/>
      <c r="U374" s="28"/>
      <c r="V374" s="27"/>
      <c r="W374" s="27"/>
    </row>
    <row r="375" spans="14:23" x14ac:dyDescent="0.35">
      <c r="N375" s="61"/>
      <c r="O375" s="27"/>
      <c r="P375" s="27"/>
      <c r="Q375" s="13"/>
      <c r="R375" s="27"/>
      <c r="S375" s="27"/>
      <c r="T375" s="27"/>
      <c r="U375" s="28"/>
      <c r="V375" s="27"/>
      <c r="W375" s="27"/>
    </row>
    <row r="376" spans="14:23" x14ac:dyDescent="0.35">
      <c r="N376" s="61"/>
      <c r="O376" s="27"/>
      <c r="P376" s="27"/>
      <c r="Q376" s="13"/>
      <c r="R376" s="27"/>
      <c r="S376" s="27"/>
      <c r="T376" s="27"/>
      <c r="U376" s="28"/>
      <c r="V376" s="27"/>
      <c r="W376" s="27"/>
    </row>
    <row r="377" spans="14:23" x14ac:dyDescent="0.35">
      <c r="N377" s="61"/>
      <c r="O377" s="27"/>
      <c r="P377" s="27"/>
      <c r="Q377" s="13"/>
      <c r="R377" s="27"/>
      <c r="S377" s="27"/>
      <c r="T377" s="27"/>
      <c r="U377" s="28"/>
      <c r="V377" s="27"/>
      <c r="W377" s="27"/>
    </row>
    <row r="378" spans="14:23" x14ac:dyDescent="0.35">
      <c r="N378" s="61"/>
      <c r="O378" s="27"/>
      <c r="P378" s="27"/>
      <c r="Q378" s="13"/>
      <c r="R378" s="27"/>
      <c r="S378" s="27"/>
      <c r="T378" s="27"/>
      <c r="U378" s="28"/>
      <c r="V378" s="27"/>
      <c r="W378" s="27"/>
    </row>
    <row r="379" spans="14:23" x14ac:dyDescent="0.35">
      <c r="N379" s="61"/>
      <c r="O379" s="27"/>
      <c r="P379" s="27"/>
      <c r="Q379" s="13"/>
      <c r="R379" s="27"/>
      <c r="S379" s="27"/>
      <c r="T379" s="27"/>
      <c r="U379" s="28"/>
      <c r="V379" s="27"/>
      <c r="W379" s="27"/>
    </row>
    <row r="380" spans="14:23" x14ac:dyDescent="0.35">
      <c r="N380" s="61"/>
      <c r="O380" s="27"/>
      <c r="P380" s="27"/>
      <c r="Q380" s="13"/>
      <c r="R380" s="27"/>
      <c r="S380" s="27"/>
      <c r="T380" s="27"/>
      <c r="U380" s="28"/>
      <c r="V380" s="27"/>
      <c r="W380" s="27"/>
    </row>
    <row r="381" spans="14:23" x14ac:dyDescent="0.35">
      <c r="N381" s="61"/>
      <c r="O381" s="27"/>
      <c r="P381" s="27"/>
      <c r="Q381" s="13"/>
      <c r="R381" s="27"/>
      <c r="S381" s="27"/>
      <c r="T381" s="27"/>
      <c r="U381" s="28"/>
      <c r="V381" s="27"/>
      <c r="W381" s="27"/>
    </row>
    <row r="382" spans="14:23" x14ac:dyDescent="0.35">
      <c r="N382" s="61"/>
      <c r="O382" s="27"/>
      <c r="P382" s="27"/>
      <c r="Q382" s="13"/>
      <c r="R382" s="27"/>
      <c r="S382" s="27"/>
      <c r="T382" s="27"/>
      <c r="U382" s="28"/>
      <c r="V382" s="27"/>
      <c r="W382" s="27"/>
    </row>
    <row r="383" spans="14:23" x14ac:dyDescent="0.35">
      <c r="N383" s="61"/>
      <c r="R383" s="25"/>
      <c r="S383" s="25"/>
      <c r="T383" s="25"/>
    </row>
    <row r="384" spans="14:23" x14ac:dyDescent="0.35">
      <c r="N384" s="61"/>
      <c r="R384" s="25"/>
      <c r="S384" s="25"/>
      <c r="T384" s="25"/>
    </row>
    <row r="385" spans="14:31" x14ac:dyDescent="0.35">
      <c r="N385" s="61"/>
      <c r="R385" s="25"/>
      <c r="S385" s="25"/>
      <c r="T385" s="25"/>
    </row>
    <row r="386" spans="14:31" x14ac:dyDescent="0.35">
      <c r="N386" s="61"/>
      <c r="R386" s="25"/>
      <c r="S386" s="25"/>
      <c r="T386" s="25"/>
    </row>
    <row r="387" spans="14:31" x14ac:dyDescent="0.35">
      <c r="N387" s="61"/>
      <c r="R387" s="25"/>
      <c r="S387" s="25"/>
      <c r="T387" s="25"/>
    </row>
    <row r="388" spans="14:31" x14ac:dyDescent="0.35">
      <c r="N388" s="61"/>
      <c r="R388" s="25"/>
      <c r="S388" s="25"/>
      <c r="T388" s="25"/>
    </row>
    <row r="389" spans="14:31" x14ac:dyDescent="0.35">
      <c r="N389" s="61"/>
      <c r="R389" s="25"/>
      <c r="S389" s="25"/>
      <c r="T389" s="25"/>
    </row>
    <row r="390" spans="14:31" x14ac:dyDescent="0.35">
      <c r="N390" s="61"/>
      <c r="R390" s="25"/>
      <c r="S390" s="25"/>
      <c r="T390" s="25"/>
    </row>
    <row r="391" spans="14:31" x14ac:dyDescent="0.35">
      <c r="N391" s="61"/>
      <c r="R391" s="25"/>
      <c r="S391" s="25"/>
      <c r="T391" s="25"/>
    </row>
    <row r="392" spans="14:31" x14ac:dyDescent="0.35">
      <c r="N392" s="61"/>
      <c r="R392" s="25"/>
      <c r="S392" s="25"/>
      <c r="T392" s="25"/>
    </row>
    <row r="393" spans="14:31" x14ac:dyDescent="0.35">
      <c r="N393" s="61"/>
      <c r="R393" s="25"/>
      <c r="S393" s="25"/>
      <c r="T393" s="25"/>
    </row>
    <row r="394" spans="14:31" x14ac:dyDescent="0.35">
      <c r="N394" s="61"/>
      <c r="R394" s="25"/>
      <c r="S394" s="25"/>
      <c r="T394" s="25"/>
    </row>
    <row r="395" spans="14:31" x14ac:dyDescent="0.35">
      <c r="N395" s="61"/>
      <c r="R395" s="25"/>
      <c r="S395" s="25"/>
      <c r="T395" s="25"/>
    </row>
    <row r="396" spans="14:31" x14ac:dyDescent="0.35">
      <c r="N396" s="61"/>
      <c r="R396" s="25"/>
      <c r="S396" s="25"/>
      <c r="T396" s="25"/>
      <c r="X396" s="27"/>
      <c r="Y396" s="27"/>
      <c r="Z396" s="27"/>
      <c r="AA396" s="27"/>
      <c r="AB396" s="27"/>
      <c r="AC396" s="27"/>
      <c r="AD396" s="27"/>
      <c r="AE396" s="27"/>
    </row>
    <row r="397" spans="14:31" x14ac:dyDescent="0.35">
      <c r="N397" s="61"/>
      <c r="R397" s="25"/>
      <c r="S397" s="25"/>
      <c r="T397" s="25"/>
      <c r="X397" s="27"/>
      <c r="Y397" s="27"/>
      <c r="Z397" s="27"/>
      <c r="AA397" s="27"/>
      <c r="AB397" s="27"/>
      <c r="AC397" s="27"/>
      <c r="AD397" s="27"/>
      <c r="AE397" s="27"/>
    </row>
    <row r="398" spans="14:31" x14ac:dyDescent="0.35">
      <c r="N398" s="61"/>
      <c r="R398" s="25"/>
      <c r="S398" s="25"/>
      <c r="T398" s="25"/>
      <c r="X398" s="27"/>
      <c r="Y398" s="27"/>
      <c r="Z398" s="27"/>
      <c r="AA398" s="27"/>
      <c r="AB398" s="27"/>
      <c r="AC398" s="27"/>
      <c r="AD398" s="27"/>
      <c r="AE398" s="27"/>
    </row>
    <row r="399" spans="14:31" x14ac:dyDescent="0.35">
      <c r="N399" s="61"/>
      <c r="R399" s="25"/>
      <c r="S399" s="25"/>
      <c r="T399" s="25"/>
      <c r="X399" s="27"/>
      <c r="Y399" s="27"/>
      <c r="Z399" s="27"/>
      <c r="AA399" s="27"/>
      <c r="AB399" s="27"/>
      <c r="AC399" s="27"/>
      <c r="AD399" s="27"/>
      <c r="AE399" s="27"/>
    </row>
    <row r="400" spans="14:31" x14ac:dyDescent="0.35">
      <c r="N400" s="61"/>
      <c r="R400" s="25"/>
      <c r="S400" s="25"/>
      <c r="T400" s="25"/>
      <c r="X400" s="27"/>
      <c r="Y400" s="27"/>
      <c r="Z400" s="27"/>
      <c r="AA400" s="27"/>
      <c r="AB400" s="27"/>
      <c r="AC400" s="27"/>
      <c r="AD400" s="27"/>
      <c r="AE400" s="27"/>
    </row>
    <row r="401" spans="1:36" x14ac:dyDescent="0.35">
      <c r="N401" s="61"/>
      <c r="R401" s="25"/>
      <c r="S401" s="25"/>
      <c r="T401" s="25"/>
      <c r="X401" s="27"/>
      <c r="Y401" s="27"/>
      <c r="Z401" s="27"/>
      <c r="AA401" s="27"/>
      <c r="AB401" s="27"/>
      <c r="AC401" s="27"/>
      <c r="AD401" s="27"/>
      <c r="AE401" s="27"/>
    </row>
    <row r="402" spans="1:36" x14ac:dyDescent="0.35">
      <c r="N402" s="61"/>
      <c r="R402" s="25"/>
      <c r="S402" s="25"/>
      <c r="T402" s="25"/>
      <c r="X402" s="27"/>
      <c r="Y402" s="27"/>
      <c r="Z402" s="27"/>
      <c r="AA402" s="27"/>
      <c r="AB402" s="27"/>
      <c r="AC402" s="27"/>
      <c r="AD402" s="27"/>
      <c r="AE402" s="27"/>
    </row>
    <row r="403" spans="1:36" s="27" customFormat="1" x14ac:dyDescent="0.35">
      <c r="A403" s="6"/>
      <c r="B403" s="6"/>
      <c r="C403" s="6"/>
      <c r="D403" s="6"/>
      <c r="E403" s="6"/>
      <c r="F403" s="54"/>
      <c r="G403" s="54"/>
      <c r="H403" s="54"/>
      <c r="I403" s="68"/>
      <c r="J403" s="6"/>
      <c r="K403" s="6"/>
      <c r="L403" s="6"/>
      <c r="M403" s="6"/>
      <c r="N403" s="64"/>
      <c r="O403" s="25"/>
      <c r="P403" s="25"/>
      <c r="Q403" s="24"/>
      <c r="R403" s="25"/>
      <c r="S403" s="25"/>
      <c r="T403" s="25"/>
      <c r="U403" s="26"/>
      <c r="V403"/>
      <c r="W403"/>
      <c r="AF403"/>
      <c r="AG403"/>
      <c r="AH403"/>
      <c r="AI403"/>
      <c r="AJ403"/>
    </row>
    <row r="404" spans="1:36" s="27" customFormat="1" x14ac:dyDescent="0.35">
      <c r="A404" s="6"/>
      <c r="B404" s="6"/>
      <c r="C404" s="6"/>
      <c r="D404" s="6"/>
      <c r="E404" s="6"/>
      <c r="F404" s="54"/>
      <c r="G404" s="54"/>
      <c r="H404" s="54"/>
      <c r="I404" s="68"/>
      <c r="J404" s="6"/>
      <c r="K404" s="6"/>
      <c r="L404" s="6"/>
      <c r="M404" s="6"/>
      <c r="N404" s="64"/>
      <c r="O404" s="25"/>
      <c r="P404" s="25"/>
      <c r="Q404" s="24"/>
      <c r="R404" s="25"/>
      <c r="S404" s="25"/>
      <c r="T404" s="25"/>
      <c r="U404" s="26"/>
      <c r="V404"/>
      <c r="W404"/>
      <c r="AF404"/>
      <c r="AG404"/>
      <c r="AH404"/>
      <c r="AI404"/>
      <c r="AJ404"/>
    </row>
    <row r="405" spans="1:36" s="27" customFormat="1" x14ac:dyDescent="0.35">
      <c r="A405" s="6"/>
      <c r="B405" s="6"/>
      <c r="C405" s="6"/>
      <c r="D405" s="6"/>
      <c r="E405" s="6"/>
      <c r="F405" s="54"/>
      <c r="G405" s="54"/>
      <c r="H405" s="54"/>
      <c r="I405" s="68"/>
      <c r="J405" s="6"/>
      <c r="K405" s="6"/>
      <c r="L405" s="6"/>
      <c r="M405" s="6"/>
      <c r="N405" s="64"/>
      <c r="O405" s="25"/>
      <c r="P405" s="25"/>
      <c r="Q405" s="24"/>
      <c r="R405" s="25"/>
      <c r="S405" s="25"/>
      <c r="T405" s="25"/>
      <c r="U405" s="26"/>
      <c r="V405"/>
      <c r="W405"/>
    </row>
    <row r="406" spans="1:36" s="27" customFormat="1" x14ac:dyDescent="0.35">
      <c r="A406" s="6"/>
      <c r="B406" s="6"/>
      <c r="C406" s="6"/>
      <c r="D406" s="6"/>
      <c r="E406" s="6"/>
      <c r="F406" s="54"/>
      <c r="G406" s="54"/>
      <c r="H406" s="54"/>
      <c r="I406" s="68"/>
      <c r="J406" s="6"/>
      <c r="K406" s="6"/>
      <c r="L406" s="6"/>
      <c r="M406" s="6"/>
      <c r="N406" s="64"/>
      <c r="O406" s="25"/>
      <c r="P406" s="25"/>
      <c r="Q406" s="24"/>
      <c r="R406" s="25"/>
      <c r="S406" s="25"/>
      <c r="T406" s="25"/>
      <c r="U406" s="26"/>
      <c r="V406"/>
      <c r="W406"/>
    </row>
    <row r="407" spans="1:36" s="27" customFormat="1" x14ac:dyDescent="0.35">
      <c r="A407" s="6"/>
      <c r="B407" s="6"/>
      <c r="C407" s="6"/>
      <c r="D407" s="6"/>
      <c r="E407" s="6"/>
      <c r="F407" s="54"/>
      <c r="G407" s="54"/>
      <c r="H407" s="54"/>
      <c r="I407" s="68"/>
      <c r="J407" s="6"/>
      <c r="K407" s="6"/>
      <c r="L407" s="6"/>
      <c r="M407" s="6"/>
      <c r="N407" s="64"/>
      <c r="O407" s="25"/>
      <c r="P407" s="25"/>
      <c r="Q407" s="24"/>
      <c r="R407" s="25"/>
      <c r="S407" s="25"/>
      <c r="T407" s="25"/>
      <c r="U407" s="26"/>
      <c r="V407"/>
      <c r="W407"/>
    </row>
    <row r="408" spans="1:36" s="27" customFormat="1" x14ac:dyDescent="0.35">
      <c r="A408" s="6"/>
      <c r="B408" s="6"/>
      <c r="C408" s="6"/>
      <c r="D408" s="6"/>
      <c r="E408" s="6"/>
      <c r="F408" s="54"/>
      <c r="G408" s="54"/>
      <c r="H408" s="54"/>
      <c r="I408" s="68"/>
      <c r="J408" s="6"/>
      <c r="K408" s="6"/>
      <c r="L408" s="6"/>
      <c r="M408" s="6"/>
      <c r="N408" s="64"/>
      <c r="O408" s="25"/>
      <c r="P408" s="25"/>
      <c r="Q408" s="24"/>
      <c r="R408" s="25"/>
      <c r="S408" s="25"/>
      <c r="T408" s="25"/>
      <c r="U408" s="26"/>
      <c r="V408"/>
      <c r="W408"/>
    </row>
    <row r="409" spans="1:36" s="27" customFormat="1" x14ac:dyDescent="0.35">
      <c r="A409" s="6"/>
      <c r="B409" s="6"/>
      <c r="C409" s="6"/>
      <c r="D409" s="6"/>
      <c r="E409" s="6"/>
      <c r="F409" s="54"/>
      <c r="G409" s="54"/>
      <c r="H409" s="54"/>
      <c r="I409" s="68"/>
      <c r="J409" s="6"/>
      <c r="K409" s="6"/>
      <c r="L409" s="6"/>
      <c r="M409" s="6"/>
      <c r="N409" s="64"/>
      <c r="O409" s="25"/>
      <c r="P409" s="25"/>
      <c r="Q409" s="24"/>
      <c r="R409" s="25"/>
      <c r="S409" s="25"/>
      <c r="T409" s="25"/>
      <c r="U409" s="26"/>
      <c r="V409"/>
      <c r="W409"/>
    </row>
    <row r="410" spans="1:36" s="27" customFormat="1" x14ac:dyDescent="0.35">
      <c r="A410" s="6"/>
      <c r="B410" s="6"/>
      <c r="C410" s="6"/>
      <c r="D410" s="6"/>
      <c r="E410" s="6"/>
      <c r="F410" s="54"/>
      <c r="G410" s="54"/>
      <c r="H410" s="54"/>
      <c r="I410" s="68"/>
      <c r="J410" s="6"/>
      <c r="K410" s="6"/>
      <c r="L410" s="6"/>
      <c r="M410" s="6"/>
      <c r="N410" s="64"/>
      <c r="O410" s="25"/>
      <c r="P410" s="25"/>
      <c r="Q410" s="24"/>
      <c r="R410" s="25"/>
      <c r="S410" s="25"/>
      <c r="T410" s="25"/>
      <c r="U410" s="26"/>
      <c r="V410"/>
      <c r="W410"/>
    </row>
    <row r="411" spans="1:36" s="27" customFormat="1" x14ac:dyDescent="0.35">
      <c r="A411" s="6"/>
      <c r="B411" s="6"/>
      <c r="C411" s="6"/>
      <c r="D411" s="6"/>
      <c r="E411" s="6"/>
      <c r="F411" s="54"/>
      <c r="G411" s="54"/>
      <c r="H411" s="54"/>
      <c r="I411" s="68"/>
      <c r="J411" s="6"/>
      <c r="K411" s="6"/>
      <c r="L411" s="6"/>
      <c r="M411" s="6"/>
      <c r="N411" s="64"/>
      <c r="O411" s="25"/>
      <c r="P411" s="25"/>
      <c r="Q411" s="24"/>
      <c r="R411" s="25"/>
      <c r="S411" s="25"/>
      <c r="T411" s="25"/>
      <c r="U411" s="26"/>
      <c r="V411"/>
      <c r="W411"/>
    </row>
    <row r="412" spans="1:36" s="27" customFormat="1" x14ac:dyDescent="0.35">
      <c r="A412" s="6"/>
      <c r="B412" s="6"/>
      <c r="C412" s="6"/>
      <c r="D412" s="6"/>
      <c r="E412" s="6"/>
      <c r="F412" s="54"/>
      <c r="G412" s="54"/>
      <c r="H412" s="54"/>
      <c r="I412" s="68"/>
      <c r="J412" s="6"/>
      <c r="K412" s="6"/>
      <c r="L412" s="6"/>
      <c r="M412" s="6"/>
      <c r="N412" s="64"/>
      <c r="O412" s="25"/>
      <c r="P412" s="25"/>
      <c r="Q412" s="24"/>
      <c r="R412" s="25"/>
      <c r="S412" s="25"/>
      <c r="T412" s="25"/>
      <c r="U412" s="26"/>
      <c r="V412"/>
      <c r="W412"/>
    </row>
    <row r="413" spans="1:36" s="27" customFormat="1" x14ac:dyDescent="0.35">
      <c r="A413" s="6"/>
      <c r="B413" s="6"/>
      <c r="C413" s="6"/>
      <c r="D413" s="6"/>
      <c r="E413" s="6"/>
      <c r="F413" s="54"/>
      <c r="G413" s="54"/>
      <c r="H413" s="54"/>
      <c r="I413" s="68"/>
      <c r="J413" s="6"/>
      <c r="K413" s="6"/>
      <c r="L413" s="6"/>
      <c r="M413" s="6"/>
      <c r="N413" s="64"/>
      <c r="O413" s="25"/>
      <c r="P413" s="25"/>
      <c r="Q413" s="24"/>
      <c r="R413" s="25"/>
      <c r="S413" s="25"/>
      <c r="T413" s="25"/>
      <c r="U413" s="26"/>
      <c r="V413"/>
      <c r="W413"/>
    </row>
    <row r="414" spans="1:36" s="27" customFormat="1" x14ac:dyDescent="0.35">
      <c r="A414" s="6"/>
      <c r="B414" s="6"/>
      <c r="C414" s="6"/>
      <c r="D414" s="6"/>
      <c r="E414" s="6"/>
      <c r="F414" s="54"/>
      <c r="G414" s="54"/>
      <c r="H414" s="54"/>
      <c r="I414" s="68"/>
      <c r="J414" s="6"/>
      <c r="K414" s="6"/>
      <c r="L414" s="6"/>
      <c r="M414" s="6"/>
      <c r="N414" s="64"/>
      <c r="O414" s="25"/>
      <c r="P414" s="25"/>
      <c r="Q414" s="24"/>
      <c r="R414" s="25"/>
      <c r="S414" s="25"/>
      <c r="T414" s="25"/>
      <c r="U414" s="26"/>
      <c r="V414"/>
      <c r="W414"/>
    </row>
    <row r="415" spans="1:36" s="27" customFormat="1" x14ac:dyDescent="0.35">
      <c r="A415" s="6"/>
      <c r="B415" s="6"/>
      <c r="C415" s="6"/>
      <c r="D415" s="6"/>
      <c r="E415" s="6"/>
      <c r="F415" s="54"/>
      <c r="G415" s="54"/>
      <c r="H415" s="54"/>
      <c r="I415" s="68"/>
      <c r="J415" s="6"/>
      <c r="K415" s="6"/>
      <c r="L415" s="6"/>
      <c r="M415" s="6"/>
      <c r="N415" s="64"/>
      <c r="O415" s="25"/>
      <c r="P415" s="25"/>
      <c r="Q415" s="24"/>
      <c r="R415" s="25"/>
      <c r="S415" s="25"/>
      <c r="T415" s="25"/>
      <c r="U415" s="26"/>
      <c r="V415"/>
      <c r="W415"/>
    </row>
    <row r="416" spans="1:36" s="27" customFormat="1" x14ac:dyDescent="0.35">
      <c r="A416" s="6"/>
      <c r="B416" s="6"/>
      <c r="C416" s="6"/>
      <c r="D416" s="6"/>
      <c r="E416" s="6"/>
      <c r="F416" s="54"/>
      <c r="G416" s="54"/>
      <c r="H416" s="54"/>
      <c r="I416" s="68"/>
      <c r="J416" s="6"/>
      <c r="K416" s="6"/>
      <c r="L416" s="6"/>
      <c r="M416" s="6"/>
      <c r="N416" s="64"/>
      <c r="O416" s="25"/>
      <c r="P416" s="25"/>
      <c r="Q416" s="24"/>
      <c r="R416" s="25"/>
      <c r="S416" s="25"/>
      <c r="T416" s="25"/>
      <c r="U416" s="26"/>
      <c r="V416"/>
      <c r="W416"/>
    </row>
    <row r="417" spans="1:23" s="27" customFormat="1" x14ac:dyDescent="0.35">
      <c r="A417" s="6"/>
      <c r="B417" s="6"/>
      <c r="C417" s="6"/>
      <c r="D417" s="6"/>
      <c r="E417" s="6"/>
      <c r="F417" s="54"/>
      <c r="G417" s="54"/>
      <c r="H417" s="54"/>
      <c r="I417" s="68"/>
      <c r="J417" s="6"/>
      <c r="K417" s="6"/>
      <c r="L417" s="6"/>
      <c r="M417" s="6"/>
      <c r="N417" s="64"/>
      <c r="O417" s="25"/>
      <c r="P417" s="25"/>
      <c r="Q417" s="24"/>
      <c r="R417" s="25"/>
      <c r="S417" s="25"/>
      <c r="T417" s="25"/>
      <c r="U417" s="26"/>
      <c r="V417"/>
      <c r="W417"/>
    </row>
    <row r="418" spans="1:23" s="27" customFormat="1" x14ac:dyDescent="0.35">
      <c r="A418" s="6"/>
      <c r="B418" s="6"/>
      <c r="C418" s="6"/>
      <c r="D418" s="6"/>
      <c r="E418" s="6"/>
      <c r="F418" s="54"/>
      <c r="G418" s="54"/>
      <c r="H418" s="54"/>
      <c r="I418" s="68"/>
      <c r="J418" s="6"/>
      <c r="K418" s="6"/>
      <c r="L418" s="6"/>
      <c r="M418" s="6"/>
      <c r="N418" s="64"/>
      <c r="O418" s="25"/>
      <c r="P418" s="25"/>
      <c r="Q418" s="24"/>
      <c r="R418" s="25"/>
      <c r="S418" s="25"/>
      <c r="T418" s="25"/>
      <c r="U418" s="26"/>
      <c r="V418"/>
      <c r="W418"/>
    </row>
    <row r="419" spans="1:23" s="27" customFormat="1" x14ac:dyDescent="0.35">
      <c r="A419" s="6"/>
      <c r="B419" s="6"/>
      <c r="C419" s="6"/>
      <c r="D419" s="6"/>
      <c r="E419" s="6"/>
      <c r="F419" s="54"/>
      <c r="G419" s="54"/>
      <c r="H419" s="54"/>
      <c r="I419" s="68"/>
      <c r="J419" s="6"/>
      <c r="K419" s="6"/>
      <c r="L419" s="6"/>
      <c r="M419" s="6"/>
      <c r="N419" s="64"/>
      <c r="O419" s="25"/>
      <c r="P419" s="25"/>
      <c r="Q419" s="24"/>
      <c r="R419" s="25"/>
      <c r="S419" s="25"/>
      <c r="T419" s="25"/>
      <c r="U419" s="26"/>
      <c r="V419"/>
      <c r="W419"/>
    </row>
    <row r="420" spans="1:23" s="27" customFormat="1" x14ac:dyDescent="0.35">
      <c r="A420" s="6"/>
      <c r="B420" s="6"/>
      <c r="C420" s="6"/>
      <c r="D420" s="6"/>
      <c r="E420" s="6"/>
      <c r="F420" s="54"/>
      <c r="G420" s="54"/>
      <c r="H420" s="54"/>
      <c r="I420" s="68"/>
      <c r="J420" s="6"/>
      <c r="K420" s="6"/>
      <c r="L420" s="6"/>
      <c r="M420" s="6"/>
      <c r="N420" s="64"/>
      <c r="O420" s="25"/>
      <c r="P420" s="25"/>
      <c r="Q420" s="24"/>
      <c r="R420" s="25"/>
      <c r="S420" s="25"/>
      <c r="T420" s="25"/>
      <c r="U420" s="26"/>
      <c r="V420"/>
      <c r="W420"/>
    </row>
    <row r="421" spans="1:23" s="27" customFormat="1" x14ac:dyDescent="0.35">
      <c r="A421" s="6"/>
      <c r="B421" s="6"/>
      <c r="C421" s="6"/>
      <c r="D421" s="6"/>
      <c r="E421" s="6"/>
      <c r="F421" s="54"/>
      <c r="G421" s="54"/>
      <c r="H421" s="54"/>
      <c r="I421" s="68"/>
      <c r="J421" s="6"/>
      <c r="K421" s="6"/>
      <c r="L421" s="6"/>
      <c r="M421" s="6"/>
      <c r="N421" s="64"/>
      <c r="O421" s="25"/>
      <c r="P421" s="25"/>
      <c r="Q421" s="24"/>
      <c r="R421" s="25"/>
      <c r="S421" s="25"/>
      <c r="T421" s="25"/>
      <c r="U421" s="26"/>
      <c r="V421"/>
      <c r="W421"/>
    </row>
    <row r="422" spans="1:23" s="27" customFormat="1" x14ac:dyDescent="0.35">
      <c r="A422" s="6"/>
      <c r="B422" s="6"/>
      <c r="C422" s="6"/>
      <c r="D422" s="6"/>
      <c r="E422" s="6"/>
      <c r="F422" s="54"/>
      <c r="G422" s="54"/>
      <c r="H422" s="54"/>
      <c r="I422" s="68"/>
      <c r="J422" s="6"/>
      <c r="K422" s="6"/>
      <c r="L422" s="6"/>
      <c r="M422" s="6"/>
      <c r="N422" s="64"/>
      <c r="O422" s="25"/>
      <c r="P422" s="25"/>
      <c r="Q422" s="24"/>
      <c r="R422" s="25"/>
      <c r="S422" s="25"/>
      <c r="T422" s="25"/>
      <c r="U422" s="26"/>
      <c r="V422"/>
      <c r="W422"/>
    </row>
    <row r="423" spans="1:23" s="27" customFormat="1" x14ac:dyDescent="0.35">
      <c r="A423" s="6"/>
      <c r="B423" s="6"/>
      <c r="C423" s="6"/>
      <c r="D423" s="6"/>
      <c r="E423" s="6"/>
      <c r="F423" s="54"/>
      <c r="G423" s="54"/>
      <c r="H423" s="54"/>
      <c r="I423" s="68"/>
      <c r="J423" s="6"/>
      <c r="K423" s="6"/>
      <c r="L423" s="6"/>
      <c r="M423" s="6"/>
      <c r="N423" s="64"/>
      <c r="O423" s="25"/>
      <c r="P423" s="25"/>
      <c r="Q423" s="24"/>
      <c r="R423" s="25"/>
      <c r="S423" s="25"/>
      <c r="T423" s="25"/>
      <c r="U423" s="26"/>
      <c r="V423"/>
      <c r="W423"/>
    </row>
    <row r="424" spans="1:23" s="27" customFormat="1" x14ac:dyDescent="0.35">
      <c r="A424" s="6"/>
      <c r="B424" s="6"/>
      <c r="C424" s="6"/>
      <c r="D424" s="6"/>
      <c r="E424" s="6"/>
      <c r="F424" s="54"/>
      <c r="G424" s="54"/>
      <c r="H424" s="54"/>
      <c r="I424" s="68"/>
      <c r="J424" s="6"/>
      <c r="K424" s="6"/>
      <c r="L424" s="6"/>
      <c r="M424" s="6"/>
      <c r="N424" s="64"/>
      <c r="O424" s="25"/>
      <c r="P424" s="25"/>
      <c r="Q424" s="24"/>
      <c r="R424" s="25"/>
      <c r="S424" s="25"/>
      <c r="T424" s="25"/>
      <c r="U424" s="26"/>
      <c r="V424"/>
      <c r="W424"/>
    </row>
    <row r="425" spans="1:23" s="27" customFormat="1" x14ac:dyDescent="0.35">
      <c r="A425" s="6"/>
      <c r="B425" s="6"/>
      <c r="C425" s="6"/>
      <c r="D425" s="6"/>
      <c r="E425" s="6"/>
      <c r="F425" s="54"/>
      <c r="G425" s="54"/>
      <c r="H425" s="54"/>
      <c r="I425" s="68"/>
      <c r="J425" s="6"/>
      <c r="K425" s="6"/>
      <c r="L425" s="6"/>
      <c r="M425" s="6"/>
      <c r="N425" s="64"/>
      <c r="O425" s="25"/>
      <c r="P425" s="25"/>
      <c r="Q425" s="24"/>
      <c r="R425" s="25"/>
      <c r="S425" s="25"/>
      <c r="T425" s="25"/>
      <c r="U425" s="26"/>
      <c r="V425"/>
      <c r="W425"/>
    </row>
    <row r="426" spans="1:23" s="27" customFormat="1" x14ac:dyDescent="0.35">
      <c r="A426" s="6"/>
      <c r="B426" s="6"/>
      <c r="C426" s="6"/>
      <c r="D426" s="6"/>
      <c r="E426" s="6"/>
      <c r="F426" s="54"/>
      <c r="G426" s="54"/>
      <c r="H426" s="54"/>
      <c r="I426" s="68"/>
      <c r="J426" s="6"/>
      <c r="K426" s="6"/>
      <c r="L426" s="6"/>
      <c r="M426" s="6"/>
      <c r="N426" s="64"/>
      <c r="O426" s="25"/>
      <c r="P426" s="25"/>
      <c r="Q426" s="24"/>
      <c r="R426" s="25"/>
      <c r="S426" s="25"/>
      <c r="T426" s="25"/>
      <c r="U426" s="26"/>
      <c r="V426"/>
      <c r="W426"/>
    </row>
    <row r="427" spans="1:23" s="27" customFormat="1" x14ac:dyDescent="0.35">
      <c r="A427" s="6"/>
      <c r="B427" s="6"/>
      <c r="C427" s="6"/>
      <c r="D427" s="6"/>
      <c r="E427" s="6"/>
      <c r="F427" s="54"/>
      <c r="G427" s="54"/>
      <c r="H427" s="54"/>
      <c r="I427" s="68"/>
      <c r="J427" s="6"/>
      <c r="K427" s="6"/>
      <c r="L427" s="6"/>
      <c r="M427" s="6"/>
      <c r="N427" s="64"/>
      <c r="O427" s="25"/>
      <c r="P427" s="25"/>
      <c r="Q427" s="24"/>
      <c r="R427" s="25"/>
      <c r="S427" s="25"/>
      <c r="T427" s="25"/>
      <c r="U427" s="26"/>
      <c r="V427"/>
      <c r="W427"/>
    </row>
    <row r="428" spans="1:23" s="27" customFormat="1" x14ac:dyDescent="0.35">
      <c r="A428" s="6"/>
      <c r="B428" s="6"/>
      <c r="C428" s="6"/>
      <c r="D428" s="6"/>
      <c r="E428" s="6"/>
      <c r="F428" s="54"/>
      <c r="G428" s="54"/>
      <c r="H428" s="54"/>
      <c r="I428" s="68"/>
      <c r="J428" s="6"/>
      <c r="K428" s="6"/>
      <c r="L428" s="6"/>
      <c r="M428" s="6"/>
      <c r="N428" s="64"/>
      <c r="O428" s="25"/>
      <c r="P428" s="25"/>
      <c r="Q428" s="24"/>
      <c r="R428" s="25"/>
      <c r="S428" s="25"/>
      <c r="T428" s="25"/>
      <c r="U428" s="26"/>
      <c r="V428"/>
      <c r="W428"/>
    </row>
    <row r="429" spans="1:23" s="27" customFormat="1" x14ac:dyDescent="0.35">
      <c r="A429" s="6"/>
      <c r="B429" s="6"/>
      <c r="C429" s="6"/>
      <c r="D429" s="6"/>
      <c r="E429" s="6"/>
      <c r="F429" s="54"/>
      <c r="G429" s="54"/>
      <c r="H429" s="54"/>
      <c r="I429" s="68"/>
      <c r="J429" s="6"/>
      <c r="K429" s="6"/>
      <c r="L429" s="6"/>
      <c r="M429" s="6"/>
      <c r="N429" s="64"/>
      <c r="O429" s="25"/>
      <c r="P429" s="25"/>
      <c r="Q429" s="24"/>
      <c r="R429" s="25"/>
      <c r="S429" s="25"/>
      <c r="T429" s="25"/>
      <c r="U429" s="26"/>
      <c r="V429"/>
      <c r="W429"/>
    </row>
    <row r="430" spans="1:23" s="27" customFormat="1" x14ac:dyDescent="0.35">
      <c r="A430" s="6"/>
      <c r="B430" s="6"/>
      <c r="C430" s="6"/>
      <c r="D430" s="6"/>
      <c r="E430" s="6"/>
      <c r="F430" s="54"/>
      <c r="G430" s="54"/>
      <c r="H430" s="54"/>
      <c r="I430" s="68"/>
      <c r="J430" s="6"/>
      <c r="K430" s="6"/>
      <c r="L430" s="6"/>
      <c r="M430" s="6"/>
      <c r="N430" s="64"/>
      <c r="O430" s="25"/>
      <c r="P430" s="25"/>
      <c r="Q430" s="24"/>
      <c r="R430" s="25"/>
      <c r="S430" s="25"/>
      <c r="T430" s="25"/>
      <c r="U430" s="26"/>
      <c r="V430"/>
      <c r="W430"/>
    </row>
    <row r="431" spans="1:23" s="27" customFormat="1" x14ac:dyDescent="0.35">
      <c r="A431" s="6"/>
      <c r="B431" s="6"/>
      <c r="C431" s="6"/>
      <c r="D431" s="6"/>
      <c r="E431" s="6"/>
      <c r="F431" s="54"/>
      <c r="G431" s="54"/>
      <c r="H431" s="54"/>
      <c r="I431" s="68"/>
      <c r="J431" s="6"/>
      <c r="K431" s="6"/>
      <c r="L431" s="6"/>
      <c r="M431" s="6"/>
      <c r="N431" s="64"/>
      <c r="O431" s="25"/>
      <c r="P431" s="25"/>
      <c r="Q431" s="24"/>
      <c r="R431" s="25"/>
      <c r="S431" s="25"/>
      <c r="T431" s="25"/>
      <c r="U431" s="26"/>
      <c r="V431"/>
      <c r="W431"/>
    </row>
    <row r="432" spans="1:23" s="27" customFormat="1" x14ac:dyDescent="0.35">
      <c r="A432" s="6"/>
      <c r="B432" s="6"/>
      <c r="C432" s="6"/>
      <c r="D432" s="6"/>
      <c r="E432" s="6"/>
      <c r="F432" s="54"/>
      <c r="G432" s="54"/>
      <c r="H432" s="54"/>
      <c r="I432" s="68"/>
      <c r="J432" s="6"/>
      <c r="K432" s="6"/>
      <c r="L432" s="6"/>
      <c r="M432" s="6"/>
      <c r="N432" s="64"/>
      <c r="O432" s="25"/>
      <c r="P432" s="25"/>
      <c r="Q432" s="24"/>
      <c r="R432" s="25"/>
      <c r="S432" s="25"/>
      <c r="T432" s="25"/>
      <c r="U432" s="26"/>
      <c r="V432"/>
      <c r="W432"/>
    </row>
    <row r="433" spans="1:36" s="27" customFormat="1" x14ac:dyDescent="0.35">
      <c r="A433" s="6"/>
      <c r="B433" s="6"/>
      <c r="C433" s="6"/>
      <c r="D433" s="6"/>
      <c r="E433" s="6"/>
      <c r="F433" s="54"/>
      <c r="G433" s="54"/>
      <c r="H433" s="54"/>
      <c r="I433" s="68"/>
      <c r="J433" s="6"/>
      <c r="K433" s="6"/>
      <c r="L433" s="6"/>
      <c r="M433" s="6"/>
      <c r="N433" s="64"/>
      <c r="O433" s="25"/>
      <c r="P433" s="25"/>
      <c r="Q433" s="24"/>
      <c r="R433" s="25"/>
      <c r="S433" s="25"/>
      <c r="T433" s="25"/>
      <c r="U433" s="26"/>
      <c r="V433"/>
      <c r="W433"/>
    </row>
    <row r="434" spans="1:36" s="27" customFormat="1" x14ac:dyDescent="0.35">
      <c r="A434" s="6"/>
      <c r="B434" s="6"/>
      <c r="C434" s="6"/>
      <c r="D434" s="6"/>
      <c r="E434" s="6"/>
      <c r="F434" s="54"/>
      <c r="G434" s="54"/>
      <c r="H434" s="54"/>
      <c r="I434" s="68"/>
      <c r="J434" s="6"/>
      <c r="K434" s="6"/>
      <c r="L434" s="6"/>
      <c r="M434" s="6"/>
      <c r="N434" s="64"/>
      <c r="O434" s="25"/>
      <c r="P434" s="25"/>
      <c r="Q434" s="24"/>
      <c r="R434" s="25"/>
      <c r="S434" s="25"/>
      <c r="T434" s="25"/>
      <c r="U434" s="26"/>
      <c r="V434"/>
      <c r="W434"/>
    </row>
    <row r="435" spans="1:36" s="27" customFormat="1" x14ac:dyDescent="0.35">
      <c r="A435" s="6"/>
      <c r="B435" s="6"/>
      <c r="C435" s="6"/>
      <c r="D435" s="6"/>
      <c r="E435" s="6"/>
      <c r="F435" s="54"/>
      <c r="G435" s="54"/>
      <c r="H435" s="54"/>
      <c r="I435" s="68"/>
      <c r="J435" s="6"/>
      <c r="K435" s="6"/>
      <c r="L435" s="6"/>
      <c r="M435" s="6"/>
      <c r="N435" s="64"/>
      <c r="O435" s="25"/>
      <c r="P435" s="25"/>
      <c r="Q435" s="24"/>
      <c r="R435" s="25"/>
      <c r="S435" s="25"/>
      <c r="T435" s="25"/>
      <c r="U435" s="26"/>
      <c r="V435"/>
      <c r="W435"/>
    </row>
    <row r="436" spans="1:36" s="27" customFormat="1" x14ac:dyDescent="0.35">
      <c r="A436" s="6"/>
      <c r="B436" s="6"/>
      <c r="C436" s="6"/>
      <c r="D436" s="6"/>
      <c r="E436" s="6"/>
      <c r="F436" s="54"/>
      <c r="G436" s="54"/>
      <c r="H436" s="54"/>
      <c r="I436" s="68"/>
      <c r="J436" s="6"/>
      <c r="K436" s="6"/>
      <c r="L436" s="6"/>
      <c r="M436" s="6"/>
      <c r="N436" s="64"/>
      <c r="O436" s="25"/>
      <c r="P436" s="25"/>
      <c r="Q436" s="24"/>
      <c r="R436" s="25"/>
      <c r="S436" s="25"/>
      <c r="T436" s="25"/>
      <c r="U436" s="26"/>
      <c r="V436"/>
      <c r="W436"/>
    </row>
    <row r="437" spans="1:36" s="27" customFormat="1" x14ac:dyDescent="0.35">
      <c r="A437" s="6"/>
      <c r="B437" s="6"/>
      <c r="C437" s="6"/>
      <c r="D437" s="6"/>
      <c r="E437" s="6"/>
      <c r="F437" s="54"/>
      <c r="G437" s="54"/>
      <c r="H437" s="54"/>
      <c r="I437" s="68"/>
      <c r="J437" s="6"/>
      <c r="K437" s="6"/>
      <c r="L437" s="6"/>
      <c r="M437" s="6"/>
      <c r="N437" s="64"/>
      <c r="O437" s="25"/>
      <c r="P437" s="25"/>
      <c r="Q437" s="24"/>
      <c r="R437" s="25"/>
      <c r="S437" s="25"/>
      <c r="T437" s="25"/>
      <c r="U437" s="26"/>
      <c r="V437"/>
      <c r="W437"/>
    </row>
    <row r="438" spans="1:36" s="27" customFormat="1" x14ac:dyDescent="0.35">
      <c r="A438" s="6"/>
      <c r="B438" s="6"/>
      <c r="C438" s="6"/>
      <c r="D438" s="6"/>
      <c r="E438" s="6"/>
      <c r="F438" s="54"/>
      <c r="G438" s="54"/>
      <c r="H438" s="54"/>
      <c r="I438" s="68"/>
      <c r="J438" s="6"/>
      <c r="K438" s="6"/>
      <c r="L438" s="6"/>
      <c r="M438" s="6"/>
      <c r="N438" s="64"/>
      <c r="O438" s="25"/>
      <c r="P438" s="25"/>
      <c r="Q438" s="24"/>
      <c r="R438" s="25"/>
      <c r="S438" s="25"/>
      <c r="T438" s="25"/>
      <c r="U438" s="26"/>
      <c r="V438"/>
      <c r="W438"/>
    </row>
    <row r="439" spans="1:36" s="27" customFormat="1" x14ac:dyDescent="0.35">
      <c r="A439" s="6"/>
      <c r="B439" s="6"/>
      <c r="C439" s="6"/>
      <c r="D439" s="6"/>
      <c r="E439" s="6"/>
      <c r="F439" s="54"/>
      <c r="G439" s="54"/>
      <c r="H439" s="54"/>
      <c r="I439" s="68"/>
      <c r="J439" s="6"/>
      <c r="K439" s="6"/>
      <c r="L439" s="6"/>
      <c r="M439" s="6"/>
      <c r="N439" s="64"/>
      <c r="O439" s="25"/>
      <c r="P439" s="25"/>
      <c r="Q439" s="24"/>
      <c r="R439" s="25"/>
      <c r="S439" s="25"/>
      <c r="T439" s="25"/>
      <c r="U439" s="26"/>
      <c r="V439"/>
      <c r="W439"/>
      <c r="X439"/>
      <c r="Y439"/>
      <c r="Z439"/>
      <c r="AA439"/>
      <c r="AB439"/>
      <c r="AC439"/>
      <c r="AD439"/>
      <c r="AE439"/>
    </row>
    <row r="440" spans="1:36" s="27" customFormat="1" x14ac:dyDescent="0.35">
      <c r="A440" s="6"/>
      <c r="B440" s="6"/>
      <c r="C440" s="6"/>
      <c r="D440" s="6"/>
      <c r="E440" s="6"/>
      <c r="F440" s="54"/>
      <c r="G440" s="54"/>
      <c r="H440" s="54"/>
      <c r="I440" s="68"/>
      <c r="J440" s="6"/>
      <c r="K440" s="6"/>
      <c r="L440" s="6"/>
      <c r="M440" s="6"/>
      <c r="N440" s="64"/>
      <c r="O440" s="25"/>
      <c r="P440" s="25"/>
      <c r="Q440" s="24"/>
      <c r="R440" s="24"/>
      <c r="S440" s="24"/>
      <c r="T440" s="24"/>
      <c r="U440" s="26"/>
      <c r="V440"/>
      <c r="W440"/>
      <c r="X440"/>
      <c r="Y440"/>
      <c r="Z440"/>
      <c r="AA440"/>
      <c r="AB440"/>
      <c r="AC440"/>
      <c r="AD440"/>
      <c r="AE440"/>
    </row>
    <row r="441" spans="1:36" s="27" customFormat="1" x14ac:dyDescent="0.35">
      <c r="A441" s="6"/>
      <c r="B441" s="6"/>
      <c r="C441" s="6"/>
      <c r="D441" s="6"/>
      <c r="E441" s="6"/>
      <c r="F441" s="54"/>
      <c r="G441" s="54"/>
      <c r="H441" s="54"/>
      <c r="I441" s="68"/>
      <c r="J441" s="6"/>
      <c r="K441" s="6"/>
      <c r="L441" s="6"/>
      <c r="M441" s="6"/>
      <c r="N441" s="64"/>
      <c r="O441" s="25"/>
      <c r="P441" s="25"/>
      <c r="Q441" s="24"/>
      <c r="R441" s="24"/>
      <c r="S441" s="24"/>
      <c r="T441" s="24"/>
      <c r="U441" s="26"/>
      <c r="V441"/>
      <c r="W441"/>
      <c r="X441"/>
      <c r="Y441"/>
      <c r="Z441"/>
      <c r="AA441"/>
      <c r="AB441"/>
      <c r="AC441"/>
      <c r="AD441"/>
      <c r="AE441"/>
    </row>
    <row r="442" spans="1:36" s="27" customFormat="1" x14ac:dyDescent="0.35">
      <c r="A442" s="6"/>
      <c r="B442" s="6"/>
      <c r="C442" s="6"/>
      <c r="D442" s="6"/>
      <c r="E442" s="6"/>
      <c r="F442" s="54"/>
      <c r="G442" s="54"/>
      <c r="H442" s="54"/>
      <c r="I442" s="68"/>
      <c r="J442" s="6"/>
      <c r="K442" s="6"/>
      <c r="L442" s="6"/>
      <c r="M442" s="6"/>
      <c r="N442" s="64"/>
      <c r="O442" s="25"/>
      <c r="P442" s="25"/>
      <c r="Q442" s="24"/>
      <c r="R442" s="24"/>
      <c r="S442" s="24"/>
      <c r="T442" s="24"/>
      <c r="U442" s="26"/>
      <c r="V442"/>
      <c r="W442"/>
      <c r="X442"/>
      <c r="Y442"/>
      <c r="Z442"/>
      <c r="AA442"/>
      <c r="AB442"/>
      <c r="AC442"/>
      <c r="AD442"/>
      <c r="AE442"/>
    </row>
    <row r="443" spans="1:36" s="27" customFormat="1" x14ac:dyDescent="0.35">
      <c r="A443" s="6"/>
      <c r="B443" s="6"/>
      <c r="C443" s="6"/>
      <c r="D443" s="6"/>
      <c r="E443" s="6"/>
      <c r="F443" s="54"/>
      <c r="G443" s="54"/>
      <c r="H443" s="54"/>
      <c r="I443" s="68"/>
      <c r="J443" s="6"/>
      <c r="K443" s="6"/>
      <c r="L443" s="6"/>
      <c r="M443" s="6"/>
      <c r="N443" s="64"/>
      <c r="O443" s="25"/>
      <c r="P443" s="25"/>
      <c r="Q443" s="24"/>
      <c r="R443" s="24"/>
      <c r="S443" s="24"/>
      <c r="T443" s="24"/>
      <c r="U443" s="26"/>
      <c r="V443"/>
      <c r="W443"/>
      <c r="X443"/>
      <c r="Y443"/>
      <c r="Z443"/>
      <c r="AA443"/>
      <c r="AB443"/>
      <c r="AC443"/>
      <c r="AD443"/>
      <c r="AE443"/>
    </row>
    <row r="444" spans="1:36" s="27" customFormat="1" x14ac:dyDescent="0.35">
      <c r="A444" s="6"/>
      <c r="B444" s="6"/>
      <c r="C444" s="6"/>
      <c r="D444" s="6"/>
      <c r="E444" s="6"/>
      <c r="F444" s="54"/>
      <c r="G444" s="54"/>
      <c r="H444" s="54"/>
      <c r="I444" s="68"/>
      <c r="J444" s="6"/>
      <c r="K444" s="6"/>
      <c r="L444" s="6"/>
      <c r="M444" s="6"/>
      <c r="N444" s="64"/>
      <c r="O444" s="25"/>
      <c r="P444" s="25"/>
      <c r="Q444" s="24"/>
      <c r="R444" s="24"/>
      <c r="S444" s="24"/>
      <c r="T444" s="24"/>
      <c r="U444" s="26"/>
      <c r="V444"/>
      <c r="W444"/>
      <c r="X444"/>
      <c r="Y444"/>
      <c r="Z444"/>
      <c r="AA444"/>
      <c r="AB444"/>
      <c r="AC444"/>
      <c r="AD444"/>
      <c r="AE444"/>
    </row>
    <row r="445" spans="1:36" s="27" customFormat="1" x14ac:dyDescent="0.35">
      <c r="A445" s="6"/>
      <c r="B445" s="6"/>
      <c r="C445" s="6"/>
      <c r="D445" s="6"/>
      <c r="E445" s="6"/>
      <c r="F445" s="54"/>
      <c r="G445" s="54"/>
      <c r="H445" s="54"/>
      <c r="I445" s="68"/>
      <c r="J445" s="6"/>
      <c r="K445" s="6"/>
      <c r="L445" s="6"/>
      <c r="M445" s="6"/>
      <c r="N445" s="64"/>
      <c r="O445" s="25"/>
      <c r="P445" s="25"/>
      <c r="Q445" s="24"/>
      <c r="R445" s="24"/>
      <c r="S445" s="24"/>
      <c r="T445" s="24"/>
      <c r="U445" s="26"/>
      <c r="V445"/>
      <c r="W445"/>
      <c r="X445"/>
      <c r="Y445"/>
      <c r="Z445"/>
      <c r="AA445"/>
      <c r="AB445"/>
      <c r="AC445"/>
      <c r="AD445"/>
      <c r="AE445"/>
    </row>
    <row r="446" spans="1:36" x14ac:dyDescent="0.35">
      <c r="N446" s="65"/>
      <c r="AF446" s="27"/>
      <c r="AG446" s="27"/>
      <c r="AH446" s="27"/>
      <c r="AI446" s="27"/>
      <c r="AJ446" s="27"/>
    </row>
    <row r="447" spans="1:36" x14ac:dyDescent="0.35">
      <c r="N447" s="65"/>
      <c r="AF447" s="27"/>
      <c r="AG447" s="27"/>
      <c r="AH447" s="27"/>
      <c r="AI447" s="27"/>
      <c r="AJ447" s="27"/>
    </row>
    <row r="448" spans="1:36" x14ac:dyDescent="0.35">
      <c r="N448" s="65"/>
    </row>
    <row r="449" spans="14:14" x14ac:dyDescent="0.35">
      <c r="N449" s="65"/>
    </row>
    <row r="450" spans="14:14" x14ac:dyDescent="0.35">
      <c r="N450" s="65"/>
    </row>
    <row r="451" spans="14:14" x14ac:dyDescent="0.35">
      <c r="N451" s="65"/>
    </row>
    <row r="452" spans="14:14" x14ac:dyDescent="0.35">
      <c r="N452" s="65"/>
    </row>
    <row r="453" spans="14:14" x14ac:dyDescent="0.35">
      <c r="N453" s="65"/>
    </row>
    <row r="454" spans="14:14" x14ac:dyDescent="0.35">
      <c r="N454" s="65"/>
    </row>
    <row r="455" spans="14:14" x14ac:dyDescent="0.35">
      <c r="N455" s="65"/>
    </row>
    <row r="456" spans="14:14" x14ac:dyDescent="0.35">
      <c r="N456" s="65"/>
    </row>
    <row r="457" spans="14:14" x14ac:dyDescent="0.35">
      <c r="N457" s="65"/>
    </row>
    <row r="458" spans="14:14" x14ac:dyDescent="0.35">
      <c r="N458" s="65"/>
    </row>
    <row r="459" spans="14:14" x14ac:dyDescent="0.35">
      <c r="N459" s="65"/>
    </row>
    <row r="460" spans="14:14" x14ac:dyDescent="0.35">
      <c r="N460" s="65"/>
    </row>
    <row r="461" spans="14:14" x14ac:dyDescent="0.35">
      <c r="N461" s="65"/>
    </row>
    <row r="462" spans="14:14" x14ac:dyDescent="0.35">
      <c r="N462" s="65"/>
    </row>
    <row r="463" spans="14:14" x14ac:dyDescent="0.35">
      <c r="N463" s="65"/>
    </row>
    <row r="464" spans="14:14" x14ac:dyDescent="0.35">
      <c r="N464" s="65"/>
    </row>
    <row r="465" spans="14:14" x14ac:dyDescent="0.35">
      <c r="N465" s="65"/>
    </row>
    <row r="466" spans="14:14" x14ac:dyDescent="0.35">
      <c r="N466" s="65"/>
    </row>
    <row r="467" spans="14:14" x14ac:dyDescent="0.35">
      <c r="N467" s="65"/>
    </row>
    <row r="468" spans="14:14" x14ac:dyDescent="0.35">
      <c r="N468" s="65"/>
    </row>
    <row r="469" spans="14:14" x14ac:dyDescent="0.35">
      <c r="N469" s="65"/>
    </row>
    <row r="470" spans="14:14" x14ac:dyDescent="0.35">
      <c r="N470" s="65"/>
    </row>
    <row r="471" spans="14:14" x14ac:dyDescent="0.35">
      <c r="N471" s="65"/>
    </row>
    <row r="472" spans="14:14" x14ac:dyDescent="0.35">
      <c r="N472" s="65"/>
    </row>
    <row r="473" spans="14:14" x14ac:dyDescent="0.35">
      <c r="N473" s="65"/>
    </row>
    <row r="474" spans="14:14" x14ac:dyDescent="0.35">
      <c r="N474" s="65"/>
    </row>
    <row r="475" spans="14:14" x14ac:dyDescent="0.35">
      <c r="N475" s="65"/>
    </row>
    <row r="476" spans="14:14" x14ac:dyDescent="0.35">
      <c r="N476" s="65"/>
    </row>
    <row r="477" spans="14:14" x14ac:dyDescent="0.35">
      <c r="N477" s="65"/>
    </row>
    <row r="478" spans="14:14" x14ac:dyDescent="0.35">
      <c r="N478" s="65"/>
    </row>
    <row r="479" spans="14:14" x14ac:dyDescent="0.35">
      <c r="N479" s="65"/>
    </row>
    <row r="480" spans="14:14" x14ac:dyDescent="0.35">
      <c r="N480" s="65"/>
    </row>
    <row r="481" spans="14:14" x14ac:dyDescent="0.35">
      <c r="N481" s="65"/>
    </row>
    <row r="482" spans="14:14" x14ac:dyDescent="0.35">
      <c r="N482" s="65"/>
    </row>
    <row r="483" spans="14:14" x14ac:dyDescent="0.35">
      <c r="N483" s="65"/>
    </row>
    <row r="484" spans="14:14" x14ac:dyDescent="0.35">
      <c r="N484" s="65"/>
    </row>
    <row r="485" spans="14:14" x14ac:dyDescent="0.35">
      <c r="N485" s="65"/>
    </row>
    <row r="486" spans="14:14" x14ac:dyDescent="0.35">
      <c r="N486" s="65"/>
    </row>
    <row r="487" spans="14:14" x14ac:dyDescent="0.35">
      <c r="N487" s="65"/>
    </row>
    <row r="488" spans="14:14" x14ac:dyDescent="0.35">
      <c r="N488" s="65"/>
    </row>
    <row r="489" spans="14:14" x14ac:dyDescent="0.35">
      <c r="N489" s="65"/>
    </row>
    <row r="490" spans="14:14" x14ac:dyDescent="0.35">
      <c r="N490" s="65"/>
    </row>
    <row r="491" spans="14:14" x14ac:dyDescent="0.35">
      <c r="N491" s="65"/>
    </row>
    <row r="492" spans="14:14" x14ac:dyDescent="0.35">
      <c r="N492" s="65"/>
    </row>
    <row r="493" spans="14:14" x14ac:dyDescent="0.35">
      <c r="N493" s="65"/>
    </row>
    <row r="494" spans="14:14" x14ac:dyDescent="0.35">
      <c r="N494" s="65"/>
    </row>
    <row r="495" spans="14:14" x14ac:dyDescent="0.35">
      <c r="N495" s="65"/>
    </row>
    <row r="496" spans="14:14" x14ac:dyDescent="0.35">
      <c r="N496" s="65"/>
    </row>
    <row r="497" spans="14:14" x14ac:dyDescent="0.35">
      <c r="N497" s="65"/>
    </row>
    <row r="498" spans="14:14" x14ac:dyDescent="0.35">
      <c r="N498" s="65"/>
    </row>
    <row r="499" spans="14:14" x14ac:dyDescent="0.35">
      <c r="N499" s="65"/>
    </row>
    <row r="500" spans="14:14" x14ac:dyDescent="0.35">
      <c r="N500" s="65"/>
    </row>
    <row r="501" spans="14:14" x14ac:dyDescent="0.35">
      <c r="N501" s="65"/>
    </row>
    <row r="502" spans="14:14" x14ac:dyDescent="0.35">
      <c r="N502" s="65"/>
    </row>
  </sheetData>
  <sortState ref="A2:AG336">
    <sortCondition descending="1" ref="F2:F336"/>
  </sortState>
  <conditionalFormatting sqref="Q370:Q775 N503:N838 J63:M63 I62 I64:M113 I115:M123 I125:M138 I140:M176 I178:M282 I284:M720 L114:M114 L124:M124 L139:M139 L177:M177 L283:M283">
    <cfRule type="expression" dxfId="815" priority="51">
      <formula>MOD(ROW(),2)</formula>
    </cfRule>
  </conditionalFormatting>
  <conditionalFormatting sqref="R440:T775">
    <cfRule type="expression" dxfId="814" priority="50">
      <formula>MOD(ROW(),2)</formula>
    </cfRule>
  </conditionalFormatting>
  <conditionalFormatting sqref="B130:D264 B265 D265 B40:D128 A40:A292 B294:D300 C309:D310 C312:D313 A298:A315 A322:A325 A332 A327:D327 A333:C333 B266:D291 C315:D317 C328:D328 C332:D332 A2:D38 A337:D720 E102:E322 E2:H101 F102:H326 E327:H652 H38:H336 J2:M2 J3:L3 J4:M30 I31:M61 J62:M62 K31:K113 K115:K123 K125:K138 K140:K176 K178:K282 K284:K335">
    <cfRule type="expression" dxfId="813" priority="47">
      <formula>MOD(ROW(),2)</formula>
    </cfRule>
  </conditionalFormatting>
  <conditionalFormatting sqref="B292:D292">
    <cfRule type="expression" dxfId="812" priority="46">
      <formula>MOD(ROW(),2)</formula>
    </cfRule>
  </conditionalFormatting>
  <conditionalFormatting sqref="A39:D39">
    <cfRule type="expression" dxfId="811" priority="45">
      <formula>MOD(ROW(),2)</formula>
    </cfRule>
  </conditionalFormatting>
  <conditionalFormatting sqref="B129:D129">
    <cfRule type="expression" dxfId="810" priority="44">
      <formula>MOD(ROW(),2)</formula>
    </cfRule>
  </conditionalFormatting>
  <conditionalFormatting sqref="C265">
    <cfRule type="expression" dxfId="809" priority="43">
      <formula>MOD(ROW(),2)</formula>
    </cfRule>
  </conditionalFormatting>
  <conditionalFormatting sqref="A294:A295 A318 A328 A293:D293 A319:D319 B307 A334:D334 A335:A336 C335:D336">
    <cfRule type="expression" dxfId="808" priority="42">
      <formula>MOD(ROW(),2)</formula>
    </cfRule>
  </conditionalFormatting>
  <conditionalFormatting sqref="C301:C308 C314 A316:A317 C322:D322 B302:B306">
    <cfRule type="expression" dxfId="807" priority="41">
      <formula>MOD(ROW(),2)</formula>
    </cfRule>
  </conditionalFormatting>
  <conditionalFormatting sqref="D301:D308">
    <cfRule type="expression" dxfId="806" priority="40">
      <formula>MOD(ROW(),2)</formula>
    </cfRule>
  </conditionalFormatting>
  <conditionalFormatting sqref="C311">
    <cfRule type="expression" dxfId="805" priority="39">
      <formula>MOD(ROW(),2)</formula>
    </cfRule>
  </conditionalFormatting>
  <conditionalFormatting sqref="D311">
    <cfRule type="expression" dxfId="804" priority="38">
      <formula>MOD(ROW(),2)</formula>
    </cfRule>
  </conditionalFormatting>
  <conditionalFormatting sqref="A296">
    <cfRule type="expression" dxfId="803" priority="37">
      <formula>MOD(ROW(),2)</formula>
    </cfRule>
  </conditionalFormatting>
  <conditionalFormatting sqref="A297">
    <cfRule type="expression" dxfId="802" priority="36">
      <formula>MOD(ROW(),2)</formula>
    </cfRule>
  </conditionalFormatting>
  <conditionalFormatting sqref="D314">
    <cfRule type="expression" dxfId="801" priority="35">
      <formula>MOD(ROW(),2)</formula>
    </cfRule>
  </conditionalFormatting>
  <conditionalFormatting sqref="C318:D318">
    <cfRule type="expression" dxfId="800" priority="34">
      <formula>MOD(ROW(),2)</formula>
    </cfRule>
  </conditionalFormatting>
  <conditionalFormatting sqref="C323:D324">
    <cfRule type="expression" dxfId="799" priority="31">
      <formula>MOD(ROW(),2)</formula>
    </cfRule>
  </conditionalFormatting>
  <conditionalFormatting sqref="A320:A321">
    <cfRule type="expression" dxfId="798" priority="33">
      <formula>MOD(ROW(),2)</formula>
    </cfRule>
  </conditionalFormatting>
  <conditionalFormatting sqref="C320:D321">
    <cfRule type="expression" dxfId="797" priority="32">
      <formula>MOD(ROW(),2)</formula>
    </cfRule>
  </conditionalFormatting>
  <conditionalFormatting sqref="C325">
    <cfRule type="expression" dxfId="796" priority="30">
      <formula>MOD(ROW(),2)</formula>
    </cfRule>
  </conditionalFormatting>
  <conditionalFormatting sqref="D325">
    <cfRule type="expression" dxfId="795" priority="29">
      <formula>MOD(ROW(),2)</formula>
    </cfRule>
  </conditionalFormatting>
  <conditionalFormatting sqref="A326">
    <cfRule type="expression" dxfId="794" priority="28">
      <formula>MOD(ROW(),2)</formula>
    </cfRule>
  </conditionalFormatting>
  <conditionalFormatting sqref="C326:D326">
    <cfRule type="expression" dxfId="793" priority="27">
      <formula>MOD(ROW(),2)</formula>
    </cfRule>
  </conditionalFormatting>
  <conditionalFormatting sqref="C329">
    <cfRule type="expression" dxfId="792" priority="26">
      <formula>MOD(ROW(),2)</formula>
    </cfRule>
  </conditionalFormatting>
  <conditionalFormatting sqref="B329">
    <cfRule type="expression" dxfId="791" priority="25">
      <formula>MOD(ROW(),2)</formula>
    </cfRule>
  </conditionalFormatting>
  <conditionalFormatting sqref="A330">
    <cfRule type="expression" dxfId="790" priority="23">
      <formula>MOD(ROW(),2)</formula>
    </cfRule>
  </conditionalFormatting>
  <conditionalFormatting sqref="A329">
    <cfRule type="expression" dxfId="789" priority="24">
      <formula>MOD(ROW(),2)</formula>
    </cfRule>
  </conditionalFormatting>
  <conditionalFormatting sqref="C330:D330">
    <cfRule type="expression" dxfId="788" priority="22">
      <formula>MOD(ROW(),2)</formula>
    </cfRule>
  </conditionalFormatting>
  <conditionalFormatting sqref="C331:D331">
    <cfRule type="expression" dxfId="787" priority="20">
      <formula>MOD(ROW(),2)</formula>
    </cfRule>
  </conditionalFormatting>
  <conditionalFormatting sqref="A331">
    <cfRule type="expression" dxfId="786" priority="21">
      <formula>MOD(ROW(),2)</formula>
    </cfRule>
  </conditionalFormatting>
  <conditionalFormatting sqref="B301">
    <cfRule type="expression" dxfId="785" priority="19">
      <formula>MOD(ROW(),2)</formula>
    </cfRule>
  </conditionalFormatting>
  <conditionalFormatting sqref="B324">
    <cfRule type="expression" dxfId="784" priority="18">
      <formula>MOD(ROW(),2)</formula>
    </cfRule>
  </conditionalFormatting>
  <conditionalFormatting sqref="B323">
    <cfRule type="expression" dxfId="783" priority="17">
      <formula>MOD(ROW(),2)</formula>
    </cfRule>
  </conditionalFormatting>
  <conditionalFormatting sqref="D329">
    <cfRule type="expression" dxfId="782" priority="16">
      <formula>MOD(ROW(),2)</formula>
    </cfRule>
  </conditionalFormatting>
  <conditionalFormatting sqref="D333">
    <cfRule type="expression" dxfId="781" priority="15">
      <formula>MOD(ROW(),2)</formula>
    </cfRule>
  </conditionalFormatting>
  <conditionalFormatting sqref="B308:B318">
    <cfRule type="expression" dxfId="780" priority="14">
      <formula>MOD(ROW(),2)</formula>
    </cfRule>
  </conditionalFormatting>
  <conditionalFormatting sqref="B320:B322">
    <cfRule type="expression" dxfId="779" priority="13">
      <formula>MOD(ROW(),2)</formula>
    </cfRule>
  </conditionalFormatting>
  <conditionalFormatting sqref="B325:B326">
    <cfRule type="expression" dxfId="778" priority="12">
      <formula>MOD(ROW(),2)</formula>
    </cfRule>
  </conditionalFormatting>
  <conditionalFormatting sqref="B328">
    <cfRule type="expression" dxfId="777" priority="11">
      <formula>MOD(ROW(),2)</formula>
    </cfRule>
  </conditionalFormatting>
  <conditionalFormatting sqref="B330:B332">
    <cfRule type="expression" dxfId="776" priority="10">
      <formula>MOD(ROW(),2)</formula>
    </cfRule>
  </conditionalFormatting>
  <conditionalFormatting sqref="B335:B336">
    <cfRule type="expression" dxfId="775" priority="9">
      <formula>MOD(ROW(),2)</formula>
    </cfRule>
  </conditionalFormatting>
  <conditionalFormatting sqref="E324:E326">
    <cfRule type="expression" dxfId="774" priority="8">
      <formula>MOD(ROW(),2)</formula>
    </cfRule>
  </conditionalFormatting>
  <conditionalFormatting sqref="E323">
    <cfRule type="expression" dxfId="773" priority="7">
      <formula>MOD(ROW(),2)</formula>
    </cfRule>
  </conditionalFormatting>
  <conditionalFormatting sqref="I2:I30">
    <cfRule type="expression" dxfId="772" priority="6">
      <formula>MOD(ROW(),2)</formula>
    </cfRule>
  </conditionalFormatting>
  <conditionalFormatting sqref="I114">
    <cfRule type="expression" dxfId="771" priority="5">
      <formula>MOD(ROW(),2)</formula>
    </cfRule>
  </conditionalFormatting>
  <conditionalFormatting sqref="I124">
    <cfRule type="expression" dxfId="770" priority="4">
      <formula>MOD(ROW(),2)</formula>
    </cfRule>
  </conditionalFormatting>
  <conditionalFormatting sqref="I139">
    <cfRule type="expression" dxfId="769" priority="3">
      <formula>MOD(ROW(),2)</formula>
    </cfRule>
  </conditionalFormatting>
  <conditionalFormatting sqref="I177">
    <cfRule type="expression" dxfId="768" priority="2">
      <formula>MOD(ROW(),2)</formula>
    </cfRule>
  </conditionalFormatting>
  <conditionalFormatting sqref="I283">
    <cfRule type="expression" dxfId="767" priority="1">
      <formula>MOD(ROW(),2)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zoomScale="50" zoomScaleNormal="43" zoomScalePageLayoutView="50" workbookViewId="0"/>
  </sheetViews>
  <sheetFormatPr defaultColWidth="19.296875" defaultRowHeight="31.2" x14ac:dyDescent="0.6"/>
  <cols>
    <col min="1" max="1" width="19.296875" style="125"/>
    <col min="2" max="2" width="19.296875" style="126"/>
    <col min="3" max="3" width="24.796875" style="126" customWidth="1"/>
    <col min="4" max="4" width="56.5" style="127" customWidth="1"/>
    <col min="5" max="5" width="56.19921875" style="127" customWidth="1"/>
    <col min="6" max="6" width="82.796875" style="127" customWidth="1"/>
    <col min="7" max="7" width="62.69921875" style="127" customWidth="1"/>
    <col min="8" max="8" width="19.296875" style="128"/>
    <col min="9" max="16384" width="19.296875" style="127"/>
  </cols>
  <sheetData>
    <row r="1" spans="1:10" s="108" customFormat="1" ht="93.6" x14ac:dyDescent="0.6">
      <c r="A1" s="105" t="s">
        <v>1334</v>
      </c>
      <c r="B1" s="106" t="s">
        <v>1340</v>
      </c>
      <c r="C1" s="106" t="s">
        <v>1341</v>
      </c>
      <c r="D1" s="107" t="s">
        <v>1335</v>
      </c>
      <c r="E1" s="107" t="s">
        <v>1339</v>
      </c>
      <c r="F1" s="107" t="s">
        <v>1336</v>
      </c>
      <c r="G1" s="107" t="s">
        <v>360</v>
      </c>
      <c r="H1" s="107" t="s">
        <v>1324</v>
      </c>
      <c r="I1" s="107" t="s">
        <v>1326</v>
      </c>
      <c r="J1" s="107" t="s">
        <v>1338</v>
      </c>
    </row>
    <row r="2" spans="1:10" s="116" customFormat="1" x14ac:dyDescent="0.6">
      <c r="A2" s="109" t="s">
        <v>564</v>
      </c>
      <c r="B2" s="110">
        <v>34.447049999999997</v>
      </c>
      <c r="C2" s="110">
        <v>-118.588342</v>
      </c>
      <c r="D2" s="111" t="s">
        <v>214</v>
      </c>
      <c r="E2" s="112" t="s">
        <v>417</v>
      </c>
      <c r="F2" s="112" t="s">
        <v>1337</v>
      </c>
      <c r="G2" s="112" t="s">
        <v>376</v>
      </c>
      <c r="H2" s="113" t="s">
        <v>514</v>
      </c>
      <c r="I2" s="114">
        <v>26.734678938696824</v>
      </c>
      <c r="J2" s="115">
        <v>366.1903606022824</v>
      </c>
    </row>
    <row r="3" spans="1:10" s="116" customFormat="1" x14ac:dyDescent="0.6">
      <c r="A3" s="109" t="s">
        <v>565</v>
      </c>
      <c r="B3" s="110">
        <v>33.905999999999999</v>
      </c>
      <c r="C3" s="110">
        <v>-118.4063</v>
      </c>
      <c r="D3" s="111" t="s">
        <v>179</v>
      </c>
      <c r="E3" s="112" t="s">
        <v>346</v>
      </c>
      <c r="F3" s="112" t="s">
        <v>357</v>
      </c>
      <c r="G3" s="112" t="s">
        <v>370</v>
      </c>
      <c r="H3" s="113" t="s">
        <v>343</v>
      </c>
      <c r="I3" s="114">
        <v>2.1572067535000001</v>
      </c>
      <c r="J3" s="115">
        <v>484.78151780000002</v>
      </c>
    </row>
    <row r="4" spans="1:10" s="116" customFormat="1" x14ac:dyDescent="0.6">
      <c r="A4" s="109" t="s">
        <v>566</v>
      </c>
      <c r="B4" s="110">
        <v>33.905431</v>
      </c>
      <c r="C4" s="110">
        <v>-118.406435</v>
      </c>
      <c r="D4" s="111" t="s">
        <v>179</v>
      </c>
      <c r="E4" s="112" t="s">
        <v>346</v>
      </c>
      <c r="F4" s="112" t="s">
        <v>357</v>
      </c>
      <c r="G4" s="112" t="s">
        <v>370</v>
      </c>
      <c r="H4" s="113" t="s">
        <v>343</v>
      </c>
      <c r="I4" s="114">
        <v>2.15379677457</v>
      </c>
      <c r="J4" s="115">
        <v>484.78151780000002</v>
      </c>
    </row>
    <row r="5" spans="1:10" s="116" customFormat="1" x14ac:dyDescent="0.6">
      <c r="A5" s="109" t="s">
        <v>567</v>
      </c>
      <c r="B5" s="110">
        <v>33.905982999999999</v>
      </c>
      <c r="C5" s="110">
        <v>-118.40348899999999</v>
      </c>
      <c r="D5" s="111" t="s">
        <v>179</v>
      </c>
      <c r="E5" s="112" t="s">
        <v>346</v>
      </c>
      <c r="F5" s="112" t="s">
        <v>357</v>
      </c>
      <c r="G5" s="112" t="s">
        <v>370</v>
      </c>
      <c r="H5" s="113" t="s">
        <v>343</v>
      </c>
      <c r="I5" s="114">
        <v>2.1901900351500001</v>
      </c>
      <c r="J5" s="115">
        <v>484.78151780000002</v>
      </c>
    </row>
    <row r="6" spans="1:10" s="116" customFormat="1" x14ac:dyDescent="0.6">
      <c r="A6" s="109" t="s">
        <v>568</v>
      </c>
      <c r="B6" s="110">
        <v>33.78245699</v>
      </c>
      <c r="C6" s="110">
        <v>-118.32809626</v>
      </c>
      <c r="D6" s="111" t="s">
        <v>1052</v>
      </c>
      <c r="E6" s="112" t="s">
        <v>197</v>
      </c>
      <c r="F6" s="112" t="s">
        <v>419</v>
      </c>
      <c r="G6" s="112" t="s">
        <v>404</v>
      </c>
      <c r="H6" s="113" t="s">
        <v>343</v>
      </c>
      <c r="I6" s="114">
        <v>0.46199782378999998</v>
      </c>
      <c r="J6" s="115">
        <v>83.965707285799994</v>
      </c>
    </row>
    <row r="7" spans="1:10" s="116" customFormat="1" x14ac:dyDescent="0.6">
      <c r="A7" s="109" t="s">
        <v>569</v>
      </c>
      <c r="B7" s="110">
        <v>33.776957000000003</v>
      </c>
      <c r="C7" s="110">
        <v>-118.28704</v>
      </c>
      <c r="D7" s="111" t="s">
        <v>185</v>
      </c>
      <c r="E7" s="112" t="s">
        <v>346</v>
      </c>
      <c r="F7" s="112" t="s">
        <v>1058</v>
      </c>
      <c r="G7" s="112" t="s">
        <v>370</v>
      </c>
      <c r="H7" s="113" t="s">
        <v>343</v>
      </c>
      <c r="I7" s="114">
        <v>8.6696936516099998E-2</v>
      </c>
      <c r="J7" s="115">
        <v>23.469128658700001</v>
      </c>
    </row>
    <row r="8" spans="1:10" s="116" customFormat="1" x14ac:dyDescent="0.6">
      <c r="A8" s="109" t="s">
        <v>570</v>
      </c>
      <c r="B8" s="110">
        <v>33.772601109999997</v>
      </c>
      <c r="C8" s="110">
        <v>-118.28643146</v>
      </c>
      <c r="D8" s="111" t="s">
        <v>185</v>
      </c>
      <c r="E8" s="112" t="s">
        <v>346</v>
      </c>
      <c r="F8" s="112" t="s">
        <v>1058</v>
      </c>
      <c r="G8" s="112" t="s">
        <v>370</v>
      </c>
      <c r="H8" s="113" t="s">
        <v>343</v>
      </c>
      <c r="I8" s="114">
        <v>0.233736125519</v>
      </c>
      <c r="J8" s="115">
        <v>28.8561951754</v>
      </c>
    </row>
    <row r="9" spans="1:10" s="116" customFormat="1" x14ac:dyDescent="0.6">
      <c r="A9" s="109" t="s">
        <v>571</v>
      </c>
      <c r="B9" s="110">
        <v>33.770829059999997</v>
      </c>
      <c r="C9" s="110">
        <v>-118.29289712000001</v>
      </c>
      <c r="D9" s="111" t="s">
        <v>185</v>
      </c>
      <c r="E9" s="112" t="s">
        <v>346</v>
      </c>
      <c r="F9" s="112" t="s">
        <v>1058</v>
      </c>
      <c r="G9" s="112" t="s">
        <v>370</v>
      </c>
      <c r="H9" s="113" t="s">
        <v>343</v>
      </c>
      <c r="I9" s="114">
        <v>1.1721898394200001</v>
      </c>
      <c r="J9" s="115">
        <v>467.45968810199997</v>
      </c>
    </row>
    <row r="10" spans="1:10" s="116" customFormat="1" x14ac:dyDescent="0.6">
      <c r="A10" s="109" t="s">
        <v>572</v>
      </c>
      <c r="B10" s="110">
        <v>33.804667999999999</v>
      </c>
      <c r="C10" s="110">
        <v>-118.243853</v>
      </c>
      <c r="D10" s="111" t="s">
        <v>189</v>
      </c>
      <c r="E10" s="112" t="s">
        <v>346</v>
      </c>
      <c r="F10" s="112" t="s">
        <v>1059</v>
      </c>
      <c r="G10" s="112" t="s">
        <v>370</v>
      </c>
      <c r="H10" s="113" t="s">
        <v>343</v>
      </c>
      <c r="I10" s="114">
        <v>1.2147851965900001</v>
      </c>
      <c r="J10" s="115">
        <v>129.004263495</v>
      </c>
    </row>
    <row r="11" spans="1:10" s="116" customFormat="1" x14ac:dyDescent="0.6">
      <c r="A11" s="109" t="s">
        <v>574</v>
      </c>
      <c r="B11" s="110">
        <v>33.815809999999999</v>
      </c>
      <c r="C11" s="110">
        <v>-118.246889</v>
      </c>
      <c r="D11" s="111" t="s">
        <v>189</v>
      </c>
      <c r="E11" s="112" t="s">
        <v>346</v>
      </c>
      <c r="F11" s="112" t="s">
        <v>1059</v>
      </c>
      <c r="G11" s="112" t="s">
        <v>370</v>
      </c>
      <c r="H11" s="113" t="s">
        <v>343</v>
      </c>
      <c r="I11" s="114">
        <v>1.74680121196</v>
      </c>
      <c r="J11" s="115">
        <v>499.44347027499998</v>
      </c>
    </row>
    <row r="12" spans="1:10" s="116" customFormat="1" x14ac:dyDescent="0.6">
      <c r="A12" s="109" t="s">
        <v>575</v>
      </c>
      <c r="B12" s="110">
        <v>33.972726000000002</v>
      </c>
      <c r="C12" s="110">
        <v>-117.69993700000001</v>
      </c>
      <c r="D12" s="111" t="s">
        <v>193</v>
      </c>
      <c r="E12" s="112" t="s">
        <v>356</v>
      </c>
      <c r="F12" s="112" t="s">
        <v>420</v>
      </c>
      <c r="G12" s="112" t="s">
        <v>376</v>
      </c>
      <c r="H12" s="113" t="s">
        <v>1046</v>
      </c>
      <c r="I12" s="114">
        <v>7.4708613632666676</v>
      </c>
      <c r="J12" s="115">
        <v>293.295001195</v>
      </c>
    </row>
    <row r="13" spans="1:10" s="116" customFormat="1" x14ac:dyDescent="0.6">
      <c r="A13" s="109" t="s">
        <v>576</v>
      </c>
      <c r="B13" s="110">
        <v>34.594797999999997</v>
      </c>
      <c r="C13" s="110">
        <v>-117.26763800000001</v>
      </c>
      <c r="D13" s="111" t="s">
        <v>195</v>
      </c>
      <c r="E13" s="112" t="s">
        <v>197</v>
      </c>
      <c r="F13" s="112" t="s">
        <v>442</v>
      </c>
      <c r="G13" s="112" t="s">
        <v>404</v>
      </c>
      <c r="H13" s="113" t="s">
        <v>343</v>
      </c>
      <c r="I13" s="114">
        <v>0.157756475732</v>
      </c>
      <c r="J13" s="115">
        <v>78.449984066300004</v>
      </c>
    </row>
    <row r="14" spans="1:10" s="116" customFormat="1" x14ac:dyDescent="0.6">
      <c r="A14" s="109" t="s">
        <v>577</v>
      </c>
      <c r="B14" s="110">
        <v>34.779864000000003</v>
      </c>
      <c r="C14" s="110">
        <v>-116.594275</v>
      </c>
      <c r="D14" s="111" t="s">
        <v>198</v>
      </c>
      <c r="E14" s="112" t="s">
        <v>455</v>
      </c>
      <c r="F14" s="112" t="s">
        <v>421</v>
      </c>
      <c r="G14" s="112" t="s">
        <v>376</v>
      </c>
      <c r="H14" s="113" t="s">
        <v>343</v>
      </c>
      <c r="I14" s="114">
        <v>2.6732588363200001</v>
      </c>
      <c r="J14" s="115">
        <v>168.15159826799999</v>
      </c>
    </row>
    <row r="15" spans="1:10" s="116" customFormat="1" x14ac:dyDescent="0.6">
      <c r="A15" s="109" t="s">
        <v>578</v>
      </c>
      <c r="B15" s="110">
        <v>35.185084000000003</v>
      </c>
      <c r="C15" s="110">
        <v>-119.10205500000001</v>
      </c>
      <c r="D15" s="111" t="s">
        <v>1193</v>
      </c>
      <c r="E15" s="112" t="s">
        <v>1057</v>
      </c>
      <c r="F15" s="112" t="s">
        <v>1053</v>
      </c>
      <c r="G15" s="112" t="s">
        <v>392</v>
      </c>
      <c r="H15" s="113" t="s">
        <v>343</v>
      </c>
      <c r="I15" s="114">
        <v>0.34561209706599999</v>
      </c>
      <c r="J15" s="115">
        <v>52.280493494200002</v>
      </c>
    </row>
    <row r="16" spans="1:10" s="116" customFormat="1" x14ac:dyDescent="0.6">
      <c r="A16" s="109" t="s">
        <v>579</v>
      </c>
      <c r="B16" s="110">
        <v>35.200662000000001</v>
      </c>
      <c r="C16" s="110">
        <v>-119.05234799999999</v>
      </c>
      <c r="D16" s="111" t="s">
        <v>1193</v>
      </c>
      <c r="E16" s="112" t="s">
        <v>1057</v>
      </c>
      <c r="F16" s="112" t="s">
        <v>1085</v>
      </c>
      <c r="G16" s="112" t="s">
        <v>392</v>
      </c>
      <c r="H16" s="113" t="s">
        <v>514</v>
      </c>
      <c r="I16" s="114">
        <v>7.0103268753699997</v>
      </c>
      <c r="J16" s="115">
        <v>376.71659138749999</v>
      </c>
    </row>
    <row r="17" spans="1:10" s="116" customFormat="1" x14ac:dyDescent="0.6">
      <c r="A17" s="109" t="s">
        <v>580</v>
      </c>
      <c r="B17" s="110">
        <v>35.213923000000001</v>
      </c>
      <c r="C17" s="110">
        <v>-118.987962</v>
      </c>
      <c r="D17" s="111" t="s">
        <v>1193</v>
      </c>
      <c r="E17" s="112" t="s">
        <v>1057</v>
      </c>
      <c r="F17" s="112" t="s">
        <v>1054</v>
      </c>
      <c r="G17" s="112" t="s">
        <v>392</v>
      </c>
      <c r="H17" s="113" t="s">
        <v>343</v>
      </c>
      <c r="I17" s="114">
        <v>0.14810170419499999</v>
      </c>
      <c r="J17" s="115">
        <v>16.909760495099999</v>
      </c>
    </row>
    <row r="18" spans="1:10" s="116" customFormat="1" x14ac:dyDescent="0.6">
      <c r="A18" s="109" t="s">
        <v>581</v>
      </c>
      <c r="B18" s="110">
        <v>35.175012000000002</v>
      </c>
      <c r="C18" s="110">
        <v>-119.12432099999999</v>
      </c>
      <c r="D18" s="111" t="s">
        <v>1193</v>
      </c>
      <c r="E18" s="112" t="s">
        <v>1057</v>
      </c>
      <c r="F18" s="112" t="s">
        <v>443</v>
      </c>
      <c r="G18" s="112" t="s">
        <v>392</v>
      </c>
      <c r="H18" s="113" t="s">
        <v>343</v>
      </c>
      <c r="I18" s="114">
        <v>0.64451675955200005</v>
      </c>
      <c r="J18" s="115">
        <v>140.28328482000001</v>
      </c>
    </row>
    <row r="19" spans="1:10" s="116" customFormat="1" x14ac:dyDescent="0.6">
      <c r="A19" s="109" t="s">
        <v>582</v>
      </c>
      <c r="B19" s="110">
        <v>35.177401000000003</v>
      </c>
      <c r="C19" s="110">
        <v>-119.121911</v>
      </c>
      <c r="D19" s="111" t="s">
        <v>1193</v>
      </c>
      <c r="E19" s="112" t="s">
        <v>1057</v>
      </c>
      <c r="F19" s="112" t="s">
        <v>443</v>
      </c>
      <c r="G19" s="112" t="s">
        <v>392</v>
      </c>
      <c r="H19" s="113" t="s">
        <v>343</v>
      </c>
      <c r="I19" s="114">
        <v>0.16079984791599999</v>
      </c>
      <c r="J19" s="115">
        <v>18.569060288599999</v>
      </c>
    </row>
    <row r="20" spans="1:10" s="116" customFormat="1" x14ac:dyDescent="0.6">
      <c r="A20" s="109" t="s">
        <v>583</v>
      </c>
      <c r="B20" s="110">
        <v>35.185952</v>
      </c>
      <c r="C20" s="110">
        <v>-119.103418</v>
      </c>
      <c r="D20" s="111" t="s">
        <v>1193</v>
      </c>
      <c r="E20" s="112" t="s">
        <v>1057</v>
      </c>
      <c r="F20" s="112" t="s">
        <v>1053</v>
      </c>
      <c r="G20" s="112" t="s">
        <v>392</v>
      </c>
      <c r="H20" s="113" t="s">
        <v>343</v>
      </c>
      <c r="I20" s="114">
        <v>0.23174693901099999</v>
      </c>
      <c r="J20" s="115">
        <v>33.065087327900002</v>
      </c>
    </row>
    <row r="21" spans="1:10" s="116" customFormat="1" x14ac:dyDescent="0.6">
      <c r="A21" s="109" t="s">
        <v>584</v>
      </c>
      <c r="B21" s="110">
        <v>35.204009999999997</v>
      </c>
      <c r="C21" s="110">
        <v>-119.08110600000001</v>
      </c>
      <c r="D21" s="111" t="s">
        <v>1193</v>
      </c>
      <c r="E21" s="112" t="s">
        <v>1057</v>
      </c>
      <c r="F21" s="112" t="s">
        <v>1086</v>
      </c>
      <c r="G21" s="112" t="s">
        <v>392</v>
      </c>
      <c r="H21" s="113" t="s">
        <v>343</v>
      </c>
      <c r="I21" s="114">
        <v>3.8402746599199999</v>
      </c>
      <c r="J21" s="115">
        <v>485.41876766399997</v>
      </c>
    </row>
    <row r="22" spans="1:10" s="116" customFormat="1" x14ac:dyDescent="0.6">
      <c r="A22" s="109" t="s">
        <v>585</v>
      </c>
      <c r="B22" s="110">
        <v>35.203946999999999</v>
      </c>
      <c r="C22" s="110">
        <v>-119.198909</v>
      </c>
      <c r="D22" s="111" t="s">
        <v>1193</v>
      </c>
      <c r="E22" s="112" t="s">
        <v>1057</v>
      </c>
      <c r="F22" s="112" t="s">
        <v>1055</v>
      </c>
      <c r="G22" s="112" t="s">
        <v>392</v>
      </c>
      <c r="H22" s="113" t="s">
        <v>343</v>
      </c>
      <c r="I22" s="114">
        <v>5.0733218384000001</v>
      </c>
      <c r="J22" s="115">
        <v>355.04575761400002</v>
      </c>
    </row>
    <row r="23" spans="1:10" s="116" customFormat="1" x14ac:dyDescent="0.6">
      <c r="A23" s="109" t="s">
        <v>586</v>
      </c>
      <c r="B23" s="110">
        <v>35.214329999999997</v>
      </c>
      <c r="C23" s="110">
        <v>-119.207404</v>
      </c>
      <c r="D23" s="111" t="s">
        <v>1193</v>
      </c>
      <c r="E23" s="112" t="s">
        <v>1057</v>
      </c>
      <c r="F23" s="112" t="s">
        <v>444</v>
      </c>
      <c r="G23" s="112" t="s">
        <v>392</v>
      </c>
      <c r="H23" s="113" t="s">
        <v>343</v>
      </c>
      <c r="I23" s="114">
        <v>0.57553415373000005</v>
      </c>
      <c r="J23" s="115">
        <v>55.782613778799998</v>
      </c>
    </row>
    <row r="24" spans="1:10" s="116" customFormat="1" x14ac:dyDescent="0.6">
      <c r="A24" s="109" t="s">
        <v>587</v>
      </c>
      <c r="B24" s="110">
        <v>35.214247999999998</v>
      </c>
      <c r="C24" s="110">
        <v>-119.209689</v>
      </c>
      <c r="D24" s="111" t="s">
        <v>1193</v>
      </c>
      <c r="E24" s="112" t="s">
        <v>1057</v>
      </c>
      <c r="F24" s="112" t="s">
        <v>1087</v>
      </c>
      <c r="G24" s="112" t="s">
        <v>392</v>
      </c>
      <c r="H24" s="113" t="s">
        <v>343</v>
      </c>
      <c r="I24" s="114">
        <v>0.213639652357</v>
      </c>
      <c r="J24" s="115">
        <v>16.909760495099999</v>
      </c>
    </row>
    <row r="25" spans="1:10" s="116" customFormat="1" x14ac:dyDescent="0.6">
      <c r="A25" s="109" t="s">
        <v>588</v>
      </c>
      <c r="B25" s="110">
        <v>35.202446999999999</v>
      </c>
      <c r="C25" s="110">
        <v>-119.198758</v>
      </c>
      <c r="D25" s="111" t="s">
        <v>1193</v>
      </c>
      <c r="E25" s="112" t="s">
        <v>1057</v>
      </c>
      <c r="F25" s="112" t="s">
        <v>1055</v>
      </c>
      <c r="G25" s="112" t="s">
        <v>392</v>
      </c>
      <c r="H25" s="113" t="s">
        <v>343</v>
      </c>
      <c r="I25" s="114">
        <v>8.3686974700499999</v>
      </c>
      <c r="J25" s="115">
        <v>247.928800263</v>
      </c>
    </row>
    <row r="26" spans="1:10" s="116" customFormat="1" x14ac:dyDescent="0.6">
      <c r="A26" s="109" t="s">
        <v>589</v>
      </c>
      <c r="B26" s="110">
        <v>35.251413999999997</v>
      </c>
      <c r="C26" s="110">
        <v>-119.157174</v>
      </c>
      <c r="D26" s="111" t="s">
        <v>1193</v>
      </c>
      <c r="E26" s="112" t="s">
        <v>1057</v>
      </c>
      <c r="F26" s="112" t="s">
        <v>1055</v>
      </c>
      <c r="G26" s="112" t="s">
        <v>392</v>
      </c>
      <c r="H26" s="113" t="s">
        <v>343</v>
      </c>
      <c r="I26" s="114">
        <v>4.3574654660199998</v>
      </c>
      <c r="J26" s="115">
        <v>464.36235850899999</v>
      </c>
    </row>
    <row r="27" spans="1:10" s="116" customFormat="1" x14ac:dyDescent="0.6">
      <c r="A27" s="109" t="s">
        <v>590</v>
      </c>
      <c r="B27" s="110">
        <v>35.957973000000003</v>
      </c>
      <c r="C27" s="110">
        <v>-119.231588</v>
      </c>
      <c r="D27" s="111" t="s">
        <v>1194</v>
      </c>
      <c r="E27" s="112" t="s">
        <v>1057</v>
      </c>
      <c r="F27" s="112" t="s">
        <v>1088</v>
      </c>
      <c r="G27" s="112" t="s">
        <v>392</v>
      </c>
      <c r="H27" s="113" t="s">
        <v>343</v>
      </c>
      <c r="I27" s="114">
        <v>1.58526332397</v>
      </c>
      <c r="J27" s="115">
        <v>277.77148881800002</v>
      </c>
    </row>
    <row r="28" spans="1:10" s="116" customFormat="1" x14ac:dyDescent="0.6">
      <c r="A28" s="109" t="s">
        <v>591</v>
      </c>
      <c r="B28" s="110">
        <v>36.000466000000003</v>
      </c>
      <c r="C28" s="110">
        <v>-119.50093200000001</v>
      </c>
      <c r="D28" s="111" t="s">
        <v>1194</v>
      </c>
      <c r="E28" s="112" t="s">
        <v>1057</v>
      </c>
      <c r="F28" s="112" t="s">
        <v>1226</v>
      </c>
      <c r="G28" s="112" t="s">
        <v>392</v>
      </c>
      <c r="H28" s="113" t="s">
        <v>343</v>
      </c>
      <c r="I28" s="114">
        <v>0.91203922871499998</v>
      </c>
      <c r="J28" s="115">
        <v>158.40454538899999</v>
      </c>
    </row>
    <row r="29" spans="1:10" s="116" customFormat="1" x14ac:dyDescent="0.6">
      <c r="A29" s="109" t="s">
        <v>592</v>
      </c>
      <c r="B29" s="110">
        <v>35.990879999999997</v>
      </c>
      <c r="C29" s="110">
        <v>-119.491941</v>
      </c>
      <c r="D29" s="111" t="s">
        <v>1194</v>
      </c>
      <c r="E29" s="112" t="s">
        <v>1211</v>
      </c>
      <c r="F29" s="112" t="s">
        <v>1211</v>
      </c>
      <c r="G29" s="112" t="s">
        <v>392</v>
      </c>
      <c r="H29" s="113" t="s">
        <v>343</v>
      </c>
      <c r="I29" s="114">
        <v>0.13077877555</v>
      </c>
      <c r="J29" s="115">
        <v>16.1554944214</v>
      </c>
    </row>
    <row r="30" spans="1:10" s="116" customFormat="1" x14ac:dyDescent="0.6">
      <c r="A30" s="109" t="s">
        <v>593</v>
      </c>
      <c r="B30" s="110">
        <v>36.018492999999999</v>
      </c>
      <c r="C30" s="110">
        <v>-119.41682299999999</v>
      </c>
      <c r="D30" s="111" t="s">
        <v>1195</v>
      </c>
      <c r="E30" s="112" t="s">
        <v>1057</v>
      </c>
      <c r="F30" s="112" t="s">
        <v>1089</v>
      </c>
      <c r="G30" s="112" t="s">
        <v>392</v>
      </c>
      <c r="H30" s="113" t="s">
        <v>514</v>
      </c>
      <c r="I30" s="114">
        <v>4.2536910453329995</v>
      </c>
      <c r="J30" s="115">
        <v>327.98721577649997</v>
      </c>
    </row>
    <row r="31" spans="1:10" s="116" customFormat="1" x14ac:dyDescent="0.6">
      <c r="A31" s="109" t="s">
        <v>594</v>
      </c>
      <c r="B31" s="110">
        <v>36.044477999999998</v>
      </c>
      <c r="C31" s="110">
        <v>-119.21684</v>
      </c>
      <c r="D31" s="111" t="s">
        <v>1196</v>
      </c>
      <c r="E31" s="112" t="s">
        <v>1057</v>
      </c>
      <c r="F31" s="112" t="s">
        <v>1090</v>
      </c>
      <c r="G31" s="112" t="s">
        <v>392</v>
      </c>
      <c r="H31" s="117" t="s">
        <v>343</v>
      </c>
      <c r="I31" s="114">
        <v>29</v>
      </c>
      <c r="J31" s="115" t="s">
        <v>1217</v>
      </c>
    </row>
    <row r="32" spans="1:10" s="116" customFormat="1" x14ac:dyDescent="0.6">
      <c r="A32" s="109" t="s">
        <v>595</v>
      </c>
      <c r="B32" s="110">
        <v>36.093493000000002</v>
      </c>
      <c r="C32" s="110">
        <v>-119.339671</v>
      </c>
      <c r="D32" s="111" t="s">
        <v>1195</v>
      </c>
      <c r="E32" s="112" t="s">
        <v>1057</v>
      </c>
      <c r="F32" s="112" t="s">
        <v>1091</v>
      </c>
      <c r="G32" s="112" t="s">
        <v>392</v>
      </c>
      <c r="H32" s="113" t="s">
        <v>343</v>
      </c>
      <c r="I32" s="114">
        <v>2.8234716262699999</v>
      </c>
      <c r="J32" s="115">
        <v>496.38896039299999</v>
      </c>
    </row>
    <row r="33" spans="1:10" s="116" customFormat="1" x14ac:dyDescent="0.6">
      <c r="A33" s="109" t="s">
        <v>596</v>
      </c>
      <c r="B33" s="110">
        <v>36.081249999999997</v>
      </c>
      <c r="C33" s="110">
        <v>-119.421266</v>
      </c>
      <c r="D33" s="111" t="s">
        <v>1196</v>
      </c>
      <c r="E33" s="112" t="s">
        <v>1057</v>
      </c>
      <c r="F33" s="112" t="s">
        <v>1092</v>
      </c>
      <c r="G33" s="112" t="s">
        <v>392</v>
      </c>
      <c r="H33" s="113" t="s">
        <v>343</v>
      </c>
      <c r="I33" s="114">
        <v>21.734301798000001</v>
      </c>
      <c r="J33" s="115">
        <v>490.33254022099999</v>
      </c>
    </row>
    <row r="34" spans="1:10" s="116" customFormat="1" x14ac:dyDescent="0.6">
      <c r="A34" s="109" t="s">
        <v>597</v>
      </c>
      <c r="B34" s="110">
        <v>36.073672000000002</v>
      </c>
      <c r="C34" s="110">
        <v>-119.44069</v>
      </c>
      <c r="D34" s="111" t="s">
        <v>1196</v>
      </c>
      <c r="E34" s="112" t="s">
        <v>1056</v>
      </c>
      <c r="F34" s="112" t="s">
        <v>1093</v>
      </c>
      <c r="G34" s="112" t="s">
        <v>392</v>
      </c>
      <c r="H34" s="113" t="s">
        <v>514</v>
      </c>
      <c r="I34" s="114">
        <v>14.508301156733333</v>
      </c>
      <c r="J34" s="115">
        <v>453.962270316</v>
      </c>
    </row>
    <row r="35" spans="1:10" s="116" customFormat="1" x14ac:dyDescent="0.6">
      <c r="A35" s="109" t="s">
        <v>598</v>
      </c>
      <c r="B35" s="110">
        <v>37.986497999999997</v>
      </c>
      <c r="C35" s="110">
        <v>-121.473553</v>
      </c>
      <c r="D35" s="112" t="s">
        <v>1079</v>
      </c>
      <c r="E35" s="112" t="s">
        <v>417</v>
      </c>
      <c r="F35" s="112" t="s">
        <v>1079</v>
      </c>
      <c r="G35" s="112" t="s">
        <v>376</v>
      </c>
      <c r="H35" s="113" t="s">
        <v>343</v>
      </c>
      <c r="I35" s="114">
        <v>12.4024033882</v>
      </c>
      <c r="J35" s="115">
        <v>489.80863610199998</v>
      </c>
    </row>
    <row r="36" spans="1:10" s="116" customFormat="1" x14ac:dyDescent="0.6">
      <c r="A36" s="109" t="s">
        <v>599</v>
      </c>
      <c r="B36" s="110">
        <v>36.078623999999998</v>
      </c>
      <c r="C36" s="110">
        <v>-119.441585</v>
      </c>
      <c r="D36" s="111" t="s">
        <v>1196</v>
      </c>
      <c r="E36" s="112" t="s">
        <v>1057</v>
      </c>
      <c r="F36" s="112" t="s">
        <v>1093</v>
      </c>
      <c r="G36" s="112" t="s">
        <v>392</v>
      </c>
      <c r="H36" s="113" t="s">
        <v>343</v>
      </c>
      <c r="I36" s="114">
        <v>8.4172470280899994</v>
      </c>
      <c r="J36" s="115">
        <v>488.62255371600003</v>
      </c>
    </row>
    <row r="37" spans="1:10" s="116" customFormat="1" x14ac:dyDescent="0.6">
      <c r="A37" s="109" t="s">
        <v>600</v>
      </c>
      <c r="B37" s="110">
        <v>36.103274999999996</v>
      </c>
      <c r="C37" s="110">
        <v>-119.373515</v>
      </c>
      <c r="D37" s="111" t="s">
        <v>1196</v>
      </c>
      <c r="E37" s="112" t="s">
        <v>1057</v>
      </c>
      <c r="F37" s="112" t="s">
        <v>1094</v>
      </c>
      <c r="G37" s="112" t="s">
        <v>392</v>
      </c>
      <c r="H37" s="113" t="s">
        <v>343</v>
      </c>
      <c r="I37" s="114">
        <v>13.510960925399999</v>
      </c>
      <c r="J37" s="115">
        <v>498.036143267</v>
      </c>
    </row>
    <row r="38" spans="1:10" s="116" customFormat="1" x14ac:dyDescent="0.6">
      <c r="A38" s="109" t="s">
        <v>601</v>
      </c>
      <c r="B38" s="110">
        <v>36.101627999999998</v>
      </c>
      <c r="C38" s="110">
        <v>-119.417665</v>
      </c>
      <c r="D38" s="111" t="s">
        <v>1196</v>
      </c>
      <c r="E38" s="112" t="s">
        <v>1057</v>
      </c>
      <c r="F38" s="112" t="s">
        <v>1095</v>
      </c>
      <c r="G38" s="112" t="s">
        <v>392</v>
      </c>
      <c r="H38" s="113" t="s">
        <v>343</v>
      </c>
      <c r="I38" s="114">
        <v>0.34559470228900002</v>
      </c>
      <c r="J38" s="115">
        <v>120.598507453</v>
      </c>
    </row>
    <row r="39" spans="1:10" s="116" customFormat="1" x14ac:dyDescent="0.6">
      <c r="A39" s="109" t="s">
        <v>602</v>
      </c>
      <c r="B39" s="110">
        <v>36.147357999999997</v>
      </c>
      <c r="C39" s="110">
        <v>-119.49951900000001</v>
      </c>
      <c r="D39" s="111" t="s">
        <v>1194</v>
      </c>
      <c r="E39" s="112" t="s">
        <v>1057</v>
      </c>
      <c r="F39" s="112" t="s">
        <v>1096</v>
      </c>
      <c r="G39" s="112" t="s">
        <v>392</v>
      </c>
      <c r="H39" s="113" t="s">
        <v>343</v>
      </c>
      <c r="I39" s="114">
        <v>176.99481916400001</v>
      </c>
      <c r="J39" s="115">
        <v>497.321827391</v>
      </c>
    </row>
    <row r="40" spans="1:10" s="116" customFormat="1" x14ac:dyDescent="0.6">
      <c r="A40" s="109" t="s">
        <v>603</v>
      </c>
      <c r="B40" s="110">
        <v>36.141361000000003</v>
      </c>
      <c r="C40" s="110">
        <v>-119.53598</v>
      </c>
      <c r="D40" s="111" t="s">
        <v>1194</v>
      </c>
      <c r="E40" s="112" t="s">
        <v>1057</v>
      </c>
      <c r="F40" s="112" t="s">
        <v>1097</v>
      </c>
      <c r="G40" s="112" t="s">
        <v>392</v>
      </c>
      <c r="H40" s="113" t="s">
        <v>343</v>
      </c>
      <c r="I40" s="114">
        <v>142.86904498000001</v>
      </c>
      <c r="J40" s="115">
        <v>497.321827391</v>
      </c>
    </row>
    <row r="41" spans="1:10" s="116" customFormat="1" x14ac:dyDescent="0.6">
      <c r="A41" s="109" t="s">
        <v>604</v>
      </c>
      <c r="B41" s="110">
        <v>36.215831690000002</v>
      </c>
      <c r="C41" s="110">
        <v>-119.16591520999999</v>
      </c>
      <c r="D41" s="111" t="s">
        <v>1197</v>
      </c>
      <c r="E41" s="112" t="s">
        <v>1057</v>
      </c>
      <c r="F41" s="112" t="s">
        <v>1098</v>
      </c>
      <c r="G41" s="112" t="s">
        <v>392</v>
      </c>
      <c r="H41" s="113" t="s">
        <v>343</v>
      </c>
      <c r="I41" s="114">
        <v>0.122547836974</v>
      </c>
      <c r="J41" s="115">
        <v>13.416407865</v>
      </c>
    </row>
    <row r="42" spans="1:10" s="116" customFormat="1" x14ac:dyDescent="0.6">
      <c r="A42" s="109" t="s">
        <v>605</v>
      </c>
      <c r="B42" s="110">
        <v>36.203220819999999</v>
      </c>
      <c r="C42" s="110">
        <v>-119.19107612000001</v>
      </c>
      <c r="D42" s="111" t="s">
        <v>1197</v>
      </c>
      <c r="E42" s="112" t="s">
        <v>1057</v>
      </c>
      <c r="F42" s="112" t="s">
        <v>1226</v>
      </c>
      <c r="G42" s="112" t="s">
        <v>392</v>
      </c>
      <c r="H42" s="113" t="s">
        <v>343</v>
      </c>
      <c r="I42" s="114">
        <v>8.9860467240199998E-2</v>
      </c>
      <c r="J42" s="115">
        <v>9.48683298051</v>
      </c>
    </row>
    <row r="43" spans="1:10" s="116" customFormat="1" x14ac:dyDescent="0.6">
      <c r="A43" s="109" t="s">
        <v>606</v>
      </c>
      <c r="B43" s="110">
        <v>36.165297180000003</v>
      </c>
      <c r="C43" s="110">
        <v>-119.53785381</v>
      </c>
      <c r="D43" s="111" t="s">
        <v>1194</v>
      </c>
      <c r="E43" s="112" t="s">
        <v>1057</v>
      </c>
      <c r="F43" s="112" t="s">
        <v>1226</v>
      </c>
      <c r="G43" s="112" t="s">
        <v>392</v>
      </c>
      <c r="H43" s="113" t="s">
        <v>343</v>
      </c>
      <c r="I43" s="114">
        <v>30.770526475699999</v>
      </c>
      <c r="J43" s="115">
        <v>488.48439074300001</v>
      </c>
    </row>
    <row r="44" spans="1:10" s="116" customFormat="1" x14ac:dyDescent="0.6">
      <c r="A44" s="109" t="s">
        <v>607</v>
      </c>
      <c r="B44" s="110">
        <v>36.227986119999997</v>
      </c>
      <c r="C44" s="110">
        <v>-119.18032026</v>
      </c>
      <c r="D44" s="111" t="s">
        <v>1197</v>
      </c>
      <c r="E44" s="112" t="s">
        <v>1056</v>
      </c>
      <c r="F44" s="112" t="s">
        <v>446</v>
      </c>
      <c r="G44" s="112" t="s">
        <v>392</v>
      </c>
      <c r="H44" s="117" t="s">
        <v>343</v>
      </c>
      <c r="I44" s="114" t="s">
        <v>1217</v>
      </c>
      <c r="J44" s="114" t="s">
        <v>1217</v>
      </c>
    </row>
    <row r="45" spans="1:10" s="116" customFormat="1" x14ac:dyDescent="0.6">
      <c r="A45" s="109" t="s">
        <v>608</v>
      </c>
      <c r="B45" s="110">
        <v>36.163991430000003</v>
      </c>
      <c r="C45" s="110">
        <v>-119.69249349</v>
      </c>
      <c r="D45" s="111" t="s">
        <v>1198</v>
      </c>
      <c r="E45" s="112" t="s">
        <v>1057</v>
      </c>
      <c r="F45" s="112" t="s">
        <v>1226</v>
      </c>
      <c r="G45" s="112" t="s">
        <v>392</v>
      </c>
      <c r="H45" s="117" t="s">
        <v>343</v>
      </c>
      <c r="I45" s="114">
        <v>4.4992437586200001E-2</v>
      </c>
      <c r="J45" s="114" t="s">
        <v>1217</v>
      </c>
    </row>
    <row r="46" spans="1:10" s="116" customFormat="1" x14ac:dyDescent="0.6">
      <c r="A46" s="109" t="s">
        <v>609</v>
      </c>
      <c r="B46" s="110">
        <v>36.182383000000002</v>
      </c>
      <c r="C46" s="110">
        <v>-119.659077</v>
      </c>
      <c r="D46" s="111" t="s">
        <v>1198</v>
      </c>
      <c r="E46" s="112" t="s">
        <v>1057</v>
      </c>
      <c r="F46" s="112" t="s">
        <v>1099</v>
      </c>
      <c r="G46" s="112" t="s">
        <v>392</v>
      </c>
      <c r="H46" s="113" t="s">
        <v>343</v>
      </c>
      <c r="I46" s="114">
        <v>0.90654722973699997</v>
      </c>
      <c r="J46" s="115">
        <v>184.567060983</v>
      </c>
    </row>
    <row r="47" spans="1:10" s="116" customFormat="1" x14ac:dyDescent="0.6">
      <c r="A47" s="109" t="s">
        <v>610</v>
      </c>
      <c r="B47" s="110">
        <v>36.192615000000004</v>
      </c>
      <c r="C47" s="110">
        <v>-119.531047</v>
      </c>
      <c r="D47" s="111" t="s">
        <v>1198</v>
      </c>
      <c r="E47" s="112" t="s">
        <v>1057</v>
      </c>
      <c r="F47" s="112" t="s">
        <v>1100</v>
      </c>
      <c r="G47" s="112" t="s">
        <v>392</v>
      </c>
      <c r="H47" s="113" t="s">
        <v>343</v>
      </c>
      <c r="I47" s="114">
        <v>80.501200291800004</v>
      </c>
      <c r="J47" s="115">
        <v>490.06632204200002</v>
      </c>
    </row>
    <row r="48" spans="1:10" s="116" customFormat="1" x14ac:dyDescent="0.6">
      <c r="A48" s="109" t="s">
        <v>611</v>
      </c>
      <c r="B48" s="110">
        <v>36.164541</v>
      </c>
      <c r="C48" s="110">
        <v>-119.69238900000001</v>
      </c>
      <c r="D48" s="111" t="s">
        <v>1198</v>
      </c>
      <c r="E48" s="112" t="s">
        <v>1057</v>
      </c>
      <c r="F48" s="112" t="s">
        <v>1226</v>
      </c>
      <c r="G48" s="112" t="s">
        <v>392</v>
      </c>
      <c r="H48" s="113" t="s">
        <v>343</v>
      </c>
      <c r="I48" s="114">
        <v>0.15389078296700001</v>
      </c>
      <c r="J48" s="115">
        <v>19.209372712299999</v>
      </c>
    </row>
    <row r="49" spans="1:10" s="116" customFormat="1" x14ac:dyDescent="0.6">
      <c r="A49" s="109" t="s">
        <v>612</v>
      </c>
      <c r="B49" s="110">
        <v>36.189115000000001</v>
      </c>
      <c r="C49" s="110">
        <v>-119.606686</v>
      </c>
      <c r="D49" s="111" t="s">
        <v>1198</v>
      </c>
      <c r="E49" s="112" t="s">
        <v>1057</v>
      </c>
      <c r="F49" s="112" t="s">
        <v>1101</v>
      </c>
      <c r="G49" s="112" t="s">
        <v>392</v>
      </c>
      <c r="H49" s="113" t="s">
        <v>343</v>
      </c>
      <c r="I49" s="114">
        <v>1.27488546632</v>
      </c>
      <c r="J49" s="115">
        <v>221.35040094799999</v>
      </c>
    </row>
    <row r="50" spans="1:10" s="116" customFormat="1" x14ac:dyDescent="0.6">
      <c r="A50" s="109" t="s">
        <v>613</v>
      </c>
      <c r="B50" s="110">
        <v>36.194111999999997</v>
      </c>
      <c r="C50" s="110">
        <v>-119.56100000000001</v>
      </c>
      <c r="D50" s="111" t="s">
        <v>1198</v>
      </c>
      <c r="E50" s="112" t="s">
        <v>1057</v>
      </c>
      <c r="F50" s="112" t="s">
        <v>1226</v>
      </c>
      <c r="G50" s="112" t="s">
        <v>392</v>
      </c>
      <c r="H50" s="113" t="s">
        <v>343</v>
      </c>
      <c r="I50" s="114">
        <v>2.2340369080200002</v>
      </c>
      <c r="J50" s="115">
        <v>189.97368238799999</v>
      </c>
    </row>
    <row r="51" spans="1:10" s="116" customFormat="1" x14ac:dyDescent="0.6">
      <c r="A51" s="109" t="s">
        <v>615</v>
      </c>
      <c r="B51" s="110">
        <v>36.192641000000002</v>
      </c>
      <c r="C51" s="110">
        <v>-119.53300400000001</v>
      </c>
      <c r="D51" s="111" t="s">
        <v>1198</v>
      </c>
      <c r="E51" s="112" t="s">
        <v>1057</v>
      </c>
      <c r="F51" s="112" t="s">
        <v>1100</v>
      </c>
      <c r="G51" s="112" t="s">
        <v>392</v>
      </c>
      <c r="H51" s="113" t="s">
        <v>343</v>
      </c>
      <c r="I51" s="114">
        <v>74.659745340699999</v>
      </c>
      <c r="J51" s="115">
        <v>490.06632204200002</v>
      </c>
    </row>
    <row r="52" spans="1:10" s="116" customFormat="1" x14ac:dyDescent="0.6">
      <c r="A52" s="109" t="s">
        <v>614</v>
      </c>
      <c r="B52" s="110">
        <v>36.205483999999998</v>
      </c>
      <c r="C52" s="110">
        <v>-119.53237300000001</v>
      </c>
      <c r="D52" s="111" t="s">
        <v>1198</v>
      </c>
      <c r="E52" s="112" t="s">
        <v>1057</v>
      </c>
      <c r="F52" s="112" t="s">
        <v>1102</v>
      </c>
      <c r="G52" s="112" t="s">
        <v>392</v>
      </c>
      <c r="H52" s="113" t="s">
        <v>343</v>
      </c>
      <c r="I52" s="114">
        <v>20.717827247900001</v>
      </c>
      <c r="J52" s="115">
        <v>469.57427527499999</v>
      </c>
    </row>
    <row r="53" spans="1:10" s="116" customFormat="1" x14ac:dyDescent="0.6">
      <c r="A53" s="109" t="s">
        <v>616</v>
      </c>
      <c r="B53" s="110">
        <v>36.199680000000001</v>
      </c>
      <c r="C53" s="110">
        <v>-119.596795</v>
      </c>
      <c r="D53" s="111" t="s">
        <v>1198</v>
      </c>
      <c r="E53" s="112" t="s">
        <v>1057</v>
      </c>
      <c r="F53" s="112" t="s">
        <v>1103</v>
      </c>
      <c r="G53" s="112" t="s">
        <v>392</v>
      </c>
      <c r="H53" s="113" t="s">
        <v>343</v>
      </c>
      <c r="I53" s="114">
        <v>1.46167598711</v>
      </c>
      <c r="J53" s="115">
        <v>270.74896121699999</v>
      </c>
    </row>
    <row r="54" spans="1:10" s="116" customFormat="1" x14ac:dyDescent="0.6">
      <c r="A54" s="109" t="s">
        <v>617</v>
      </c>
      <c r="B54" s="110">
        <v>36.197837999999997</v>
      </c>
      <c r="C54" s="110">
        <v>-119.638796</v>
      </c>
      <c r="D54" s="111" t="s">
        <v>1198</v>
      </c>
      <c r="E54" s="112" t="s">
        <v>1057</v>
      </c>
      <c r="F54" s="112" t="s">
        <v>1226</v>
      </c>
      <c r="G54" s="112" t="s">
        <v>392</v>
      </c>
      <c r="H54" s="117" t="s">
        <v>343</v>
      </c>
      <c r="I54" s="114" t="s">
        <v>1217</v>
      </c>
      <c r="J54" s="114" t="s">
        <v>1217</v>
      </c>
    </row>
    <row r="55" spans="1:10" s="116" customFormat="1" x14ac:dyDescent="0.6">
      <c r="A55" s="109" t="s">
        <v>618</v>
      </c>
      <c r="B55" s="110">
        <v>36.207186</v>
      </c>
      <c r="C55" s="110">
        <v>-119.69637899999999</v>
      </c>
      <c r="D55" s="111" t="s">
        <v>1198</v>
      </c>
      <c r="E55" s="112" t="s">
        <v>1057</v>
      </c>
      <c r="F55" s="112" t="s">
        <v>1226</v>
      </c>
      <c r="G55" s="112" t="s">
        <v>392</v>
      </c>
      <c r="H55" s="117" t="s">
        <v>343</v>
      </c>
      <c r="I55" s="114" t="s">
        <v>1217</v>
      </c>
      <c r="J55" s="114" t="s">
        <v>1217</v>
      </c>
    </row>
    <row r="56" spans="1:10" s="116" customFormat="1" x14ac:dyDescent="0.6">
      <c r="A56" s="109" t="s">
        <v>619</v>
      </c>
      <c r="B56" s="110">
        <v>36.196885000000002</v>
      </c>
      <c r="C56" s="110">
        <v>-119.68447399999999</v>
      </c>
      <c r="D56" s="111" t="s">
        <v>1198</v>
      </c>
      <c r="E56" s="112" t="s">
        <v>1057</v>
      </c>
      <c r="F56" s="112" t="s">
        <v>1226</v>
      </c>
      <c r="G56" s="112" t="s">
        <v>392</v>
      </c>
      <c r="H56" s="113" t="s">
        <v>343</v>
      </c>
      <c r="I56" s="114">
        <v>0.123628480826</v>
      </c>
      <c r="J56" s="115">
        <v>30.5941170816</v>
      </c>
    </row>
    <row r="57" spans="1:10" s="116" customFormat="1" x14ac:dyDescent="0.6">
      <c r="A57" s="109" t="s">
        <v>620</v>
      </c>
      <c r="B57" s="110">
        <v>36.215859000000002</v>
      </c>
      <c r="C57" s="110">
        <v>-119.607587</v>
      </c>
      <c r="D57" s="111" t="s">
        <v>1198</v>
      </c>
      <c r="E57" s="112" t="s">
        <v>1057</v>
      </c>
      <c r="F57" s="112" t="s">
        <v>1104</v>
      </c>
      <c r="G57" s="112" t="s">
        <v>392</v>
      </c>
      <c r="H57" s="113" t="s">
        <v>343</v>
      </c>
      <c r="I57" s="114">
        <v>1.1558694359799999</v>
      </c>
      <c r="J57" s="115">
        <v>208.06249061299999</v>
      </c>
    </row>
    <row r="58" spans="1:10" s="116" customFormat="1" x14ac:dyDescent="0.6">
      <c r="A58" s="109" t="s">
        <v>621</v>
      </c>
      <c r="B58" s="110">
        <v>36.265770000000003</v>
      </c>
      <c r="C58" s="110">
        <v>-119.40552099999999</v>
      </c>
      <c r="D58" s="111" t="s">
        <v>1194</v>
      </c>
      <c r="E58" s="112" t="s">
        <v>1057</v>
      </c>
      <c r="F58" s="112" t="s">
        <v>1105</v>
      </c>
      <c r="G58" s="112" t="s">
        <v>392</v>
      </c>
      <c r="H58" s="113" t="s">
        <v>343</v>
      </c>
      <c r="I58" s="114">
        <v>0.84283477161099996</v>
      </c>
      <c r="J58" s="115">
        <v>180.42449944500001</v>
      </c>
    </row>
    <row r="59" spans="1:10" s="116" customFormat="1" x14ac:dyDescent="0.6">
      <c r="A59" s="109" t="s">
        <v>622</v>
      </c>
      <c r="B59" s="110">
        <v>36.248562</v>
      </c>
      <c r="C59" s="110">
        <v>-119.498216</v>
      </c>
      <c r="D59" s="111" t="s">
        <v>1194</v>
      </c>
      <c r="E59" s="112" t="s">
        <v>1057</v>
      </c>
      <c r="F59" s="112" t="s">
        <v>1226</v>
      </c>
      <c r="G59" s="112" t="s">
        <v>392</v>
      </c>
      <c r="H59" s="113" t="s">
        <v>343</v>
      </c>
      <c r="I59" s="114">
        <v>2.4655388877700002</v>
      </c>
      <c r="J59" s="115">
        <v>152.97058540800001</v>
      </c>
    </row>
    <row r="60" spans="1:10" s="116" customFormat="1" x14ac:dyDescent="0.6">
      <c r="A60" s="109" t="s">
        <v>623</v>
      </c>
      <c r="B60" s="110">
        <v>36.229968</v>
      </c>
      <c r="C60" s="110">
        <v>-119.61322199999999</v>
      </c>
      <c r="D60" s="111" t="s">
        <v>1194</v>
      </c>
      <c r="E60" s="112" t="s">
        <v>1057</v>
      </c>
      <c r="F60" s="112" t="s">
        <v>1226</v>
      </c>
      <c r="G60" s="112" t="s">
        <v>392</v>
      </c>
      <c r="H60" s="113" t="s">
        <v>343</v>
      </c>
      <c r="I60" s="114">
        <v>7.1987847732399999</v>
      </c>
      <c r="J60" s="115">
        <v>370.47267105700001</v>
      </c>
    </row>
    <row r="61" spans="1:10" s="116" customFormat="1" x14ac:dyDescent="0.6">
      <c r="A61" s="109" t="s">
        <v>624</v>
      </c>
      <c r="B61" s="110">
        <v>36.220377999999997</v>
      </c>
      <c r="C61" s="110">
        <v>-119.621134</v>
      </c>
      <c r="D61" s="111" t="s">
        <v>1194</v>
      </c>
      <c r="E61" s="112" t="s">
        <v>1057</v>
      </c>
      <c r="F61" s="112" t="s">
        <v>1106</v>
      </c>
      <c r="G61" s="112" t="s">
        <v>392</v>
      </c>
      <c r="H61" s="117" t="s">
        <v>343</v>
      </c>
      <c r="I61" s="114" t="s">
        <v>1217</v>
      </c>
      <c r="J61" s="114" t="s">
        <v>1217</v>
      </c>
    </row>
    <row r="62" spans="1:10" s="116" customFormat="1" x14ac:dyDescent="0.6">
      <c r="A62" s="109" t="s">
        <v>625</v>
      </c>
      <c r="B62" s="110">
        <v>36.221189000000003</v>
      </c>
      <c r="C62" s="110">
        <v>-119.685542</v>
      </c>
      <c r="D62" s="111" t="s">
        <v>1194</v>
      </c>
      <c r="E62" s="112" t="s">
        <v>1057</v>
      </c>
      <c r="F62" s="112" t="s">
        <v>1107</v>
      </c>
      <c r="G62" s="112" t="s">
        <v>392</v>
      </c>
      <c r="H62" s="117" t="s">
        <v>343</v>
      </c>
      <c r="I62" s="114" t="s">
        <v>1217</v>
      </c>
      <c r="J62" s="114" t="s">
        <v>1217</v>
      </c>
    </row>
    <row r="63" spans="1:10" s="116" customFormat="1" x14ac:dyDescent="0.6">
      <c r="A63" s="109" t="s">
        <v>626</v>
      </c>
      <c r="B63" s="110">
        <v>36.242215999999999</v>
      </c>
      <c r="C63" s="110">
        <v>-119.54894400000001</v>
      </c>
      <c r="D63" s="111" t="s">
        <v>1194</v>
      </c>
      <c r="E63" s="112" t="s">
        <v>1057</v>
      </c>
      <c r="F63" s="112" t="s">
        <v>1108</v>
      </c>
      <c r="G63" s="112" t="s">
        <v>392</v>
      </c>
      <c r="H63" s="113" t="s">
        <v>343</v>
      </c>
      <c r="I63" s="114">
        <v>8.9162169024300006E-2</v>
      </c>
      <c r="J63" s="115">
        <v>10.8166538264</v>
      </c>
    </row>
    <row r="64" spans="1:10" s="116" customFormat="1" x14ac:dyDescent="0.6">
      <c r="A64" s="109" t="s">
        <v>627</v>
      </c>
      <c r="B64" s="110">
        <v>36.243980000000001</v>
      </c>
      <c r="C64" s="110">
        <v>-119.57482</v>
      </c>
      <c r="D64" s="111" t="s">
        <v>1194</v>
      </c>
      <c r="E64" s="112" t="s">
        <v>1057</v>
      </c>
      <c r="F64" s="112" t="s">
        <v>1109</v>
      </c>
      <c r="G64" s="112" t="s">
        <v>392</v>
      </c>
      <c r="H64" s="113" t="s">
        <v>343</v>
      </c>
      <c r="I64" s="114">
        <v>3.1043011750999998</v>
      </c>
      <c r="J64" s="115">
        <v>312.12978070000003</v>
      </c>
    </row>
    <row r="65" spans="1:10" s="116" customFormat="1" x14ac:dyDescent="0.6">
      <c r="A65" s="109" t="s">
        <v>628</v>
      </c>
      <c r="B65" s="110">
        <v>36.265687</v>
      </c>
      <c r="C65" s="110">
        <v>-119.404776</v>
      </c>
      <c r="D65" s="111" t="s">
        <v>1194</v>
      </c>
      <c r="E65" s="112" t="s">
        <v>1057</v>
      </c>
      <c r="F65" s="112" t="s">
        <v>1105</v>
      </c>
      <c r="G65" s="112" t="s">
        <v>392</v>
      </c>
      <c r="H65" s="113" t="s">
        <v>343</v>
      </c>
      <c r="I65" s="114">
        <v>19.841768698799999</v>
      </c>
      <c r="J65" s="115">
        <v>487.11908195000001</v>
      </c>
    </row>
    <row r="66" spans="1:10" s="116" customFormat="1" x14ac:dyDescent="0.6">
      <c r="A66" s="109" t="s">
        <v>629</v>
      </c>
      <c r="B66" s="110">
        <v>36.276057000000002</v>
      </c>
      <c r="C66" s="110">
        <v>-119.452203</v>
      </c>
      <c r="D66" s="111" t="s">
        <v>1194</v>
      </c>
      <c r="E66" s="112" t="s">
        <v>1057</v>
      </c>
      <c r="F66" s="112" t="s">
        <v>1110</v>
      </c>
      <c r="G66" s="112" t="s">
        <v>392</v>
      </c>
      <c r="H66" s="113" t="s">
        <v>343</v>
      </c>
      <c r="I66" s="114">
        <v>53.6202542447</v>
      </c>
      <c r="J66" s="115">
        <v>498.62310415799999</v>
      </c>
    </row>
    <row r="67" spans="1:10" s="116" customFormat="1" x14ac:dyDescent="0.6">
      <c r="A67" s="109" t="s">
        <v>630</v>
      </c>
      <c r="B67" s="110">
        <v>36.262286000000003</v>
      </c>
      <c r="C67" s="110">
        <v>-119.627813</v>
      </c>
      <c r="D67" s="111" t="s">
        <v>1194</v>
      </c>
      <c r="E67" s="112" t="s">
        <v>1057</v>
      </c>
      <c r="F67" s="112" t="s">
        <v>1111</v>
      </c>
      <c r="G67" s="112" t="s">
        <v>392</v>
      </c>
      <c r="H67" s="113" t="s">
        <v>343</v>
      </c>
      <c r="I67" s="114">
        <v>8.9550628159199999</v>
      </c>
      <c r="J67" s="115">
        <v>490.58026866199998</v>
      </c>
    </row>
    <row r="68" spans="1:10" s="116" customFormat="1" x14ac:dyDescent="0.6">
      <c r="A68" s="109" t="s">
        <v>631</v>
      </c>
      <c r="B68" s="110">
        <v>36.257328999999999</v>
      </c>
      <c r="C68" s="110">
        <v>-119.604838</v>
      </c>
      <c r="D68" s="111" t="s">
        <v>1194</v>
      </c>
      <c r="E68" s="112" t="s">
        <v>1057</v>
      </c>
      <c r="F68" s="112" t="s">
        <v>1112</v>
      </c>
      <c r="G68" s="112" t="s">
        <v>392</v>
      </c>
      <c r="H68" s="113" t="s">
        <v>343</v>
      </c>
      <c r="I68" s="114">
        <v>1.1791735268200001</v>
      </c>
      <c r="J68" s="115">
        <v>138.71553625999999</v>
      </c>
    </row>
    <row r="69" spans="1:10" s="116" customFormat="1" x14ac:dyDescent="0.6">
      <c r="A69" s="109" t="s">
        <v>632</v>
      </c>
      <c r="B69" s="110">
        <v>36.277026999999997</v>
      </c>
      <c r="C69" s="110">
        <v>-119.533298</v>
      </c>
      <c r="D69" s="111" t="s">
        <v>1194</v>
      </c>
      <c r="E69" s="112" t="s">
        <v>1057</v>
      </c>
      <c r="F69" s="112" t="s">
        <v>1113</v>
      </c>
      <c r="G69" s="112" t="s">
        <v>392</v>
      </c>
      <c r="H69" s="113" t="s">
        <v>343</v>
      </c>
      <c r="I69" s="114">
        <v>2.3730767536899999</v>
      </c>
      <c r="J69" s="115">
        <v>198.86176103</v>
      </c>
    </row>
    <row r="70" spans="1:10" s="116" customFormat="1" x14ac:dyDescent="0.6">
      <c r="A70" s="109" t="s">
        <v>633</v>
      </c>
      <c r="B70" s="110">
        <v>34.385725000000001</v>
      </c>
      <c r="C70" s="110">
        <v>-118.49670500000001</v>
      </c>
      <c r="D70" s="111" t="s">
        <v>255</v>
      </c>
      <c r="E70" s="112" t="s">
        <v>435</v>
      </c>
      <c r="F70" s="111" t="s">
        <v>255</v>
      </c>
      <c r="G70" s="112" t="s">
        <v>376</v>
      </c>
      <c r="H70" s="113" t="s">
        <v>343</v>
      </c>
      <c r="I70" s="114">
        <v>1.1116076726499999</v>
      </c>
      <c r="J70" s="115">
        <v>304.84504260400001</v>
      </c>
    </row>
    <row r="71" spans="1:10" s="116" customFormat="1" x14ac:dyDescent="0.6">
      <c r="A71" s="109" t="s">
        <v>634</v>
      </c>
      <c r="B71" s="110">
        <v>36.352435</v>
      </c>
      <c r="C71" s="110">
        <v>-119.49664</v>
      </c>
      <c r="D71" s="111" t="s">
        <v>1198</v>
      </c>
      <c r="E71" s="112" t="s">
        <v>1057</v>
      </c>
      <c r="F71" s="112" t="s">
        <v>1114</v>
      </c>
      <c r="G71" s="112" t="s">
        <v>392</v>
      </c>
      <c r="H71" s="113" t="s">
        <v>343</v>
      </c>
      <c r="I71" s="114">
        <v>0.36076874611900001</v>
      </c>
      <c r="J71" s="115">
        <v>62.4679117628</v>
      </c>
    </row>
    <row r="72" spans="1:10" s="116" customFormat="1" x14ac:dyDescent="0.6">
      <c r="A72" s="109" t="s">
        <v>635</v>
      </c>
      <c r="B72" s="110">
        <v>34.447442000000002</v>
      </c>
      <c r="C72" s="110">
        <v>-118.58673</v>
      </c>
      <c r="D72" s="111" t="s">
        <v>214</v>
      </c>
      <c r="E72" s="112" t="s">
        <v>455</v>
      </c>
      <c r="F72" s="112" t="s">
        <v>422</v>
      </c>
      <c r="G72" s="112" t="s">
        <v>376</v>
      </c>
      <c r="H72" s="113" t="s">
        <v>514</v>
      </c>
      <c r="I72" s="114">
        <v>54.369130833582496</v>
      </c>
      <c r="J72" s="115">
        <v>448.73020402275</v>
      </c>
    </row>
    <row r="73" spans="1:10" s="116" customFormat="1" x14ac:dyDescent="0.6">
      <c r="A73" s="109" t="s">
        <v>636</v>
      </c>
      <c r="B73" s="110">
        <v>36.499389000000001</v>
      </c>
      <c r="C73" s="110">
        <v>-119.617507</v>
      </c>
      <c r="D73" s="111" t="s">
        <v>1199</v>
      </c>
      <c r="E73" s="112" t="s">
        <v>457</v>
      </c>
      <c r="F73" s="112" t="s">
        <v>1246</v>
      </c>
      <c r="G73" s="112" t="s">
        <v>345</v>
      </c>
      <c r="H73" s="113" t="s">
        <v>343</v>
      </c>
      <c r="I73" s="114">
        <v>78.844898301399994</v>
      </c>
      <c r="J73" s="115">
        <v>467.12418049199999</v>
      </c>
    </row>
    <row r="74" spans="1:10" s="116" customFormat="1" x14ac:dyDescent="0.6">
      <c r="A74" s="109" t="s">
        <v>637</v>
      </c>
      <c r="B74" s="110">
        <v>36.413786999999999</v>
      </c>
      <c r="C74" s="110">
        <v>-119.86512999999999</v>
      </c>
      <c r="D74" s="111" t="s">
        <v>1200</v>
      </c>
      <c r="E74" s="112" t="s">
        <v>1057</v>
      </c>
      <c r="F74" s="112" t="s">
        <v>1115</v>
      </c>
      <c r="G74" s="112" t="s">
        <v>392</v>
      </c>
      <c r="H74" s="113" t="s">
        <v>343</v>
      </c>
      <c r="I74" s="114">
        <v>0.78290923265699996</v>
      </c>
      <c r="J74" s="115">
        <v>118.37651794200001</v>
      </c>
    </row>
    <row r="75" spans="1:10" s="116" customFormat="1" x14ac:dyDescent="0.6">
      <c r="A75" s="109" t="s">
        <v>638</v>
      </c>
      <c r="B75" s="110">
        <v>35.166556999999997</v>
      </c>
      <c r="C75" s="110">
        <v>-119.101862</v>
      </c>
      <c r="D75" s="111" t="s">
        <v>1192</v>
      </c>
      <c r="E75" s="112" t="s">
        <v>1056</v>
      </c>
      <c r="F75" s="112" t="s">
        <v>1084</v>
      </c>
      <c r="G75" s="112" t="s">
        <v>392</v>
      </c>
      <c r="H75" s="113" t="s">
        <v>343</v>
      </c>
      <c r="I75" s="114">
        <v>83.114763238500004</v>
      </c>
      <c r="J75" s="115">
        <v>456.15786740999999</v>
      </c>
    </row>
    <row r="76" spans="1:10" s="116" customFormat="1" x14ac:dyDescent="0.6">
      <c r="A76" s="109" t="s">
        <v>639</v>
      </c>
      <c r="B76" s="110">
        <v>36.169995</v>
      </c>
      <c r="C76" s="110">
        <v>-119.275469</v>
      </c>
      <c r="D76" s="111" t="s">
        <v>1197</v>
      </c>
      <c r="E76" s="112" t="s">
        <v>1057</v>
      </c>
      <c r="F76" s="112" t="s">
        <v>1116</v>
      </c>
      <c r="G76" s="112" t="s">
        <v>392</v>
      </c>
      <c r="H76" s="113" t="s">
        <v>343</v>
      </c>
      <c r="I76" s="114">
        <v>2.56095364876</v>
      </c>
      <c r="J76" s="115">
        <v>493.43972276300002</v>
      </c>
    </row>
    <row r="77" spans="1:10" s="116" customFormat="1" x14ac:dyDescent="0.6">
      <c r="A77" s="109" t="s">
        <v>640</v>
      </c>
      <c r="B77" s="110">
        <v>34.407964999999997</v>
      </c>
      <c r="C77" s="110">
        <v>-118.99313600000001</v>
      </c>
      <c r="D77" s="111" t="s">
        <v>271</v>
      </c>
      <c r="E77" s="112" t="s">
        <v>197</v>
      </c>
      <c r="F77" s="112" t="s">
        <v>272</v>
      </c>
      <c r="G77" s="112" t="s">
        <v>404</v>
      </c>
      <c r="H77" s="113" t="s">
        <v>343</v>
      </c>
      <c r="I77" s="114">
        <v>53.184080897800001</v>
      </c>
      <c r="J77" s="115">
        <v>493.70845648</v>
      </c>
    </row>
    <row r="78" spans="1:10" s="116" customFormat="1" x14ac:dyDescent="0.6">
      <c r="A78" s="109" t="s">
        <v>641</v>
      </c>
      <c r="B78" s="110">
        <v>34.482998000000002</v>
      </c>
      <c r="C78" s="110">
        <v>-120.12417499999999</v>
      </c>
      <c r="D78" s="111" t="s">
        <v>275</v>
      </c>
      <c r="E78" s="112" t="s">
        <v>197</v>
      </c>
      <c r="F78" s="112" t="s">
        <v>276</v>
      </c>
      <c r="G78" s="112" t="s">
        <v>404</v>
      </c>
      <c r="H78" s="113" t="s">
        <v>343</v>
      </c>
      <c r="I78" s="114">
        <v>40.478057788199997</v>
      </c>
      <c r="J78" s="115">
        <v>498.77875856899999</v>
      </c>
    </row>
    <row r="79" spans="1:10" s="116" customFormat="1" x14ac:dyDescent="0.6">
      <c r="A79" s="109" t="s">
        <v>642</v>
      </c>
      <c r="B79" s="110">
        <v>33.856181999999997</v>
      </c>
      <c r="C79" s="110">
        <v>-117.080339</v>
      </c>
      <c r="D79" s="111" t="s">
        <v>1201</v>
      </c>
      <c r="E79" s="112" t="s">
        <v>1057</v>
      </c>
      <c r="F79" s="112" t="s">
        <v>1117</v>
      </c>
      <c r="G79" s="112" t="s">
        <v>392</v>
      </c>
      <c r="H79" s="113" t="s">
        <v>514</v>
      </c>
      <c r="I79" s="114">
        <v>1.55624466646</v>
      </c>
      <c r="J79" s="115">
        <v>321.40208462300001</v>
      </c>
    </row>
    <row r="80" spans="1:10" s="116" customFormat="1" x14ac:dyDescent="0.6">
      <c r="A80" s="109" t="s">
        <v>643</v>
      </c>
      <c r="B80" s="110">
        <v>34.002080139999997</v>
      </c>
      <c r="C80" s="110">
        <v>-117.61635319</v>
      </c>
      <c r="D80" s="111" t="s">
        <v>194</v>
      </c>
      <c r="E80" s="112" t="s">
        <v>345</v>
      </c>
      <c r="F80" s="112" t="s">
        <v>448</v>
      </c>
      <c r="G80" s="112" t="s">
        <v>392</v>
      </c>
      <c r="H80" s="113" t="s">
        <v>343</v>
      </c>
      <c r="I80" s="114">
        <v>7.1626201746999998</v>
      </c>
      <c r="J80" s="115">
        <v>292.33956283700002</v>
      </c>
    </row>
    <row r="81" spans="1:10" s="116" customFormat="1" x14ac:dyDescent="0.6">
      <c r="A81" s="109" t="s">
        <v>644</v>
      </c>
      <c r="B81" s="110">
        <v>36.724309849999997</v>
      </c>
      <c r="C81" s="110">
        <v>-120.23389400000001</v>
      </c>
      <c r="D81" s="111" t="s">
        <v>1202</v>
      </c>
      <c r="E81" s="112" t="s">
        <v>1057</v>
      </c>
      <c r="F81" s="112" t="s">
        <v>1226</v>
      </c>
      <c r="G81" s="112" t="s">
        <v>392</v>
      </c>
      <c r="H81" s="113" t="s">
        <v>514</v>
      </c>
      <c r="I81" s="114">
        <v>4.9533837535399998</v>
      </c>
      <c r="J81" s="115">
        <v>477.03752472899998</v>
      </c>
    </row>
    <row r="82" spans="1:10" s="116" customFormat="1" x14ac:dyDescent="0.6">
      <c r="A82" s="109" t="s">
        <v>645</v>
      </c>
      <c r="B82" s="110">
        <v>34.380504139999999</v>
      </c>
      <c r="C82" s="110">
        <v>-118.49821540000001</v>
      </c>
      <c r="D82" s="111" t="s">
        <v>283</v>
      </c>
      <c r="E82" s="112" t="s">
        <v>345</v>
      </c>
      <c r="F82" s="112" t="s">
        <v>423</v>
      </c>
      <c r="G82" s="112" t="s">
        <v>345</v>
      </c>
      <c r="H82" s="113" t="s">
        <v>514</v>
      </c>
      <c r="I82" s="114">
        <v>14.067161905800001</v>
      </c>
      <c r="J82" s="115">
        <v>491.54786135199998</v>
      </c>
    </row>
    <row r="83" spans="1:10" s="116" customFormat="1" x14ac:dyDescent="0.6">
      <c r="A83" s="109" t="s">
        <v>646</v>
      </c>
      <c r="B83" s="110">
        <v>34.385157079999999</v>
      </c>
      <c r="C83" s="110">
        <v>-118.49631712</v>
      </c>
      <c r="D83" s="111" t="s">
        <v>283</v>
      </c>
      <c r="E83" s="112" t="s">
        <v>435</v>
      </c>
      <c r="F83" s="112" t="s">
        <v>285</v>
      </c>
      <c r="G83" s="112" t="s">
        <v>376</v>
      </c>
      <c r="H83" s="113" t="s">
        <v>343</v>
      </c>
      <c r="I83" s="114">
        <v>0.137878422625</v>
      </c>
      <c r="J83" s="115">
        <v>18.341210429</v>
      </c>
    </row>
    <row r="84" spans="1:10" s="116" customFormat="1" x14ac:dyDescent="0.6">
      <c r="A84" s="109" t="s">
        <v>647</v>
      </c>
      <c r="B84" s="110">
        <v>38.04231377</v>
      </c>
      <c r="C84" s="110">
        <v>-122.25229956</v>
      </c>
      <c r="D84" s="111" t="s">
        <v>287</v>
      </c>
      <c r="E84" s="112" t="s">
        <v>346</v>
      </c>
      <c r="F84" s="112" t="s">
        <v>449</v>
      </c>
      <c r="G84" s="112" t="s">
        <v>370</v>
      </c>
      <c r="H84" s="113" t="s">
        <v>343</v>
      </c>
      <c r="I84" s="114">
        <v>35.122408702000001</v>
      </c>
      <c r="J84" s="115">
        <v>401.37508642199998</v>
      </c>
    </row>
    <row r="85" spans="1:10" s="116" customFormat="1" x14ac:dyDescent="0.6">
      <c r="A85" s="109" t="s">
        <v>648</v>
      </c>
      <c r="B85" s="110">
        <v>37.936822999999997</v>
      </c>
      <c r="C85" s="110">
        <v>-122.404355</v>
      </c>
      <c r="D85" s="111" t="s">
        <v>289</v>
      </c>
      <c r="E85" s="112" t="s">
        <v>346</v>
      </c>
      <c r="F85" s="112" t="s">
        <v>357</v>
      </c>
      <c r="G85" s="112" t="s">
        <v>370</v>
      </c>
      <c r="H85" s="113" t="s">
        <v>343</v>
      </c>
      <c r="I85" s="114">
        <v>37.4009475987</v>
      </c>
      <c r="J85" s="115">
        <v>496.577899226</v>
      </c>
    </row>
    <row r="86" spans="1:10" s="116" customFormat="1" x14ac:dyDescent="0.6">
      <c r="A86" s="109" t="s">
        <v>649</v>
      </c>
      <c r="B86" s="110">
        <v>37.949579999999997</v>
      </c>
      <c r="C86" s="110">
        <v>-122.396728</v>
      </c>
      <c r="D86" s="111" t="s">
        <v>289</v>
      </c>
      <c r="E86" s="112" t="s">
        <v>346</v>
      </c>
      <c r="F86" s="112" t="s">
        <v>357</v>
      </c>
      <c r="G86" s="112" t="s">
        <v>370</v>
      </c>
      <c r="H86" s="113" t="s">
        <v>343</v>
      </c>
      <c r="I86" s="114">
        <v>233.84316754700001</v>
      </c>
      <c r="J86" s="115">
        <v>496.577899226</v>
      </c>
    </row>
    <row r="87" spans="1:10" s="116" customFormat="1" x14ac:dyDescent="0.6">
      <c r="A87" s="109" t="s">
        <v>650</v>
      </c>
      <c r="B87" s="110">
        <v>33.940664159999997</v>
      </c>
      <c r="C87" s="110">
        <v>-117.83168125</v>
      </c>
      <c r="D87" s="111" t="s">
        <v>359</v>
      </c>
      <c r="E87" s="112" t="s">
        <v>197</v>
      </c>
      <c r="F87" s="112" t="s">
        <v>358</v>
      </c>
      <c r="G87" s="112" t="s">
        <v>404</v>
      </c>
      <c r="H87" s="113" t="s">
        <v>514</v>
      </c>
      <c r="I87" s="114">
        <v>4.9597820320599997</v>
      </c>
      <c r="J87" s="115">
        <v>276.11122282600002</v>
      </c>
    </row>
    <row r="88" spans="1:10" s="116" customFormat="1" x14ac:dyDescent="0.6">
      <c r="A88" s="109" t="s">
        <v>651</v>
      </c>
      <c r="B88" s="110">
        <v>33.941785320000001</v>
      </c>
      <c r="C88" s="110">
        <v>-117.83705732999999</v>
      </c>
      <c r="D88" s="111" t="s">
        <v>359</v>
      </c>
      <c r="E88" s="112" t="s">
        <v>197</v>
      </c>
      <c r="F88" s="112" t="s">
        <v>358</v>
      </c>
      <c r="G88" s="112" t="s">
        <v>404</v>
      </c>
      <c r="H88" s="113" t="s">
        <v>343</v>
      </c>
      <c r="I88" s="114">
        <v>0.28267787024399998</v>
      </c>
      <c r="J88" s="115">
        <v>26.936406590299999</v>
      </c>
    </row>
    <row r="89" spans="1:10" s="116" customFormat="1" x14ac:dyDescent="0.6">
      <c r="A89" s="109" t="s">
        <v>652</v>
      </c>
      <c r="B89" s="110">
        <v>33.99498414</v>
      </c>
      <c r="C89" s="110">
        <v>-118.15208498</v>
      </c>
      <c r="D89" s="111" t="s">
        <v>295</v>
      </c>
      <c r="E89" s="112" t="s">
        <v>947</v>
      </c>
      <c r="F89" s="112" t="s">
        <v>947</v>
      </c>
      <c r="G89" s="112" t="s">
        <v>376</v>
      </c>
      <c r="H89" s="113" t="s">
        <v>343</v>
      </c>
      <c r="I89" s="114">
        <v>12.216893391199999</v>
      </c>
      <c r="J89" s="115">
        <v>494.76346874000001</v>
      </c>
    </row>
    <row r="90" spans="1:10" s="116" customFormat="1" x14ac:dyDescent="0.6">
      <c r="A90" s="109" t="s">
        <v>653</v>
      </c>
      <c r="B90" s="110">
        <v>34.001603000000003</v>
      </c>
      <c r="C90" s="110">
        <v>-118.369336</v>
      </c>
      <c r="D90" s="111" t="s">
        <v>297</v>
      </c>
      <c r="E90" s="112" t="s">
        <v>424</v>
      </c>
      <c r="F90" s="112" t="s">
        <v>425</v>
      </c>
      <c r="G90" s="112" t="s">
        <v>376</v>
      </c>
      <c r="H90" s="113" t="s">
        <v>343</v>
      </c>
      <c r="I90" s="114">
        <v>0.54213751666200005</v>
      </c>
      <c r="J90" s="115">
        <v>49.015303732600003</v>
      </c>
    </row>
    <row r="91" spans="1:10" s="116" customFormat="1" x14ac:dyDescent="0.6">
      <c r="A91" s="109" t="s">
        <v>654</v>
      </c>
      <c r="B91" s="110">
        <v>36.163795</v>
      </c>
      <c r="C91" s="110">
        <v>-120.395219</v>
      </c>
      <c r="D91" s="111" t="s">
        <v>426</v>
      </c>
      <c r="E91" s="112" t="s">
        <v>1249</v>
      </c>
      <c r="F91" s="112" t="s">
        <v>428</v>
      </c>
      <c r="G91" s="112" t="s">
        <v>376</v>
      </c>
      <c r="H91" s="113" t="s">
        <v>343</v>
      </c>
      <c r="I91" s="114">
        <v>0.79792894423000005</v>
      </c>
      <c r="J91" s="115">
        <v>41.677331968300003</v>
      </c>
    </row>
    <row r="92" spans="1:10" s="116" customFormat="1" x14ac:dyDescent="0.6">
      <c r="A92" s="109" t="s">
        <v>655</v>
      </c>
      <c r="B92" s="110">
        <v>36.208987999999998</v>
      </c>
      <c r="C92" s="110">
        <v>-120.393118</v>
      </c>
      <c r="D92" s="111" t="s">
        <v>426</v>
      </c>
      <c r="E92" s="112" t="s">
        <v>429</v>
      </c>
      <c r="F92" s="112" t="s">
        <v>428</v>
      </c>
      <c r="G92" s="112" t="s">
        <v>376</v>
      </c>
      <c r="H92" s="117" t="s">
        <v>343</v>
      </c>
      <c r="I92" s="114" t="s">
        <v>1217</v>
      </c>
      <c r="J92" s="114" t="s">
        <v>1217</v>
      </c>
    </row>
    <row r="93" spans="1:10" s="116" customFormat="1" x14ac:dyDescent="0.6">
      <c r="A93" s="109" t="s">
        <v>656</v>
      </c>
      <c r="B93" s="110">
        <v>35.445982000000001</v>
      </c>
      <c r="C93" s="110">
        <v>-119.014973</v>
      </c>
      <c r="D93" s="111" t="s">
        <v>434</v>
      </c>
      <c r="E93" s="112" t="s">
        <v>430</v>
      </c>
      <c r="F93" s="112" t="s">
        <v>431</v>
      </c>
      <c r="G93" s="112" t="s">
        <v>376</v>
      </c>
      <c r="H93" s="113" t="s">
        <v>343</v>
      </c>
      <c r="I93" s="114">
        <v>0.25889405515000002</v>
      </c>
      <c r="J93" s="115">
        <v>25.4558441227</v>
      </c>
    </row>
    <row r="94" spans="1:10" s="116" customFormat="1" x14ac:dyDescent="0.6">
      <c r="A94" s="109" t="s">
        <v>657</v>
      </c>
      <c r="B94" s="110">
        <v>35.470789000000003</v>
      </c>
      <c r="C94" s="110">
        <v>-119.03938599999999</v>
      </c>
      <c r="D94" s="111" t="s">
        <v>434</v>
      </c>
      <c r="E94" s="112" t="s">
        <v>424</v>
      </c>
      <c r="F94" s="112" t="s">
        <v>431</v>
      </c>
      <c r="G94" s="112" t="s">
        <v>376</v>
      </c>
      <c r="H94" s="113" t="s">
        <v>343</v>
      </c>
      <c r="I94" s="114">
        <v>4.5968922656000002</v>
      </c>
      <c r="J94" s="115">
        <v>249.01807163300001</v>
      </c>
    </row>
    <row r="95" spans="1:10" s="116" customFormat="1" x14ac:dyDescent="0.6">
      <c r="A95" s="109" t="s">
        <v>659</v>
      </c>
      <c r="B95" s="110">
        <v>35.473159000000003</v>
      </c>
      <c r="C95" s="110">
        <v>-119.057839</v>
      </c>
      <c r="D95" s="111" t="s">
        <v>434</v>
      </c>
      <c r="E95" s="112" t="s">
        <v>435</v>
      </c>
      <c r="F95" s="112" t="s">
        <v>431</v>
      </c>
      <c r="G95" s="112" t="s">
        <v>376</v>
      </c>
      <c r="H95" s="113" t="s">
        <v>343</v>
      </c>
      <c r="I95" s="114">
        <v>5.1180952687300003</v>
      </c>
      <c r="J95" s="115">
        <v>408.99144245299999</v>
      </c>
    </row>
    <row r="96" spans="1:10" s="116" customFormat="1" x14ac:dyDescent="0.6">
      <c r="A96" s="109" t="s">
        <v>660</v>
      </c>
      <c r="B96" s="110">
        <v>35.482906</v>
      </c>
      <c r="C96" s="110">
        <v>-119.057563</v>
      </c>
      <c r="D96" s="111" t="s">
        <v>434</v>
      </c>
      <c r="E96" s="112" t="s">
        <v>430</v>
      </c>
      <c r="F96" s="112" t="s">
        <v>431</v>
      </c>
      <c r="G96" s="112" t="s">
        <v>376</v>
      </c>
      <c r="H96" s="117" t="s">
        <v>343</v>
      </c>
      <c r="I96" s="114">
        <v>0.71899226913199998</v>
      </c>
      <c r="J96" s="115">
        <v>60</v>
      </c>
    </row>
    <row r="97" spans="1:10" s="116" customFormat="1" x14ac:dyDescent="0.6">
      <c r="A97" s="109" t="s">
        <v>661</v>
      </c>
      <c r="B97" s="110">
        <v>35.487149000000002</v>
      </c>
      <c r="C97" s="110">
        <v>-119.06515</v>
      </c>
      <c r="D97" s="111" t="s">
        <v>434</v>
      </c>
      <c r="E97" s="112" t="s">
        <v>436</v>
      </c>
      <c r="F97" s="112" t="s">
        <v>431</v>
      </c>
      <c r="G97" s="112" t="s">
        <v>376</v>
      </c>
      <c r="H97" s="117" t="s">
        <v>343</v>
      </c>
      <c r="I97" s="114">
        <v>0.71332475310200005</v>
      </c>
      <c r="J97" s="115">
        <v>60</v>
      </c>
    </row>
    <row r="98" spans="1:10" s="116" customFormat="1" x14ac:dyDescent="0.6">
      <c r="A98" s="109" t="s">
        <v>662</v>
      </c>
      <c r="B98" s="110">
        <v>35.498936</v>
      </c>
      <c r="C98" s="110">
        <v>-119.069191</v>
      </c>
      <c r="D98" s="111" t="s">
        <v>434</v>
      </c>
      <c r="E98" s="112" t="s">
        <v>424</v>
      </c>
      <c r="F98" s="112" t="s">
        <v>431</v>
      </c>
      <c r="G98" s="112" t="s">
        <v>376</v>
      </c>
      <c r="H98" s="113" t="s">
        <v>343</v>
      </c>
      <c r="I98" s="114">
        <v>0.21797665767400001</v>
      </c>
      <c r="J98" s="115">
        <v>57.706152185000001</v>
      </c>
    </row>
    <row r="99" spans="1:10" s="116" customFormat="1" x14ac:dyDescent="0.6">
      <c r="A99" s="120" t="s">
        <v>663</v>
      </c>
      <c r="B99" s="121">
        <v>35.498964000000001</v>
      </c>
      <c r="C99" s="121">
        <v>-119.07213400000001</v>
      </c>
      <c r="D99" s="112" t="s">
        <v>431</v>
      </c>
      <c r="E99" s="112" t="s">
        <v>436</v>
      </c>
      <c r="F99" s="112" t="s">
        <v>1354</v>
      </c>
      <c r="G99" s="112" t="s">
        <v>376</v>
      </c>
      <c r="H99" s="113" t="s">
        <v>514</v>
      </c>
      <c r="I99" s="114">
        <v>0.2209228738215</v>
      </c>
      <c r="J99" s="115">
        <v>113.4536080055</v>
      </c>
    </row>
    <row r="100" spans="1:10" s="116" customFormat="1" x14ac:dyDescent="0.6">
      <c r="A100" s="109" t="s">
        <v>664</v>
      </c>
      <c r="B100" s="110">
        <v>35.506075000000003</v>
      </c>
      <c r="C100" s="110">
        <v>-119.07411399999999</v>
      </c>
      <c r="D100" s="111" t="s">
        <v>434</v>
      </c>
      <c r="E100" s="112" t="s">
        <v>424</v>
      </c>
      <c r="F100" s="112" t="s">
        <v>431</v>
      </c>
      <c r="G100" s="112" t="s">
        <v>376</v>
      </c>
      <c r="H100" s="113" t="s">
        <v>514</v>
      </c>
      <c r="I100" s="114">
        <v>0.27382188934500001</v>
      </c>
      <c r="J100" s="115">
        <v>61.479192104966671</v>
      </c>
    </row>
    <row r="101" spans="1:10" s="116" customFormat="1" x14ac:dyDescent="0.6">
      <c r="A101" s="109" t="s">
        <v>665</v>
      </c>
      <c r="B101" s="110">
        <v>35.507478999999996</v>
      </c>
      <c r="C101" s="110">
        <v>-119.074209</v>
      </c>
      <c r="D101" s="111" t="s">
        <v>434</v>
      </c>
      <c r="E101" s="112" t="s">
        <v>436</v>
      </c>
      <c r="F101" s="112" t="s">
        <v>431</v>
      </c>
      <c r="G101" s="112" t="s">
        <v>376</v>
      </c>
      <c r="H101" s="113" t="s">
        <v>514</v>
      </c>
      <c r="I101" s="114">
        <v>0.24945099343317501</v>
      </c>
      <c r="J101" s="115">
        <v>68.671439151000001</v>
      </c>
    </row>
    <row r="102" spans="1:10" s="116" customFormat="1" x14ac:dyDescent="0.6">
      <c r="A102" s="109" t="s">
        <v>666</v>
      </c>
      <c r="B102" s="110">
        <v>35.347555</v>
      </c>
      <c r="C102" s="110">
        <v>-119.662763</v>
      </c>
      <c r="D102" s="111" t="s">
        <v>437</v>
      </c>
      <c r="E102" s="112" t="s">
        <v>1249</v>
      </c>
      <c r="F102" s="112" t="s">
        <v>438</v>
      </c>
      <c r="G102" s="112" t="s">
        <v>376</v>
      </c>
      <c r="H102" s="113" t="s">
        <v>343</v>
      </c>
      <c r="I102" s="114">
        <v>12.765344667700001</v>
      </c>
      <c r="J102" s="115">
        <v>499.52477415999999</v>
      </c>
    </row>
    <row r="103" spans="1:10" s="116" customFormat="1" x14ac:dyDescent="0.6">
      <c r="A103" s="109" t="s">
        <v>667</v>
      </c>
      <c r="B103" s="110">
        <v>35.238213999999999</v>
      </c>
      <c r="C103" s="110">
        <v>-119.59142300000001</v>
      </c>
      <c r="D103" s="111" t="s">
        <v>433</v>
      </c>
      <c r="E103" s="112" t="s">
        <v>1249</v>
      </c>
      <c r="F103" s="112" t="s">
        <v>432</v>
      </c>
      <c r="G103" s="112" t="s">
        <v>376</v>
      </c>
      <c r="H103" s="113" t="s">
        <v>514</v>
      </c>
      <c r="I103" s="114">
        <v>11.935537320109999</v>
      </c>
      <c r="J103" s="115">
        <v>317.90697455550003</v>
      </c>
    </row>
    <row r="104" spans="1:10" s="116" customFormat="1" x14ac:dyDescent="0.6">
      <c r="A104" s="109" t="s">
        <v>668</v>
      </c>
      <c r="B104" s="110">
        <v>35.364280999999998</v>
      </c>
      <c r="C104" s="110">
        <v>-119.670179</v>
      </c>
      <c r="D104" s="111" t="s">
        <v>437</v>
      </c>
      <c r="E104" s="112" t="s">
        <v>424</v>
      </c>
      <c r="F104" s="112" t="s">
        <v>438</v>
      </c>
      <c r="G104" s="112" t="s">
        <v>376</v>
      </c>
      <c r="H104" s="113" t="s">
        <v>343</v>
      </c>
      <c r="I104" s="114">
        <v>1.60890864395</v>
      </c>
      <c r="J104" s="115">
        <v>141.509716981</v>
      </c>
    </row>
    <row r="105" spans="1:10" s="116" customFormat="1" x14ac:dyDescent="0.6">
      <c r="A105" s="109" t="s">
        <v>669</v>
      </c>
      <c r="B105" s="110">
        <v>35.480494999999998</v>
      </c>
      <c r="C105" s="110">
        <v>-119.743093</v>
      </c>
      <c r="D105" s="111" t="s">
        <v>437</v>
      </c>
      <c r="E105" s="112" t="s">
        <v>424</v>
      </c>
      <c r="F105" s="112" t="s">
        <v>438</v>
      </c>
      <c r="G105" s="112" t="s">
        <v>376</v>
      </c>
      <c r="H105" s="113" t="s">
        <v>343</v>
      </c>
      <c r="I105" s="114">
        <v>13.0129750804</v>
      </c>
      <c r="J105" s="115">
        <v>497.93674297000001</v>
      </c>
    </row>
    <row r="106" spans="1:10" s="116" customFormat="1" x14ac:dyDescent="0.6">
      <c r="A106" s="109" t="s">
        <v>670</v>
      </c>
      <c r="B106" s="110">
        <v>35.529159999999997</v>
      </c>
      <c r="C106" s="110">
        <v>-119.769459</v>
      </c>
      <c r="D106" s="111" t="s">
        <v>437</v>
      </c>
      <c r="E106" s="112" t="s">
        <v>1249</v>
      </c>
      <c r="F106" s="112" t="s">
        <v>438</v>
      </c>
      <c r="G106" s="112" t="s">
        <v>376</v>
      </c>
      <c r="H106" s="117" t="s">
        <v>343</v>
      </c>
      <c r="I106" s="114">
        <v>19</v>
      </c>
      <c r="J106" s="114" t="s">
        <v>1217</v>
      </c>
    </row>
    <row r="107" spans="1:10" s="116" customFormat="1" x14ac:dyDescent="0.6">
      <c r="A107" s="109" t="s">
        <v>671</v>
      </c>
      <c r="B107" s="110">
        <v>35.227173999999998</v>
      </c>
      <c r="C107" s="110">
        <v>-119.578357</v>
      </c>
      <c r="D107" s="111" t="s">
        <v>433</v>
      </c>
      <c r="E107" s="112" t="s">
        <v>424</v>
      </c>
      <c r="F107" s="112" t="s">
        <v>432</v>
      </c>
      <c r="G107" s="112" t="s">
        <v>376</v>
      </c>
      <c r="H107" s="113" t="s">
        <v>343</v>
      </c>
      <c r="I107" s="114">
        <v>0.52294575981799996</v>
      </c>
      <c r="J107" s="115">
        <v>24.992999019700001</v>
      </c>
    </row>
    <row r="108" spans="1:10" s="116" customFormat="1" x14ac:dyDescent="0.6">
      <c r="A108" s="109" t="s">
        <v>672</v>
      </c>
      <c r="B108" s="110">
        <v>35.247999999999998</v>
      </c>
      <c r="C108" s="110">
        <v>-119.58078999999999</v>
      </c>
      <c r="D108" s="111" t="s">
        <v>433</v>
      </c>
      <c r="E108" s="112" t="s">
        <v>1249</v>
      </c>
      <c r="F108" s="112" t="s">
        <v>432</v>
      </c>
      <c r="G108" s="112" t="s">
        <v>376</v>
      </c>
      <c r="H108" s="113" t="s">
        <v>343</v>
      </c>
      <c r="I108" s="114">
        <v>19.531060258899998</v>
      </c>
      <c r="J108" s="115">
        <v>474.3</v>
      </c>
    </row>
    <row r="109" spans="1:10" s="116" customFormat="1" x14ac:dyDescent="0.6">
      <c r="A109" s="109" t="s">
        <v>673</v>
      </c>
      <c r="B109" s="110">
        <v>35.253588999999998</v>
      </c>
      <c r="C109" s="110">
        <v>-119.586534</v>
      </c>
      <c r="D109" s="111" t="s">
        <v>433</v>
      </c>
      <c r="E109" s="112" t="s">
        <v>1249</v>
      </c>
      <c r="F109" s="112" t="s">
        <v>432</v>
      </c>
      <c r="G109" s="112" t="s">
        <v>376</v>
      </c>
      <c r="H109" s="113" t="s">
        <v>343</v>
      </c>
      <c r="I109" s="114">
        <v>57.552922261399999</v>
      </c>
      <c r="J109" s="115">
        <v>474.3</v>
      </c>
    </row>
    <row r="110" spans="1:10" s="116" customFormat="1" x14ac:dyDescent="0.6">
      <c r="A110" s="109" t="s">
        <v>674</v>
      </c>
      <c r="B110" s="110">
        <v>35.341929</v>
      </c>
      <c r="C110" s="110">
        <v>-119.64609799999999</v>
      </c>
      <c r="D110" s="111" t="s">
        <v>437</v>
      </c>
      <c r="E110" s="112" t="s">
        <v>1249</v>
      </c>
      <c r="F110" s="112" t="s">
        <v>438</v>
      </c>
      <c r="G110" s="112" t="s">
        <v>376</v>
      </c>
      <c r="H110" s="113" t="s">
        <v>343</v>
      </c>
      <c r="I110" s="114">
        <v>4.3108393074900002</v>
      </c>
      <c r="J110" s="115">
        <v>160.393173171</v>
      </c>
    </row>
    <row r="111" spans="1:10" s="116" customFormat="1" x14ac:dyDescent="0.6">
      <c r="A111" s="109" t="s">
        <v>675</v>
      </c>
      <c r="B111" s="110">
        <v>35.429546000000002</v>
      </c>
      <c r="C111" s="110">
        <v>-119.690223</v>
      </c>
      <c r="D111" s="111" t="s">
        <v>437</v>
      </c>
      <c r="E111" s="112" t="s">
        <v>424</v>
      </c>
      <c r="F111" s="112" t="s">
        <v>438</v>
      </c>
      <c r="G111" s="112" t="s">
        <v>376</v>
      </c>
      <c r="H111" s="113" t="s">
        <v>343</v>
      </c>
      <c r="I111" s="114">
        <v>1.46612505242</v>
      </c>
      <c r="J111" s="115">
        <v>71.569057559800001</v>
      </c>
    </row>
    <row r="112" spans="1:10" s="116" customFormat="1" x14ac:dyDescent="0.6">
      <c r="A112" s="109" t="s">
        <v>676</v>
      </c>
      <c r="B112" s="110">
        <v>35.123596999999997</v>
      </c>
      <c r="C112" s="110">
        <v>-119.499066</v>
      </c>
      <c r="D112" s="111" t="s">
        <v>433</v>
      </c>
      <c r="E112" s="112" t="s">
        <v>435</v>
      </c>
      <c r="F112" s="112" t="s">
        <v>432</v>
      </c>
      <c r="G112" s="112" t="s">
        <v>376</v>
      </c>
      <c r="H112" s="113" t="s">
        <v>343</v>
      </c>
      <c r="I112" s="114">
        <v>0.64999749744299995</v>
      </c>
      <c r="J112" s="115">
        <v>74.873292968900003</v>
      </c>
    </row>
    <row r="113" spans="1:10" s="116" customFormat="1" x14ac:dyDescent="0.6">
      <c r="A113" s="109" t="s">
        <v>677</v>
      </c>
      <c r="B113" s="110">
        <v>35.115049999999997</v>
      </c>
      <c r="C113" s="110">
        <v>-119.466999</v>
      </c>
      <c r="D113" s="111" t="s">
        <v>433</v>
      </c>
      <c r="E113" s="112" t="s">
        <v>1249</v>
      </c>
      <c r="F113" s="112" t="s">
        <v>432</v>
      </c>
      <c r="G113" s="112" t="s">
        <v>376</v>
      </c>
      <c r="H113" s="113" t="s">
        <v>514</v>
      </c>
      <c r="I113" s="114">
        <v>0.317511559464</v>
      </c>
      <c r="J113" s="115">
        <v>27.246461610600001</v>
      </c>
    </row>
    <row r="114" spans="1:10" s="116" customFormat="1" x14ac:dyDescent="0.6">
      <c r="A114" s="109" t="s">
        <v>678</v>
      </c>
      <c r="B114" s="110">
        <v>35.041223000000002</v>
      </c>
      <c r="C114" s="110">
        <v>-119.38412</v>
      </c>
      <c r="D114" s="111" t="s">
        <v>433</v>
      </c>
      <c r="E114" s="112" t="s">
        <v>435</v>
      </c>
      <c r="F114" s="112" t="s">
        <v>432</v>
      </c>
      <c r="G114" s="112" t="s">
        <v>376</v>
      </c>
      <c r="H114" s="113" t="s">
        <v>343</v>
      </c>
      <c r="I114" s="114">
        <v>0.27181980432899999</v>
      </c>
      <c r="J114" s="115">
        <v>38.374210089599998</v>
      </c>
    </row>
    <row r="115" spans="1:10" s="116" customFormat="1" x14ac:dyDescent="0.6">
      <c r="A115" s="109" t="s">
        <v>679</v>
      </c>
      <c r="B115" s="110">
        <v>35.027050000000003</v>
      </c>
      <c r="C115" s="110">
        <v>-119.332893</v>
      </c>
      <c r="D115" s="111" t="s">
        <v>433</v>
      </c>
      <c r="E115" s="112" t="s">
        <v>435</v>
      </c>
      <c r="F115" s="112" t="s">
        <v>432</v>
      </c>
      <c r="G115" s="112" t="s">
        <v>376</v>
      </c>
      <c r="H115" s="113" t="s">
        <v>343</v>
      </c>
      <c r="I115" s="114">
        <v>7.4559358879900006E-2</v>
      </c>
      <c r="J115" s="115">
        <v>11.544695751700001</v>
      </c>
    </row>
    <row r="116" spans="1:10" s="116" customFormat="1" x14ac:dyDescent="0.6">
      <c r="A116" s="109" t="s">
        <v>680</v>
      </c>
      <c r="B116" s="110">
        <v>35.061529</v>
      </c>
      <c r="C116" s="110">
        <v>-119.390888</v>
      </c>
      <c r="D116" s="111" t="s">
        <v>433</v>
      </c>
      <c r="E116" s="112" t="s">
        <v>424</v>
      </c>
      <c r="F116" s="112" t="s">
        <v>432</v>
      </c>
      <c r="G116" s="112" t="s">
        <v>376</v>
      </c>
      <c r="H116" s="113" t="s">
        <v>343</v>
      </c>
      <c r="I116" s="114">
        <v>0.220481115393</v>
      </c>
      <c r="J116" s="115">
        <v>31.304951684999999</v>
      </c>
    </row>
    <row r="117" spans="1:10" s="116" customFormat="1" x14ac:dyDescent="0.6">
      <c r="A117" s="109" t="s">
        <v>681</v>
      </c>
      <c r="B117" s="110">
        <v>35.03322</v>
      </c>
      <c r="C117" s="110">
        <v>-119.343751</v>
      </c>
      <c r="D117" s="111" t="s">
        <v>433</v>
      </c>
      <c r="E117" s="112" t="s">
        <v>435</v>
      </c>
      <c r="F117" s="112" t="s">
        <v>432</v>
      </c>
      <c r="G117" s="112" t="s">
        <v>376</v>
      </c>
      <c r="H117" s="113" t="s">
        <v>343</v>
      </c>
      <c r="I117" s="114">
        <v>0.43518004193900001</v>
      </c>
      <c r="J117" s="115">
        <v>45.235384379899997</v>
      </c>
    </row>
    <row r="118" spans="1:10" s="116" customFormat="1" x14ac:dyDescent="0.6">
      <c r="A118" s="109" t="s">
        <v>682</v>
      </c>
      <c r="B118" s="110">
        <v>35.045861000000002</v>
      </c>
      <c r="C118" s="110">
        <v>-119.349694</v>
      </c>
      <c r="D118" s="111" t="s">
        <v>1203</v>
      </c>
      <c r="E118" s="112" t="s">
        <v>1057</v>
      </c>
      <c r="F118" s="112" t="s">
        <v>1226</v>
      </c>
      <c r="G118" s="112" t="s">
        <v>392</v>
      </c>
      <c r="H118" s="113" t="s">
        <v>343</v>
      </c>
      <c r="I118" s="114">
        <v>0.33885865472299997</v>
      </c>
      <c r="J118" s="115">
        <v>43.737398185099998</v>
      </c>
    </row>
    <row r="119" spans="1:10" s="116" customFormat="1" x14ac:dyDescent="0.6">
      <c r="A119" s="109" t="s">
        <v>683</v>
      </c>
      <c r="B119" s="110">
        <v>35.132539999999999</v>
      </c>
      <c r="C119" s="110">
        <v>-119.48661800000001</v>
      </c>
      <c r="D119" s="111" t="s">
        <v>433</v>
      </c>
      <c r="E119" s="112" t="s">
        <v>436</v>
      </c>
      <c r="F119" s="112" t="s">
        <v>432</v>
      </c>
      <c r="G119" s="112" t="s">
        <v>376</v>
      </c>
      <c r="H119" s="113" t="s">
        <v>343</v>
      </c>
      <c r="I119" s="114">
        <v>0.37886941293300003</v>
      </c>
      <c r="J119" s="115">
        <v>41.341504568700003</v>
      </c>
    </row>
    <row r="120" spans="1:10" s="116" customFormat="1" x14ac:dyDescent="0.6">
      <c r="A120" s="109" t="s">
        <v>684</v>
      </c>
      <c r="B120" s="110">
        <v>35.130904000000001</v>
      </c>
      <c r="C120" s="110">
        <v>-119.486498</v>
      </c>
      <c r="D120" s="111" t="s">
        <v>433</v>
      </c>
      <c r="E120" s="112" t="s">
        <v>424</v>
      </c>
      <c r="F120" s="112" t="s">
        <v>432</v>
      </c>
      <c r="G120" s="112" t="s">
        <v>376</v>
      </c>
      <c r="H120" s="113" t="s">
        <v>343</v>
      </c>
      <c r="I120" s="114">
        <v>0.21718613058299999</v>
      </c>
      <c r="J120" s="115">
        <v>123.486031599</v>
      </c>
    </row>
    <row r="121" spans="1:10" s="116" customFormat="1" x14ac:dyDescent="0.6">
      <c r="A121" s="109" t="s">
        <v>685</v>
      </c>
      <c r="B121" s="110">
        <v>33.779429</v>
      </c>
      <c r="C121" s="110">
        <v>-118.235061</v>
      </c>
      <c r="D121" s="111" t="s">
        <v>189</v>
      </c>
      <c r="E121" s="112" t="s">
        <v>346</v>
      </c>
      <c r="F121" s="112" t="s">
        <v>451</v>
      </c>
      <c r="G121" s="112" t="s">
        <v>370</v>
      </c>
      <c r="H121" s="113" t="s">
        <v>343</v>
      </c>
      <c r="I121" s="114">
        <v>8.6712539913099995</v>
      </c>
      <c r="J121" s="115">
        <v>490.26462242299999</v>
      </c>
    </row>
    <row r="122" spans="1:10" s="116" customFormat="1" x14ac:dyDescent="0.6">
      <c r="A122" s="109" t="s">
        <v>686</v>
      </c>
      <c r="B122" s="110">
        <v>33.816222000000003</v>
      </c>
      <c r="C122" s="110">
        <v>-118.23569500000001</v>
      </c>
      <c r="D122" s="111" t="s">
        <v>189</v>
      </c>
      <c r="E122" s="112" t="s">
        <v>346</v>
      </c>
      <c r="F122" s="112" t="s">
        <v>454</v>
      </c>
      <c r="G122" s="112" t="s">
        <v>370</v>
      </c>
      <c r="H122" s="113" t="s">
        <v>343</v>
      </c>
      <c r="I122" s="114">
        <v>2.2359199735800002</v>
      </c>
      <c r="J122" s="115">
        <v>481.26022067100001</v>
      </c>
    </row>
    <row r="123" spans="1:10" s="116" customFormat="1" x14ac:dyDescent="0.6">
      <c r="A123" s="109" t="s">
        <v>687</v>
      </c>
      <c r="B123" s="110">
        <v>34.330657000000002</v>
      </c>
      <c r="C123" s="110">
        <v>-118.51342200000001</v>
      </c>
      <c r="D123" s="111" t="s">
        <v>441</v>
      </c>
      <c r="E123" s="112" t="s">
        <v>197</v>
      </c>
      <c r="F123" s="112" t="s">
        <v>176</v>
      </c>
      <c r="G123" s="112" t="s">
        <v>404</v>
      </c>
      <c r="H123" s="113" t="s">
        <v>343</v>
      </c>
      <c r="I123" s="114">
        <v>11.815273400400001</v>
      </c>
      <c r="J123" s="115">
        <v>470.57757065099997</v>
      </c>
    </row>
    <row r="124" spans="1:10" s="116" customFormat="1" x14ac:dyDescent="0.6">
      <c r="A124" s="109" t="s">
        <v>688</v>
      </c>
      <c r="B124" s="110">
        <v>35.215094999999998</v>
      </c>
      <c r="C124" s="110">
        <v>-119.212564</v>
      </c>
      <c r="D124" s="111" t="s">
        <v>1193</v>
      </c>
      <c r="E124" s="112" t="s">
        <v>1057</v>
      </c>
      <c r="F124" s="112" t="s">
        <v>1087</v>
      </c>
      <c r="G124" s="112" t="s">
        <v>392</v>
      </c>
      <c r="H124" s="113" t="s">
        <v>343</v>
      </c>
      <c r="I124" s="114">
        <v>8.38409587741E-2</v>
      </c>
      <c r="J124" s="115">
        <v>10.4560986988</v>
      </c>
    </row>
    <row r="125" spans="1:10" s="116" customFormat="1" x14ac:dyDescent="0.6">
      <c r="A125" s="109" t="s">
        <v>689</v>
      </c>
      <c r="B125" s="110">
        <v>35.21481</v>
      </c>
      <c r="C125" s="110">
        <v>-119.21081100000001</v>
      </c>
      <c r="D125" s="111" t="s">
        <v>1193</v>
      </c>
      <c r="E125" s="112" t="s">
        <v>1057</v>
      </c>
      <c r="F125" s="112" t="s">
        <v>1087</v>
      </c>
      <c r="G125" s="112" t="s">
        <v>392</v>
      </c>
      <c r="H125" s="113" t="s">
        <v>343</v>
      </c>
      <c r="I125" s="114">
        <v>0.36276400089299998</v>
      </c>
      <c r="J125" s="115">
        <v>38.907582808500003</v>
      </c>
    </row>
    <row r="126" spans="1:10" s="116" customFormat="1" x14ac:dyDescent="0.6">
      <c r="A126" s="109" t="s">
        <v>690</v>
      </c>
      <c r="B126" s="110">
        <v>35.243761999999997</v>
      </c>
      <c r="C126" s="110">
        <v>-119.157387</v>
      </c>
      <c r="D126" s="111" t="s">
        <v>1193</v>
      </c>
      <c r="E126" s="112" t="s">
        <v>1057</v>
      </c>
      <c r="F126" s="112" t="s">
        <v>1118</v>
      </c>
      <c r="G126" s="112" t="s">
        <v>392</v>
      </c>
      <c r="H126" s="113" t="s">
        <v>343</v>
      </c>
      <c r="I126" s="114">
        <v>0.54677034076300002</v>
      </c>
      <c r="J126" s="115">
        <v>35.871018942900001</v>
      </c>
    </row>
    <row r="127" spans="1:10" s="116" customFormat="1" x14ac:dyDescent="0.6">
      <c r="A127" s="109" t="s">
        <v>691</v>
      </c>
      <c r="B127" s="110">
        <v>35.246299999999998</v>
      </c>
      <c r="C127" s="110">
        <v>-119.140383</v>
      </c>
      <c r="D127" s="111" t="s">
        <v>1193</v>
      </c>
      <c r="E127" s="112" t="s">
        <v>1057</v>
      </c>
      <c r="F127" s="112" t="s">
        <v>1119</v>
      </c>
      <c r="G127" s="112" t="s">
        <v>392</v>
      </c>
      <c r="H127" s="117" t="s">
        <v>343</v>
      </c>
      <c r="I127" s="114" t="s">
        <v>1217</v>
      </c>
      <c r="J127" s="114" t="s">
        <v>1217</v>
      </c>
    </row>
    <row r="128" spans="1:10" s="116" customFormat="1" x14ac:dyDescent="0.6">
      <c r="A128" s="109" t="s">
        <v>692</v>
      </c>
      <c r="B128" s="110">
        <v>35.901251000000002</v>
      </c>
      <c r="C128" s="110">
        <v>-119.31989299999999</v>
      </c>
      <c r="D128" s="111" t="s">
        <v>1194</v>
      </c>
      <c r="E128" s="112" t="s">
        <v>1057</v>
      </c>
      <c r="F128" s="112" t="s">
        <v>1120</v>
      </c>
      <c r="G128" s="112" t="s">
        <v>392</v>
      </c>
      <c r="H128" s="113" t="s">
        <v>343</v>
      </c>
      <c r="I128" s="114">
        <v>29.2308068052</v>
      </c>
      <c r="J128" s="115">
        <v>493.40652610199999</v>
      </c>
    </row>
    <row r="129" spans="1:10" s="116" customFormat="1" x14ac:dyDescent="0.6">
      <c r="A129" s="109" t="s">
        <v>694</v>
      </c>
      <c r="B129" s="110">
        <v>34.901527000000002</v>
      </c>
      <c r="C129" s="110">
        <v>-117.159958</v>
      </c>
      <c r="D129" s="111" t="s">
        <v>464</v>
      </c>
      <c r="E129" s="112" t="s">
        <v>455</v>
      </c>
      <c r="F129" s="112" t="s">
        <v>463</v>
      </c>
      <c r="G129" s="112" t="s">
        <v>376</v>
      </c>
      <c r="H129" s="113" t="s">
        <v>343</v>
      </c>
      <c r="I129" s="114">
        <v>34.3436879753</v>
      </c>
      <c r="J129" s="115">
        <v>499.47238161899998</v>
      </c>
    </row>
    <row r="130" spans="1:10" s="116" customFormat="1" x14ac:dyDescent="0.6">
      <c r="A130" s="109" t="s">
        <v>693</v>
      </c>
      <c r="B130" s="110">
        <v>35.936802</v>
      </c>
      <c r="C130" s="110">
        <v>-119.34790099999999</v>
      </c>
      <c r="D130" s="111" t="s">
        <v>1194</v>
      </c>
      <c r="E130" s="112" t="s">
        <v>1057</v>
      </c>
      <c r="F130" s="112" t="s">
        <v>1121</v>
      </c>
      <c r="G130" s="112" t="s">
        <v>392</v>
      </c>
      <c r="H130" s="113" t="s">
        <v>343</v>
      </c>
      <c r="I130" s="114">
        <v>0.34743399871500003</v>
      </c>
      <c r="J130" s="115">
        <v>83.354663936700007</v>
      </c>
    </row>
    <row r="131" spans="1:10" s="116" customFormat="1" x14ac:dyDescent="0.6">
      <c r="A131" s="109" t="s">
        <v>695</v>
      </c>
      <c r="B131" s="110">
        <v>35.945509000000001</v>
      </c>
      <c r="C131" s="110">
        <v>-119.45871699999999</v>
      </c>
      <c r="D131" s="111" t="s">
        <v>1194</v>
      </c>
      <c r="E131" s="112" t="s">
        <v>1057</v>
      </c>
      <c r="F131" s="112" t="s">
        <v>1226</v>
      </c>
      <c r="G131" s="112" t="s">
        <v>392</v>
      </c>
      <c r="H131" s="117" t="s">
        <v>343</v>
      </c>
      <c r="I131" s="114">
        <v>31.890437438199999</v>
      </c>
      <c r="J131" s="115">
        <v>139</v>
      </c>
    </row>
    <row r="132" spans="1:10" s="116" customFormat="1" x14ac:dyDescent="0.6">
      <c r="A132" s="109" t="s">
        <v>696</v>
      </c>
      <c r="B132" s="110">
        <v>35.959330000000001</v>
      </c>
      <c r="C132" s="110">
        <v>-119.372162</v>
      </c>
      <c r="D132" s="111" t="s">
        <v>1194</v>
      </c>
      <c r="E132" s="112" t="s">
        <v>1057</v>
      </c>
      <c r="F132" s="112" t="s">
        <v>1122</v>
      </c>
      <c r="G132" s="112" t="s">
        <v>392</v>
      </c>
      <c r="H132" s="113" t="s">
        <v>343</v>
      </c>
      <c r="I132" s="114">
        <v>3.4725179853800001</v>
      </c>
      <c r="J132" s="115">
        <v>412.06067514400002</v>
      </c>
    </row>
    <row r="133" spans="1:10" s="116" customFormat="1" x14ac:dyDescent="0.6">
      <c r="A133" s="109" t="s">
        <v>697</v>
      </c>
      <c r="B133" s="110">
        <v>35.972642</v>
      </c>
      <c r="C133" s="110">
        <v>-119.238321</v>
      </c>
      <c r="D133" s="111" t="s">
        <v>1194</v>
      </c>
      <c r="E133" s="112" t="s">
        <v>1057</v>
      </c>
      <c r="F133" s="112" t="s">
        <v>1123</v>
      </c>
      <c r="G133" s="112" t="s">
        <v>392</v>
      </c>
      <c r="H133" s="113" t="s">
        <v>343</v>
      </c>
      <c r="I133" s="114">
        <v>2.6548920497299999</v>
      </c>
      <c r="J133" s="115">
        <v>124.77980605899999</v>
      </c>
    </row>
    <row r="134" spans="1:10" s="116" customFormat="1" x14ac:dyDescent="0.6">
      <c r="A134" s="109" t="s">
        <v>698</v>
      </c>
      <c r="B134" s="110">
        <v>35.977184999999999</v>
      </c>
      <c r="C134" s="110">
        <v>-119.231285</v>
      </c>
      <c r="D134" s="111" t="s">
        <v>1194</v>
      </c>
      <c r="E134" s="112" t="s">
        <v>1057</v>
      </c>
      <c r="F134" s="112" t="s">
        <v>1124</v>
      </c>
      <c r="G134" s="112" t="s">
        <v>392</v>
      </c>
      <c r="H134" s="113" t="s">
        <v>343</v>
      </c>
      <c r="I134" s="114">
        <v>2.6548920110799998</v>
      </c>
      <c r="J134" s="115">
        <v>124.77980605899999</v>
      </c>
    </row>
    <row r="135" spans="1:10" s="116" customFormat="1" x14ac:dyDescent="0.6">
      <c r="A135" s="109" t="s">
        <v>699</v>
      </c>
      <c r="B135" s="110">
        <v>35.972715000000001</v>
      </c>
      <c r="C135" s="110">
        <v>-119.359036</v>
      </c>
      <c r="D135" s="111" t="s">
        <v>1194</v>
      </c>
      <c r="E135" s="112" t="s">
        <v>1057</v>
      </c>
      <c r="F135" s="112" t="s">
        <v>1125</v>
      </c>
      <c r="G135" s="112" t="s">
        <v>392</v>
      </c>
      <c r="H135" s="113" t="s">
        <v>343</v>
      </c>
      <c r="I135" s="114">
        <v>8.9854418672600005</v>
      </c>
      <c r="J135" s="115">
        <v>192.09372712300001</v>
      </c>
    </row>
    <row r="136" spans="1:10" s="116" customFormat="1" x14ac:dyDescent="0.6">
      <c r="A136" s="109" t="s">
        <v>700</v>
      </c>
      <c r="B136" s="110">
        <v>35.987296999999998</v>
      </c>
      <c r="C136" s="110">
        <v>-119.326421</v>
      </c>
      <c r="D136" s="111" t="s">
        <v>1194</v>
      </c>
      <c r="E136" s="112" t="s">
        <v>1057</v>
      </c>
      <c r="F136" s="112" t="s">
        <v>1126</v>
      </c>
      <c r="G136" s="112" t="s">
        <v>392</v>
      </c>
      <c r="H136" s="113" t="s">
        <v>343</v>
      </c>
      <c r="I136" s="114">
        <v>0.94755317177599996</v>
      </c>
      <c r="J136" s="115">
        <v>51</v>
      </c>
    </row>
    <row r="137" spans="1:10" s="116" customFormat="1" x14ac:dyDescent="0.6">
      <c r="A137" s="109" t="s">
        <v>701</v>
      </c>
      <c r="B137" s="110">
        <v>35.995745999999997</v>
      </c>
      <c r="C137" s="110">
        <v>-119.220759</v>
      </c>
      <c r="D137" s="111" t="s">
        <v>217</v>
      </c>
      <c r="E137" s="112" t="s">
        <v>1057</v>
      </c>
      <c r="F137" s="112" t="s">
        <v>1226</v>
      </c>
      <c r="G137" s="112" t="s">
        <v>392</v>
      </c>
      <c r="H137" s="113" t="s">
        <v>343</v>
      </c>
      <c r="I137" s="114">
        <v>1.0656296592200001</v>
      </c>
      <c r="J137" s="115">
        <v>109.201648339</v>
      </c>
    </row>
    <row r="138" spans="1:10" s="116" customFormat="1" x14ac:dyDescent="0.6">
      <c r="A138" s="109" t="s">
        <v>702</v>
      </c>
      <c r="B138" s="110">
        <v>35.971094999999998</v>
      </c>
      <c r="C138" s="110">
        <v>-119.440056</v>
      </c>
      <c r="D138" s="111" t="s">
        <v>1194</v>
      </c>
      <c r="E138" s="112" t="s">
        <v>1057</v>
      </c>
      <c r="F138" s="112" t="s">
        <v>1127</v>
      </c>
      <c r="G138" s="112" t="s">
        <v>392</v>
      </c>
      <c r="H138" s="113" t="s">
        <v>343</v>
      </c>
      <c r="I138" s="114">
        <v>0.96420925622800002</v>
      </c>
      <c r="J138" s="115">
        <v>152.410629551</v>
      </c>
    </row>
    <row r="139" spans="1:10" s="116" customFormat="1" x14ac:dyDescent="0.6">
      <c r="A139" s="109" t="s">
        <v>703</v>
      </c>
      <c r="B139" s="110">
        <v>35.971465999999999</v>
      </c>
      <c r="C139" s="110">
        <v>-119.440012</v>
      </c>
      <c r="D139" s="111" t="s">
        <v>1194</v>
      </c>
      <c r="E139" s="112" t="s">
        <v>1057</v>
      </c>
      <c r="F139" s="112" t="s">
        <v>1127</v>
      </c>
      <c r="G139" s="112" t="s">
        <v>392</v>
      </c>
      <c r="H139" s="113" t="s">
        <v>343</v>
      </c>
      <c r="I139" s="114">
        <v>0.96420924691499998</v>
      </c>
      <c r="J139" s="115">
        <v>152.410629551</v>
      </c>
    </row>
    <row r="140" spans="1:10" s="116" customFormat="1" x14ac:dyDescent="0.6">
      <c r="A140" s="109" t="s">
        <v>704</v>
      </c>
      <c r="B140" s="110">
        <v>35.973886999999998</v>
      </c>
      <c r="C140" s="110">
        <v>-119.439128</v>
      </c>
      <c r="D140" s="111" t="s">
        <v>1194</v>
      </c>
      <c r="E140" s="112" t="s">
        <v>1057</v>
      </c>
      <c r="F140" s="112" t="s">
        <v>1127</v>
      </c>
      <c r="G140" s="112" t="s">
        <v>392</v>
      </c>
      <c r="H140" s="113" t="s">
        <v>343</v>
      </c>
      <c r="I140" s="114">
        <v>0.321690417826</v>
      </c>
      <c r="J140" s="115">
        <v>33</v>
      </c>
    </row>
    <row r="141" spans="1:10" s="116" customFormat="1" x14ac:dyDescent="0.6">
      <c r="A141" s="109" t="s">
        <v>705</v>
      </c>
      <c r="B141" s="110">
        <v>36.015331000000003</v>
      </c>
      <c r="C141" s="110">
        <v>-119.22327900000001</v>
      </c>
      <c r="D141" s="111" t="s">
        <v>1194</v>
      </c>
      <c r="E141" s="112" t="s">
        <v>1057</v>
      </c>
      <c r="F141" s="112" t="s">
        <v>1128</v>
      </c>
      <c r="G141" s="112" t="s">
        <v>392</v>
      </c>
      <c r="H141" s="117" t="s">
        <v>343</v>
      </c>
      <c r="I141" s="114">
        <v>24</v>
      </c>
      <c r="J141" s="114" t="s">
        <v>1217</v>
      </c>
    </row>
    <row r="142" spans="1:10" s="116" customFormat="1" x14ac:dyDescent="0.6">
      <c r="A142" s="109" t="s">
        <v>706</v>
      </c>
      <c r="B142" s="110">
        <v>35.994768000000001</v>
      </c>
      <c r="C142" s="110">
        <v>-119.413375</v>
      </c>
      <c r="D142" s="111" t="s">
        <v>1194</v>
      </c>
      <c r="E142" s="112" t="s">
        <v>1057</v>
      </c>
      <c r="F142" s="112" t="s">
        <v>1226</v>
      </c>
      <c r="G142" s="112" t="s">
        <v>392</v>
      </c>
      <c r="H142" s="117" t="s">
        <v>343</v>
      </c>
      <c r="I142" s="114">
        <v>125</v>
      </c>
      <c r="J142" s="114" t="s">
        <v>1217</v>
      </c>
    </row>
    <row r="143" spans="1:10" s="116" customFormat="1" x14ac:dyDescent="0.6">
      <c r="A143" s="109" t="s">
        <v>707</v>
      </c>
      <c r="B143" s="110">
        <v>36.015197000000001</v>
      </c>
      <c r="C143" s="110">
        <v>-119.24397399999999</v>
      </c>
      <c r="D143" s="111" t="s">
        <v>1194</v>
      </c>
      <c r="E143" s="112" t="s">
        <v>1057</v>
      </c>
      <c r="F143" s="112" t="s">
        <v>1129</v>
      </c>
      <c r="G143" s="112" t="s">
        <v>392</v>
      </c>
      <c r="H143" s="117" t="s">
        <v>343</v>
      </c>
      <c r="I143" s="114">
        <v>8.3069050218900001E-2</v>
      </c>
      <c r="J143" s="115">
        <v>15.2970585408</v>
      </c>
    </row>
    <row r="144" spans="1:10" s="116" customFormat="1" x14ac:dyDescent="0.6">
      <c r="A144" s="109" t="s">
        <v>708</v>
      </c>
      <c r="B144" s="110">
        <v>36.016703</v>
      </c>
      <c r="C144" s="110">
        <v>-119.484619</v>
      </c>
      <c r="D144" s="111" t="s">
        <v>1194</v>
      </c>
      <c r="E144" s="112" t="s">
        <v>457</v>
      </c>
      <c r="F144" s="112" t="s">
        <v>1217</v>
      </c>
      <c r="G144" s="112" t="s">
        <v>392</v>
      </c>
      <c r="H144" s="117" t="s">
        <v>343</v>
      </c>
      <c r="I144" s="114" t="s">
        <v>1217</v>
      </c>
      <c r="J144" s="114" t="s">
        <v>1217</v>
      </c>
    </row>
    <row r="145" spans="1:10" s="116" customFormat="1" x14ac:dyDescent="0.6">
      <c r="A145" s="109" t="s">
        <v>709</v>
      </c>
      <c r="B145" s="110">
        <v>36.015780999999997</v>
      </c>
      <c r="C145" s="110">
        <v>-119.477339</v>
      </c>
      <c r="D145" s="111" t="s">
        <v>1194</v>
      </c>
      <c r="E145" s="112" t="s">
        <v>1057</v>
      </c>
      <c r="F145" s="112" t="s">
        <v>1226</v>
      </c>
      <c r="G145" s="112" t="s">
        <v>392</v>
      </c>
      <c r="H145" s="117" t="s">
        <v>343</v>
      </c>
      <c r="I145" s="114" t="s">
        <v>1217</v>
      </c>
      <c r="J145" s="114" t="s">
        <v>1217</v>
      </c>
    </row>
    <row r="146" spans="1:10" s="116" customFormat="1" x14ac:dyDescent="0.6">
      <c r="A146" s="109" t="s">
        <v>710</v>
      </c>
      <c r="B146" s="110">
        <v>36.039386999999998</v>
      </c>
      <c r="C146" s="110">
        <v>-119.347605</v>
      </c>
      <c r="D146" s="111" t="s">
        <v>1194</v>
      </c>
      <c r="E146" s="112" t="s">
        <v>1057</v>
      </c>
      <c r="F146" s="112" t="s">
        <v>1130</v>
      </c>
      <c r="G146" s="112" t="s">
        <v>392</v>
      </c>
      <c r="H146" s="113" t="s">
        <v>343</v>
      </c>
      <c r="I146" s="114">
        <v>0.36742306267800001</v>
      </c>
      <c r="J146" s="115">
        <v>184.567060983</v>
      </c>
    </row>
    <row r="147" spans="1:10" s="116" customFormat="1" x14ac:dyDescent="0.6">
      <c r="A147" s="109" t="s">
        <v>711</v>
      </c>
      <c r="B147" s="110">
        <v>36.028917</v>
      </c>
      <c r="C147" s="110">
        <v>-119.324984</v>
      </c>
      <c r="D147" s="111" t="s">
        <v>217</v>
      </c>
      <c r="E147" s="112" t="s">
        <v>1211</v>
      </c>
      <c r="F147" s="112" t="s">
        <v>1211</v>
      </c>
      <c r="G147" s="112" t="s">
        <v>392</v>
      </c>
      <c r="H147" s="113" t="s">
        <v>343</v>
      </c>
      <c r="I147" s="114">
        <v>0.50257601402700003</v>
      </c>
      <c r="J147" s="115">
        <v>138.13037319899999</v>
      </c>
    </row>
    <row r="148" spans="1:10" s="116" customFormat="1" x14ac:dyDescent="0.6">
      <c r="A148" s="109" t="s">
        <v>712</v>
      </c>
      <c r="B148" s="110">
        <v>36.060020000000002</v>
      </c>
      <c r="C148" s="110">
        <v>-119.226157</v>
      </c>
      <c r="D148" s="111" t="s">
        <v>1194</v>
      </c>
      <c r="E148" s="112" t="s">
        <v>1057</v>
      </c>
      <c r="F148" s="112" t="s">
        <v>1131</v>
      </c>
      <c r="G148" s="112" t="s">
        <v>392</v>
      </c>
      <c r="H148" s="113" t="s">
        <v>343</v>
      </c>
      <c r="I148" s="114">
        <v>0.73235865775499998</v>
      </c>
      <c r="J148" s="115">
        <v>150.65855435399999</v>
      </c>
    </row>
    <row r="149" spans="1:10" s="116" customFormat="1" x14ac:dyDescent="0.6">
      <c r="A149" s="109" t="s">
        <v>713</v>
      </c>
      <c r="B149" s="110">
        <v>36.045448</v>
      </c>
      <c r="C149" s="110">
        <v>-119.217474</v>
      </c>
      <c r="D149" s="111" t="s">
        <v>1194</v>
      </c>
      <c r="E149" s="112" t="s">
        <v>1057</v>
      </c>
      <c r="F149" s="112" t="s">
        <v>1090</v>
      </c>
      <c r="G149" s="112" t="s">
        <v>392</v>
      </c>
      <c r="H149" s="113" t="s">
        <v>343</v>
      </c>
      <c r="I149" s="114">
        <v>0.109697645064</v>
      </c>
      <c r="J149" s="115">
        <v>25.632011236</v>
      </c>
    </row>
    <row r="150" spans="1:10" s="116" customFormat="1" x14ac:dyDescent="0.6">
      <c r="A150" s="109" t="s">
        <v>714</v>
      </c>
      <c r="B150" s="110">
        <v>36.058002000000002</v>
      </c>
      <c r="C150" s="110">
        <v>-119.20150099999999</v>
      </c>
      <c r="D150" s="111" t="s">
        <v>1194</v>
      </c>
      <c r="E150" s="112" t="s">
        <v>1057</v>
      </c>
      <c r="F150" s="112" t="s">
        <v>1132</v>
      </c>
      <c r="G150" s="112" t="s">
        <v>392</v>
      </c>
      <c r="H150" s="113" t="s">
        <v>343</v>
      </c>
      <c r="I150" s="114">
        <v>5.2552429325899999</v>
      </c>
      <c r="J150" s="115">
        <v>460.76132650199997</v>
      </c>
    </row>
    <row r="151" spans="1:10" s="116" customFormat="1" x14ac:dyDescent="0.6">
      <c r="A151" s="109" t="s">
        <v>715</v>
      </c>
      <c r="B151" s="110">
        <v>36.057554000000003</v>
      </c>
      <c r="C151" s="110">
        <v>-119.20043200000001</v>
      </c>
      <c r="D151" s="111" t="s">
        <v>1194</v>
      </c>
      <c r="E151" s="112" t="s">
        <v>1057</v>
      </c>
      <c r="F151" s="112" t="s">
        <v>1132</v>
      </c>
      <c r="G151" s="112" t="s">
        <v>392</v>
      </c>
      <c r="H151" s="113" t="s">
        <v>343</v>
      </c>
      <c r="I151" s="114">
        <v>5.2552430257199996</v>
      </c>
      <c r="J151" s="115">
        <v>460.76132650199997</v>
      </c>
    </row>
    <row r="152" spans="1:10" s="116" customFormat="1" x14ac:dyDescent="0.6">
      <c r="A152" s="109" t="s">
        <v>716</v>
      </c>
      <c r="B152" s="110">
        <v>36.021557999999999</v>
      </c>
      <c r="C152" s="110">
        <v>-119.519462</v>
      </c>
      <c r="D152" s="111" t="s">
        <v>1194</v>
      </c>
      <c r="E152" s="112" t="s">
        <v>1211</v>
      </c>
      <c r="F152" s="112" t="s">
        <v>1211</v>
      </c>
      <c r="G152" s="112" t="s">
        <v>392</v>
      </c>
      <c r="H152" s="113" t="s">
        <v>343</v>
      </c>
      <c r="I152" s="114">
        <v>1.78883371782</v>
      </c>
      <c r="J152" s="115">
        <v>104.78549517899999</v>
      </c>
    </row>
    <row r="153" spans="1:10" s="116" customFormat="1" x14ac:dyDescent="0.6">
      <c r="A153" s="109" t="s">
        <v>717</v>
      </c>
      <c r="B153" s="110">
        <v>36.032425000000003</v>
      </c>
      <c r="C153" s="110">
        <v>-119.510296</v>
      </c>
      <c r="D153" s="111" t="s">
        <v>1194</v>
      </c>
      <c r="E153" s="112" t="s">
        <v>1056</v>
      </c>
      <c r="F153" s="112" t="s">
        <v>496</v>
      </c>
      <c r="G153" s="112" t="s">
        <v>392</v>
      </c>
      <c r="H153" s="113" t="s">
        <v>514</v>
      </c>
      <c r="I153" s="114">
        <v>94.627337919699997</v>
      </c>
      <c r="J153" s="115">
        <v>491.89475815950004</v>
      </c>
    </row>
    <row r="154" spans="1:10" s="116" customFormat="1" x14ac:dyDescent="0.6">
      <c r="A154" s="109" t="s">
        <v>718</v>
      </c>
      <c r="B154" s="110">
        <v>36.039506000000003</v>
      </c>
      <c r="C154" s="110">
        <v>-119.397976</v>
      </c>
      <c r="D154" s="111" t="s">
        <v>1197</v>
      </c>
      <c r="E154" s="112" t="s">
        <v>1057</v>
      </c>
      <c r="F154" s="112" t="s">
        <v>1133</v>
      </c>
      <c r="G154" s="112" t="s">
        <v>392</v>
      </c>
      <c r="H154" s="113" t="s">
        <v>343</v>
      </c>
      <c r="I154" s="114">
        <v>16.369200255300001</v>
      </c>
      <c r="J154" s="115">
        <v>477.377209343</v>
      </c>
    </row>
    <row r="155" spans="1:10" s="116" customFormat="1" x14ac:dyDescent="0.6">
      <c r="A155" s="109" t="s">
        <v>719</v>
      </c>
      <c r="B155" s="110">
        <v>36.059533999999999</v>
      </c>
      <c r="C155" s="110">
        <v>-119.291386</v>
      </c>
      <c r="D155" s="111" t="s">
        <v>1194</v>
      </c>
      <c r="E155" s="112" t="s">
        <v>1057</v>
      </c>
      <c r="F155" s="112" t="s">
        <v>1134</v>
      </c>
      <c r="G155" s="112" t="s">
        <v>392</v>
      </c>
      <c r="H155" s="113" t="s">
        <v>343</v>
      </c>
      <c r="I155" s="114">
        <v>0.111745657399</v>
      </c>
      <c r="J155" s="115">
        <v>15.2970585408</v>
      </c>
    </row>
    <row r="156" spans="1:10" s="116" customFormat="1" x14ac:dyDescent="0.6">
      <c r="A156" s="109" t="s">
        <v>720</v>
      </c>
      <c r="B156" s="110">
        <v>36.059930000000001</v>
      </c>
      <c r="C156" s="110">
        <v>-119.22664899999999</v>
      </c>
      <c r="D156" s="111" t="s">
        <v>1194</v>
      </c>
      <c r="E156" s="112" t="s">
        <v>1057</v>
      </c>
      <c r="F156" s="112" t="s">
        <v>1131</v>
      </c>
      <c r="G156" s="112" t="s">
        <v>392</v>
      </c>
      <c r="H156" s="113" t="s">
        <v>343</v>
      </c>
      <c r="I156" s="114">
        <v>0.65447345003500002</v>
      </c>
      <c r="J156" s="115">
        <v>36</v>
      </c>
    </row>
    <row r="157" spans="1:10" s="116" customFormat="1" x14ac:dyDescent="0.6">
      <c r="A157" s="109" t="s">
        <v>721</v>
      </c>
      <c r="B157" s="110">
        <v>36.076140000000002</v>
      </c>
      <c r="C157" s="110">
        <v>-119.195497</v>
      </c>
      <c r="D157" s="111" t="s">
        <v>1194</v>
      </c>
      <c r="E157" s="112" t="s">
        <v>1057</v>
      </c>
      <c r="F157" s="112" t="s">
        <v>1135</v>
      </c>
      <c r="G157" s="112" t="s">
        <v>392</v>
      </c>
      <c r="H157" s="113" t="s">
        <v>343</v>
      </c>
      <c r="I157" s="114">
        <v>8.5643400438099995E-2</v>
      </c>
      <c r="J157" s="115">
        <v>21.213203435600001</v>
      </c>
    </row>
    <row r="158" spans="1:10" s="116" customFormat="1" x14ac:dyDescent="0.6">
      <c r="A158" s="109" t="s">
        <v>722</v>
      </c>
      <c r="B158" s="110">
        <v>36.048957000000001</v>
      </c>
      <c r="C158" s="110">
        <v>-119.455761</v>
      </c>
      <c r="D158" s="111" t="s">
        <v>1194</v>
      </c>
      <c r="E158" s="112" t="s">
        <v>1057</v>
      </c>
      <c r="F158" s="112" t="s">
        <v>1136</v>
      </c>
      <c r="G158" s="112" t="s">
        <v>392</v>
      </c>
      <c r="H158" s="113" t="s">
        <v>343</v>
      </c>
      <c r="I158" s="114">
        <v>1.45651991852</v>
      </c>
      <c r="J158" s="115">
        <v>209.61393083499999</v>
      </c>
    </row>
    <row r="159" spans="1:10" s="116" customFormat="1" x14ac:dyDescent="0.6">
      <c r="A159" s="109" t="s">
        <v>723</v>
      </c>
      <c r="B159" s="110">
        <v>36.074314999999999</v>
      </c>
      <c r="C159" s="110">
        <v>-119.266318</v>
      </c>
      <c r="D159" s="111" t="s">
        <v>1194</v>
      </c>
      <c r="E159" s="112" t="s">
        <v>1057</v>
      </c>
      <c r="F159" s="112" t="s">
        <v>1137</v>
      </c>
      <c r="G159" s="112" t="s">
        <v>392</v>
      </c>
      <c r="H159" s="113" t="s">
        <v>343</v>
      </c>
      <c r="I159" s="114">
        <v>10.1902607963</v>
      </c>
      <c r="J159" s="115">
        <v>495.581476651</v>
      </c>
    </row>
    <row r="160" spans="1:10" s="116" customFormat="1" x14ac:dyDescent="0.6">
      <c r="A160" s="109" t="s">
        <v>724</v>
      </c>
      <c r="B160" s="110">
        <v>36.087874999999997</v>
      </c>
      <c r="C160" s="110">
        <v>-119.23701699999999</v>
      </c>
      <c r="D160" s="111" t="s">
        <v>1194</v>
      </c>
      <c r="E160" s="112" t="s">
        <v>1057</v>
      </c>
      <c r="F160" s="112" t="s">
        <v>1138</v>
      </c>
      <c r="G160" s="112" t="s">
        <v>392</v>
      </c>
      <c r="H160" s="113" t="s">
        <v>343</v>
      </c>
      <c r="I160" s="114">
        <v>4.2914103879600001</v>
      </c>
      <c r="J160" s="115">
        <v>241.49534156999999</v>
      </c>
    </row>
    <row r="161" spans="1:10" s="116" customFormat="1" x14ac:dyDescent="0.6">
      <c r="A161" s="109" t="s">
        <v>725</v>
      </c>
      <c r="B161" s="110">
        <v>36.077672999999997</v>
      </c>
      <c r="C161" s="110">
        <v>-119.22433100000001</v>
      </c>
      <c r="D161" s="111" t="s">
        <v>1194</v>
      </c>
      <c r="E161" s="112" t="s">
        <v>1057</v>
      </c>
      <c r="F161" s="112" t="s">
        <v>1139</v>
      </c>
      <c r="G161" s="112" t="s">
        <v>392</v>
      </c>
      <c r="H161" s="113" t="s">
        <v>343</v>
      </c>
      <c r="I161" s="114">
        <v>1.4216307709</v>
      </c>
      <c r="J161" s="115">
        <v>326.02147168599998</v>
      </c>
    </row>
    <row r="162" spans="1:10" s="116" customFormat="1" x14ac:dyDescent="0.6">
      <c r="A162" s="109" t="s">
        <v>726</v>
      </c>
      <c r="B162" s="110">
        <v>36.068359999999998</v>
      </c>
      <c r="C162" s="110">
        <v>-119.412702</v>
      </c>
      <c r="D162" s="111" t="s">
        <v>1197</v>
      </c>
      <c r="E162" s="112" t="s">
        <v>457</v>
      </c>
      <c r="F162" s="112" t="s">
        <v>1140</v>
      </c>
      <c r="G162" s="112" t="s">
        <v>392</v>
      </c>
      <c r="H162" s="113" t="s">
        <v>343</v>
      </c>
      <c r="I162" s="114">
        <v>25.0772995809</v>
      </c>
      <c r="J162" s="115">
        <v>409.420321919</v>
      </c>
    </row>
    <row r="163" spans="1:10" s="116" customFormat="1" x14ac:dyDescent="0.6">
      <c r="A163" s="109" t="s">
        <v>727</v>
      </c>
      <c r="B163" s="110">
        <v>36.076434999999996</v>
      </c>
      <c r="C163" s="110">
        <v>-119.360135</v>
      </c>
      <c r="D163" s="111" t="s">
        <v>1197</v>
      </c>
      <c r="E163" s="112" t="s">
        <v>1057</v>
      </c>
      <c r="F163" s="112" t="s">
        <v>1141</v>
      </c>
      <c r="G163" s="112" t="s">
        <v>392</v>
      </c>
      <c r="H163" s="113" t="s">
        <v>343</v>
      </c>
      <c r="I163" s="114">
        <v>1.0708643263199999</v>
      </c>
      <c r="J163" s="115">
        <v>241.86773244899999</v>
      </c>
    </row>
    <row r="164" spans="1:10" s="116" customFormat="1" x14ac:dyDescent="0.6">
      <c r="A164" s="109" t="s">
        <v>728</v>
      </c>
      <c r="B164" s="110">
        <v>36.115761999999997</v>
      </c>
      <c r="C164" s="110">
        <v>-119.36209700000001</v>
      </c>
      <c r="D164" s="111" t="s">
        <v>1194</v>
      </c>
      <c r="E164" s="112" t="s">
        <v>1057</v>
      </c>
      <c r="F164" s="112" t="s">
        <v>1142</v>
      </c>
      <c r="G164" s="112" t="s">
        <v>392</v>
      </c>
      <c r="H164" s="117" t="s">
        <v>343</v>
      </c>
      <c r="I164" s="114" t="s">
        <v>1217</v>
      </c>
      <c r="J164" s="114" t="s">
        <v>1217</v>
      </c>
    </row>
    <row r="165" spans="1:10" s="116" customFormat="1" x14ac:dyDescent="0.6">
      <c r="A165" s="109" t="s">
        <v>729</v>
      </c>
      <c r="B165" s="110">
        <v>36.125925000000002</v>
      </c>
      <c r="C165" s="110">
        <v>-119.341317</v>
      </c>
      <c r="D165" s="111" t="s">
        <v>1194</v>
      </c>
      <c r="E165" s="112" t="s">
        <v>1057</v>
      </c>
      <c r="F165" s="112" t="s">
        <v>1143</v>
      </c>
      <c r="G165" s="112" t="s">
        <v>392</v>
      </c>
      <c r="H165" s="117" t="s">
        <v>343</v>
      </c>
      <c r="I165" s="114">
        <v>0.37741141300600001</v>
      </c>
      <c r="J165" s="115">
        <v>30.886890423000001</v>
      </c>
    </row>
    <row r="166" spans="1:10" s="116" customFormat="1" x14ac:dyDescent="0.6">
      <c r="A166" s="109" t="s">
        <v>730</v>
      </c>
      <c r="B166" s="110">
        <v>36.116230000000002</v>
      </c>
      <c r="C166" s="110">
        <v>-119.334158</v>
      </c>
      <c r="D166" s="111" t="s">
        <v>1197</v>
      </c>
      <c r="E166" s="112" t="s">
        <v>1057</v>
      </c>
      <c r="F166" s="112" t="s">
        <v>1144</v>
      </c>
      <c r="G166" s="112" t="s">
        <v>392</v>
      </c>
      <c r="H166" s="117" t="s">
        <v>343</v>
      </c>
      <c r="I166" s="114" t="s">
        <v>1217</v>
      </c>
      <c r="J166" s="114" t="s">
        <v>1217</v>
      </c>
    </row>
    <row r="167" spans="1:10" s="116" customFormat="1" x14ac:dyDescent="0.6">
      <c r="A167" s="109" t="s">
        <v>731</v>
      </c>
      <c r="B167" s="110">
        <v>36.128470999999998</v>
      </c>
      <c r="C167" s="110">
        <v>-119.43108100000001</v>
      </c>
      <c r="D167" s="111" t="s">
        <v>1194</v>
      </c>
      <c r="E167" s="112" t="s">
        <v>1057</v>
      </c>
      <c r="F167" s="112" t="s">
        <v>1145</v>
      </c>
      <c r="G167" s="112" t="s">
        <v>392</v>
      </c>
      <c r="H167" s="117" t="s">
        <v>343</v>
      </c>
      <c r="I167" s="114" t="s">
        <v>1217</v>
      </c>
      <c r="J167" s="114" t="s">
        <v>1217</v>
      </c>
    </row>
    <row r="168" spans="1:10" s="116" customFormat="1" x14ac:dyDescent="0.6">
      <c r="A168" s="109" t="s">
        <v>732</v>
      </c>
      <c r="B168" s="110">
        <v>36.156312999999997</v>
      </c>
      <c r="C168" s="110">
        <v>-119.240403</v>
      </c>
      <c r="D168" s="111" t="s">
        <v>1197</v>
      </c>
      <c r="E168" s="112" t="s">
        <v>1057</v>
      </c>
      <c r="F168" s="112" t="s">
        <v>1146</v>
      </c>
      <c r="G168" s="112" t="s">
        <v>392</v>
      </c>
      <c r="H168" s="113" t="s">
        <v>343</v>
      </c>
      <c r="I168" s="114">
        <v>1.78692709515</v>
      </c>
      <c r="J168" s="115">
        <v>299.59472625500001</v>
      </c>
    </row>
    <row r="169" spans="1:10" s="116" customFormat="1" x14ac:dyDescent="0.6">
      <c r="A169" s="109" t="s">
        <v>733</v>
      </c>
      <c r="B169" s="110">
        <v>36.161054999999998</v>
      </c>
      <c r="C169" s="110">
        <v>-119.21783000000001</v>
      </c>
      <c r="D169" s="111" t="s">
        <v>1194</v>
      </c>
      <c r="E169" s="112" t="s">
        <v>1057</v>
      </c>
      <c r="F169" s="112" t="s">
        <v>1146</v>
      </c>
      <c r="G169" s="112" t="s">
        <v>392</v>
      </c>
      <c r="H169" s="117" t="s">
        <v>343</v>
      </c>
      <c r="I169" s="114">
        <v>1</v>
      </c>
      <c r="J169" s="114" t="s">
        <v>1217</v>
      </c>
    </row>
    <row r="170" spans="1:10" s="116" customFormat="1" x14ac:dyDescent="0.6">
      <c r="A170" s="109" t="s">
        <v>734</v>
      </c>
      <c r="B170" s="110">
        <v>36.162408999999997</v>
      </c>
      <c r="C170" s="110">
        <v>-119.217586</v>
      </c>
      <c r="D170" s="111" t="s">
        <v>1194</v>
      </c>
      <c r="E170" s="112" t="s">
        <v>1057</v>
      </c>
      <c r="F170" s="112" t="s">
        <v>1146</v>
      </c>
      <c r="G170" s="112" t="s">
        <v>392</v>
      </c>
      <c r="H170" s="113" t="s">
        <v>343</v>
      </c>
      <c r="I170" s="114">
        <v>0.118705603294</v>
      </c>
      <c r="J170" s="115">
        <v>15.2970585408</v>
      </c>
    </row>
    <row r="171" spans="1:10" s="116" customFormat="1" x14ac:dyDescent="0.6">
      <c r="A171" s="109" t="s">
        <v>735</v>
      </c>
      <c r="B171" s="110">
        <v>37.123294000000001</v>
      </c>
      <c r="C171" s="110">
        <v>-120.363508</v>
      </c>
      <c r="D171" s="111" t="s">
        <v>1204</v>
      </c>
      <c r="E171" s="112" t="s">
        <v>1057</v>
      </c>
      <c r="F171" s="112" t="s">
        <v>1147</v>
      </c>
      <c r="G171" s="112" t="s">
        <v>392</v>
      </c>
      <c r="H171" s="113" t="s">
        <v>343</v>
      </c>
      <c r="I171" s="114">
        <v>6.2382655381200003</v>
      </c>
      <c r="J171" s="115">
        <v>321.95224801199998</v>
      </c>
    </row>
    <row r="172" spans="1:10" s="116" customFormat="1" x14ac:dyDescent="0.6">
      <c r="A172" s="109" t="s">
        <v>736</v>
      </c>
      <c r="B172" s="110">
        <v>37.157279000000003</v>
      </c>
      <c r="C172" s="110">
        <v>-120.39167</v>
      </c>
      <c r="D172" s="111" t="s">
        <v>1204</v>
      </c>
      <c r="E172" s="112" t="s">
        <v>1057</v>
      </c>
      <c r="F172" s="112" t="s">
        <v>1148</v>
      </c>
      <c r="G172" s="112" t="s">
        <v>392</v>
      </c>
      <c r="H172" s="113" t="s">
        <v>506</v>
      </c>
      <c r="I172" s="114">
        <v>25.7793039787</v>
      </c>
      <c r="J172" s="115">
        <v>488.20016386700001</v>
      </c>
    </row>
    <row r="173" spans="1:10" s="116" customFormat="1" x14ac:dyDescent="0.6">
      <c r="A173" s="109" t="s">
        <v>737</v>
      </c>
      <c r="B173" s="110">
        <v>37.208737999999997</v>
      </c>
      <c r="C173" s="110">
        <v>-120.46378199999999</v>
      </c>
      <c r="D173" s="111" t="s">
        <v>1205</v>
      </c>
      <c r="E173" s="112" t="s">
        <v>1057</v>
      </c>
      <c r="F173" s="112" t="s">
        <v>1226</v>
      </c>
      <c r="G173" s="112" t="s">
        <v>392</v>
      </c>
      <c r="H173" s="113" t="s">
        <v>343</v>
      </c>
      <c r="I173" s="114">
        <v>22.1303278245</v>
      </c>
      <c r="J173" s="115">
        <v>498.26017300199999</v>
      </c>
    </row>
    <row r="174" spans="1:10" s="116" customFormat="1" x14ac:dyDescent="0.6">
      <c r="A174" s="109" t="s">
        <v>738</v>
      </c>
      <c r="B174" s="110">
        <v>37.180219000000001</v>
      </c>
      <c r="C174" s="110">
        <v>-120.435275</v>
      </c>
      <c r="D174" s="111" t="s">
        <v>1205</v>
      </c>
      <c r="E174" s="112" t="s">
        <v>1057</v>
      </c>
      <c r="F174" s="112" t="s">
        <v>1226</v>
      </c>
      <c r="G174" s="112" t="s">
        <v>392</v>
      </c>
      <c r="H174" s="113" t="s">
        <v>343</v>
      </c>
      <c r="I174" s="114">
        <v>3.1282060039199999</v>
      </c>
      <c r="J174" s="115">
        <v>273.67765710800001</v>
      </c>
    </row>
    <row r="175" spans="1:10" s="116" customFormat="1" x14ac:dyDescent="0.6">
      <c r="A175" s="109" t="s">
        <v>739</v>
      </c>
      <c r="B175" s="110">
        <v>37.179617</v>
      </c>
      <c r="C175" s="110">
        <v>-120.435439</v>
      </c>
      <c r="D175" s="111" t="s">
        <v>1205</v>
      </c>
      <c r="E175" s="112" t="s">
        <v>1057</v>
      </c>
      <c r="F175" s="112" t="s">
        <v>1226</v>
      </c>
      <c r="G175" s="112" t="s">
        <v>392</v>
      </c>
      <c r="H175" s="113" t="s">
        <v>343</v>
      </c>
      <c r="I175" s="114">
        <v>3.1282059913500002</v>
      </c>
      <c r="J175" s="115">
        <v>273.67765710800001</v>
      </c>
    </row>
    <row r="176" spans="1:10" s="116" customFormat="1" x14ac:dyDescent="0.6">
      <c r="A176" s="109" t="s">
        <v>740</v>
      </c>
      <c r="B176" s="110">
        <v>36.033299999999997</v>
      </c>
      <c r="C176" s="110">
        <v>-119.40478899999999</v>
      </c>
      <c r="D176" s="111" t="s">
        <v>1206</v>
      </c>
      <c r="E176" s="112" t="s">
        <v>1057</v>
      </c>
      <c r="F176" s="112" t="s">
        <v>1149</v>
      </c>
      <c r="G176" s="112" t="s">
        <v>392</v>
      </c>
      <c r="H176" s="113" t="s">
        <v>343</v>
      </c>
      <c r="I176" s="114">
        <v>3.7407182999900002</v>
      </c>
      <c r="J176" s="115">
        <v>335.014775794</v>
      </c>
    </row>
    <row r="177" spans="1:10" s="116" customFormat="1" x14ac:dyDescent="0.6">
      <c r="A177" s="109" t="s">
        <v>742</v>
      </c>
      <c r="B177" s="110">
        <v>36.038800000000002</v>
      </c>
      <c r="C177" s="110">
        <v>-119.39793299999999</v>
      </c>
      <c r="D177" s="111" t="s">
        <v>1206</v>
      </c>
      <c r="E177" s="112" t="s">
        <v>1057</v>
      </c>
      <c r="F177" s="112" t="s">
        <v>1133</v>
      </c>
      <c r="G177" s="112" t="s">
        <v>392</v>
      </c>
      <c r="H177" s="113" t="s">
        <v>343</v>
      </c>
      <c r="I177" s="114">
        <v>1.11954863905</v>
      </c>
      <c r="J177" s="115">
        <v>182.59780940600001</v>
      </c>
    </row>
    <row r="178" spans="1:10" s="116" customFormat="1" x14ac:dyDescent="0.6">
      <c r="A178" s="109" t="s">
        <v>741</v>
      </c>
      <c r="B178" s="110">
        <v>36.053206000000003</v>
      </c>
      <c r="C178" s="110">
        <v>-119.397717</v>
      </c>
      <c r="D178" s="111" t="s">
        <v>1195</v>
      </c>
      <c r="E178" s="112" t="s">
        <v>1057</v>
      </c>
      <c r="F178" s="112" t="s">
        <v>1150</v>
      </c>
      <c r="G178" s="112" t="s">
        <v>392</v>
      </c>
      <c r="H178" s="113" t="s">
        <v>343</v>
      </c>
      <c r="I178" s="114">
        <v>2.8750727983450002</v>
      </c>
      <c r="J178" s="115">
        <v>490.45813002299997</v>
      </c>
    </row>
    <row r="179" spans="1:10" s="116" customFormat="1" x14ac:dyDescent="0.6">
      <c r="A179" s="109" t="s">
        <v>743</v>
      </c>
      <c r="B179" s="110">
        <v>36.227193999999997</v>
      </c>
      <c r="C179" s="110">
        <v>-119.163803</v>
      </c>
      <c r="D179" s="111" t="s">
        <v>1207</v>
      </c>
      <c r="E179" s="112" t="s">
        <v>1057</v>
      </c>
      <c r="F179" s="112" t="s">
        <v>1151</v>
      </c>
      <c r="G179" s="112" t="s">
        <v>392</v>
      </c>
      <c r="H179" s="113" t="s">
        <v>514</v>
      </c>
      <c r="I179" s="114">
        <v>7.1142276278700001</v>
      </c>
      <c r="J179" s="115">
        <v>496.72825568899998</v>
      </c>
    </row>
    <row r="180" spans="1:10" s="116" customFormat="1" x14ac:dyDescent="0.6">
      <c r="A180" s="109" t="s">
        <v>744</v>
      </c>
      <c r="B180" s="110">
        <v>36.156683000000001</v>
      </c>
      <c r="C180" s="110">
        <v>-119.283083</v>
      </c>
      <c r="D180" s="111" t="s">
        <v>1197</v>
      </c>
      <c r="E180" s="112" t="s">
        <v>1057</v>
      </c>
      <c r="F180" s="112" t="s">
        <v>1152</v>
      </c>
      <c r="G180" s="112" t="s">
        <v>392</v>
      </c>
      <c r="H180" s="113" t="s">
        <v>514</v>
      </c>
      <c r="I180" s="114">
        <v>2.30796419154</v>
      </c>
      <c r="J180" s="115">
        <v>179.62608449749999</v>
      </c>
    </row>
    <row r="181" spans="1:10" s="116" customFormat="1" x14ac:dyDescent="0.6">
      <c r="A181" s="109" t="s">
        <v>745</v>
      </c>
      <c r="B181" s="110">
        <v>36.212730999999998</v>
      </c>
      <c r="C181" s="110">
        <v>-119.199039</v>
      </c>
      <c r="D181" s="111" t="s">
        <v>1197</v>
      </c>
      <c r="E181" s="112" t="s">
        <v>1057</v>
      </c>
      <c r="F181" s="112" t="s">
        <v>1153</v>
      </c>
      <c r="G181" s="112" t="s">
        <v>392</v>
      </c>
      <c r="H181" s="113" t="s">
        <v>514</v>
      </c>
      <c r="I181" s="114">
        <v>11.96885262901</v>
      </c>
      <c r="J181" s="115">
        <v>498.621473331</v>
      </c>
    </row>
    <row r="182" spans="1:10" s="116" customFormat="1" x14ac:dyDescent="0.6">
      <c r="A182" s="109" t="s">
        <v>746</v>
      </c>
      <c r="B182" s="110">
        <v>36.086742000000001</v>
      </c>
      <c r="C182" s="110">
        <v>-119.33555800000001</v>
      </c>
      <c r="D182" s="111" t="s">
        <v>1195</v>
      </c>
      <c r="E182" s="112" t="s">
        <v>1057</v>
      </c>
      <c r="F182" s="112" t="s">
        <v>1154</v>
      </c>
      <c r="G182" s="112" t="s">
        <v>392</v>
      </c>
      <c r="H182" s="113" t="s">
        <v>514</v>
      </c>
      <c r="I182" s="114">
        <v>9.2319821080200004</v>
      </c>
      <c r="J182" s="115">
        <v>498.18120156200001</v>
      </c>
    </row>
    <row r="183" spans="1:10" s="116" customFormat="1" x14ac:dyDescent="0.6">
      <c r="A183" s="109" t="s">
        <v>747</v>
      </c>
      <c r="B183" s="110">
        <v>36.115411000000002</v>
      </c>
      <c r="C183" s="110">
        <v>-119.29073099999999</v>
      </c>
      <c r="D183" s="111" t="s">
        <v>1194</v>
      </c>
      <c r="E183" s="112" t="s">
        <v>1057</v>
      </c>
      <c r="F183" s="112" t="s">
        <v>1155</v>
      </c>
      <c r="G183" s="112" t="s">
        <v>392</v>
      </c>
      <c r="H183" s="113" t="s">
        <v>514</v>
      </c>
      <c r="I183" s="114">
        <v>0.79305385674099993</v>
      </c>
      <c r="J183" s="115">
        <v>269.84105923999999</v>
      </c>
    </row>
    <row r="184" spans="1:10" s="116" customFormat="1" x14ac:dyDescent="0.6">
      <c r="A184" s="109" t="s">
        <v>748</v>
      </c>
      <c r="B184" s="110">
        <v>36.15645</v>
      </c>
      <c r="C184" s="110">
        <v>-119.265519</v>
      </c>
      <c r="D184" s="111" t="s">
        <v>1197</v>
      </c>
      <c r="E184" s="112" t="s">
        <v>1057</v>
      </c>
      <c r="F184" s="112" t="s">
        <v>1156</v>
      </c>
      <c r="G184" s="112" t="s">
        <v>392</v>
      </c>
      <c r="H184" s="113" t="s">
        <v>514</v>
      </c>
      <c r="I184" s="114">
        <v>5.0797718308200004</v>
      </c>
      <c r="J184" s="115">
        <v>468.928491522</v>
      </c>
    </row>
    <row r="185" spans="1:10" s="116" customFormat="1" x14ac:dyDescent="0.6">
      <c r="A185" s="109" t="s">
        <v>749</v>
      </c>
      <c r="B185" s="110">
        <v>36.228897000000003</v>
      </c>
      <c r="C185" s="110">
        <v>-119.16333899999999</v>
      </c>
      <c r="D185" s="111" t="s">
        <v>1207</v>
      </c>
      <c r="E185" s="112" t="s">
        <v>1057</v>
      </c>
      <c r="F185" s="112" t="s">
        <v>1151</v>
      </c>
      <c r="G185" s="112" t="s">
        <v>392</v>
      </c>
      <c r="H185" s="113" t="s">
        <v>514</v>
      </c>
      <c r="I185" s="114">
        <v>5.1325114354250001</v>
      </c>
      <c r="J185" s="115">
        <v>490.93219499450004</v>
      </c>
    </row>
    <row r="186" spans="1:10" s="116" customFormat="1" x14ac:dyDescent="0.6">
      <c r="A186" s="109" t="s">
        <v>750</v>
      </c>
      <c r="B186" s="110">
        <v>36.231988999999999</v>
      </c>
      <c r="C186" s="110">
        <v>-119.165994</v>
      </c>
      <c r="D186" s="111" t="s">
        <v>1207</v>
      </c>
      <c r="E186" s="112" t="s">
        <v>1057</v>
      </c>
      <c r="F186" s="112" t="s">
        <v>1151</v>
      </c>
      <c r="G186" s="112" t="s">
        <v>392</v>
      </c>
      <c r="H186" s="113" t="s">
        <v>514</v>
      </c>
      <c r="I186" s="114">
        <v>5.0368397671274998</v>
      </c>
      <c r="J186" s="115">
        <v>416.87777528499998</v>
      </c>
    </row>
    <row r="187" spans="1:10" s="116" customFormat="1" x14ac:dyDescent="0.6">
      <c r="A187" s="109" t="s">
        <v>751</v>
      </c>
      <c r="B187" s="110">
        <v>36.213717000000003</v>
      </c>
      <c r="C187" s="110">
        <v>-119.166192</v>
      </c>
      <c r="D187" s="111" t="s">
        <v>1207</v>
      </c>
      <c r="E187" s="112" t="s">
        <v>1057</v>
      </c>
      <c r="F187" s="112" t="s">
        <v>1098</v>
      </c>
      <c r="G187" s="112" t="s">
        <v>392</v>
      </c>
      <c r="H187" s="113" t="s">
        <v>343</v>
      </c>
      <c r="I187" s="114">
        <v>3.52377211675E-2</v>
      </c>
      <c r="J187" s="115">
        <v>8.0610173055299992</v>
      </c>
    </row>
    <row r="188" spans="1:10" s="116" customFormat="1" x14ac:dyDescent="0.6">
      <c r="A188" s="109" t="s">
        <v>752</v>
      </c>
      <c r="B188" s="110">
        <v>36.093291999999998</v>
      </c>
      <c r="C188" s="110">
        <v>-119.340036</v>
      </c>
      <c r="D188" s="111" t="s">
        <v>1197</v>
      </c>
      <c r="E188" s="112" t="s">
        <v>1057</v>
      </c>
      <c r="F188" s="112" t="s">
        <v>1091</v>
      </c>
      <c r="G188" s="112" t="s">
        <v>392</v>
      </c>
      <c r="H188" s="113" t="s">
        <v>343</v>
      </c>
      <c r="I188" s="114">
        <v>2.3013677272200002</v>
      </c>
      <c r="J188" s="115">
        <v>495.24539371899999</v>
      </c>
    </row>
    <row r="189" spans="1:10" s="116" customFormat="1" x14ac:dyDescent="0.6">
      <c r="A189" s="109" t="s">
        <v>753</v>
      </c>
      <c r="B189" s="110">
        <v>36.225906000000002</v>
      </c>
      <c r="C189" s="110">
        <v>-119.163628</v>
      </c>
      <c r="D189" s="111" t="s">
        <v>1207</v>
      </c>
      <c r="E189" s="112" t="s">
        <v>1057</v>
      </c>
      <c r="F189" s="112" t="s">
        <v>1151</v>
      </c>
      <c r="G189" s="112" t="s">
        <v>392</v>
      </c>
      <c r="H189" s="117" t="s">
        <v>514</v>
      </c>
      <c r="I189" s="114">
        <v>5.8996099861099998</v>
      </c>
      <c r="J189" s="115">
        <v>499.71968142100002</v>
      </c>
    </row>
    <row r="190" spans="1:10" s="116" customFormat="1" x14ac:dyDescent="0.6">
      <c r="A190" s="109" t="s">
        <v>754</v>
      </c>
      <c r="B190" s="110">
        <v>36.226481</v>
      </c>
      <c r="C190" s="110">
        <v>-119.163614</v>
      </c>
      <c r="D190" s="111" t="s">
        <v>1207</v>
      </c>
      <c r="E190" s="112" t="s">
        <v>1057</v>
      </c>
      <c r="F190" s="112" t="s">
        <v>1151</v>
      </c>
      <c r="G190" s="112" t="s">
        <v>392</v>
      </c>
      <c r="H190" s="117" t="s">
        <v>514</v>
      </c>
      <c r="I190" s="114">
        <v>6.5674399352900004</v>
      </c>
      <c r="J190" s="115">
        <v>499.71968142100002</v>
      </c>
    </row>
    <row r="191" spans="1:10" s="116" customFormat="1" x14ac:dyDescent="0.6">
      <c r="A191" s="109" t="s">
        <v>755</v>
      </c>
      <c r="B191" s="110">
        <v>36.120294000000001</v>
      </c>
      <c r="C191" s="110">
        <v>-119.314661</v>
      </c>
      <c r="D191" s="111" t="s">
        <v>1197</v>
      </c>
      <c r="E191" s="112" t="s">
        <v>1057</v>
      </c>
      <c r="F191" s="112" t="s">
        <v>1226</v>
      </c>
      <c r="G191" s="112" t="s">
        <v>392</v>
      </c>
      <c r="H191" s="117" t="s">
        <v>343</v>
      </c>
      <c r="I191" s="114">
        <v>32.4523070487</v>
      </c>
      <c r="J191" s="115">
        <v>428.05275375799999</v>
      </c>
    </row>
    <row r="192" spans="1:10" s="116" customFormat="1" x14ac:dyDescent="0.6">
      <c r="A192" s="109" t="s">
        <v>756</v>
      </c>
      <c r="B192" s="110">
        <v>36.156683000000001</v>
      </c>
      <c r="C192" s="110">
        <v>-119.28225</v>
      </c>
      <c r="D192" s="111" t="s">
        <v>1197</v>
      </c>
      <c r="E192" s="112" t="s">
        <v>1057</v>
      </c>
      <c r="F192" s="112" t="s">
        <v>1152</v>
      </c>
      <c r="G192" s="112" t="s">
        <v>392</v>
      </c>
      <c r="H192" s="117" t="s">
        <v>514</v>
      </c>
      <c r="I192" s="114">
        <v>1.9596005063503332</v>
      </c>
      <c r="J192" s="115">
        <v>191.3217324435</v>
      </c>
    </row>
    <row r="193" spans="1:10" s="116" customFormat="1" x14ac:dyDescent="0.6">
      <c r="A193" s="109" t="s">
        <v>757</v>
      </c>
      <c r="B193" s="110">
        <v>36.102449999999997</v>
      </c>
      <c r="C193" s="110">
        <v>-119.373447</v>
      </c>
      <c r="D193" s="111" t="s">
        <v>1194</v>
      </c>
      <c r="E193" s="112" t="s">
        <v>1057</v>
      </c>
      <c r="F193" s="112" t="s">
        <v>1094</v>
      </c>
      <c r="G193" s="112" t="s">
        <v>392</v>
      </c>
      <c r="H193" s="113" t="s">
        <v>343</v>
      </c>
      <c r="I193" s="114">
        <v>12.5433850173</v>
      </c>
      <c r="J193" s="115">
        <v>499.17151360999998</v>
      </c>
    </row>
    <row r="194" spans="1:10" s="116" customFormat="1" x14ac:dyDescent="0.6">
      <c r="A194" s="109" t="s">
        <v>758</v>
      </c>
      <c r="B194" s="110">
        <v>36.144925999999998</v>
      </c>
      <c r="C194" s="110">
        <v>-119.265033</v>
      </c>
      <c r="D194" s="111" t="s">
        <v>1197</v>
      </c>
      <c r="E194" s="112" t="s">
        <v>1057</v>
      </c>
      <c r="F194" s="112" t="s">
        <v>1157</v>
      </c>
      <c r="G194" s="112" t="s">
        <v>392</v>
      </c>
      <c r="H194" s="113" t="s">
        <v>343</v>
      </c>
      <c r="I194" s="114">
        <v>0.112284467788</v>
      </c>
      <c r="J194" s="115">
        <v>79.369074581999996</v>
      </c>
    </row>
    <row r="195" spans="1:10" s="116" customFormat="1" x14ac:dyDescent="0.6">
      <c r="A195" s="109" t="s">
        <v>759</v>
      </c>
      <c r="B195" s="110">
        <v>36.155990000000003</v>
      </c>
      <c r="C195" s="110">
        <v>-119.23987700000001</v>
      </c>
      <c r="D195" s="111" t="s">
        <v>1197</v>
      </c>
      <c r="E195" s="112" t="s">
        <v>1057</v>
      </c>
      <c r="F195" s="112" t="s">
        <v>1146</v>
      </c>
      <c r="G195" s="112" t="s">
        <v>392</v>
      </c>
      <c r="H195" s="113" t="s">
        <v>514</v>
      </c>
      <c r="I195" s="114">
        <v>3.9678437786640002</v>
      </c>
      <c r="J195" s="115">
        <v>361.95972670750001</v>
      </c>
    </row>
    <row r="196" spans="1:10" s="116" customFormat="1" x14ac:dyDescent="0.6">
      <c r="A196" s="109" t="s">
        <v>760</v>
      </c>
      <c r="B196" s="110">
        <v>36.227544000000002</v>
      </c>
      <c r="C196" s="110">
        <v>-119.16379999999999</v>
      </c>
      <c r="D196" s="111" t="s">
        <v>1207</v>
      </c>
      <c r="E196" s="112" t="s">
        <v>1057</v>
      </c>
      <c r="F196" s="112" t="s">
        <v>1151</v>
      </c>
      <c r="G196" s="112" t="s">
        <v>392</v>
      </c>
      <c r="H196" s="113" t="s">
        <v>514</v>
      </c>
      <c r="I196" s="114">
        <v>0.49432180251500002</v>
      </c>
      <c r="J196" s="115">
        <v>53.982431672349996</v>
      </c>
    </row>
    <row r="197" spans="1:10" s="116" customFormat="1" x14ac:dyDescent="0.6">
      <c r="A197" s="109" t="s">
        <v>761</v>
      </c>
      <c r="B197" s="110">
        <v>36.100821000000003</v>
      </c>
      <c r="C197" s="110">
        <v>-119.37048900000001</v>
      </c>
      <c r="D197" s="111" t="s">
        <v>1194</v>
      </c>
      <c r="E197" s="112" t="s">
        <v>1057</v>
      </c>
      <c r="F197" s="112" t="s">
        <v>1094</v>
      </c>
      <c r="G197" s="112" t="s">
        <v>392</v>
      </c>
      <c r="H197" s="113" t="s">
        <v>343</v>
      </c>
      <c r="I197" s="114">
        <v>14.789923869900001</v>
      </c>
      <c r="J197" s="115">
        <v>473.403422041</v>
      </c>
    </row>
    <row r="198" spans="1:10" s="116" customFormat="1" x14ac:dyDescent="0.6">
      <c r="A198" s="109" t="s">
        <v>762</v>
      </c>
      <c r="B198" s="110">
        <v>36.169632999999997</v>
      </c>
      <c r="C198" s="110">
        <v>-119.275167</v>
      </c>
      <c r="D198" s="111" t="s">
        <v>1197</v>
      </c>
      <c r="E198" s="112" t="s">
        <v>1057</v>
      </c>
      <c r="F198" s="112" t="s">
        <v>1116</v>
      </c>
      <c r="G198" s="112" t="s">
        <v>392</v>
      </c>
      <c r="H198" s="113" t="s">
        <v>343</v>
      </c>
      <c r="I198" s="114">
        <v>2.7457981648600001</v>
      </c>
      <c r="J198" s="115">
        <v>493.43972276300002</v>
      </c>
    </row>
    <row r="199" spans="1:10" s="116" customFormat="1" x14ac:dyDescent="0.6">
      <c r="A199" s="109" t="s">
        <v>763</v>
      </c>
      <c r="B199" s="110">
        <v>36.159199999999998</v>
      </c>
      <c r="C199" s="110">
        <v>-119.264719</v>
      </c>
      <c r="D199" s="111" t="s">
        <v>1197</v>
      </c>
      <c r="E199" s="112" t="s">
        <v>1057</v>
      </c>
      <c r="F199" s="112" t="s">
        <v>1156</v>
      </c>
      <c r="G199" s="112" t="s">
        <v>392</v>
      </c>
      <c r="H199" s="113" t="s">
        <v>514</v>
      </c>
      <c r="I199" s="114">
        <v>2.0271423289100001</v>
      </c>
      <c r="J199" s="115">
        <v>420.17072720499999</v>
      </c>
    </row>
    <row r="200" spans="1:10" s="116" customFormat="1" x14ac:dyDescent="0.6">
      <c r="A200" s="109" t="s">
        <v>764</v>
      </c>
      <c r="B200" s="110">
        <v>36.182636000000002</v>
      </c>
      <c r="C200" s="110">
        <v>-119.218148</v>
      </c>
      <c r="D200" s="111" t="s">
        <v>1197</v>
      </c>
      <c r="E200" s="112" t="s">
        <v>1057</v>
      </c>
      <c r="F200" s="112" t="s">
        <v>1158</v>
      </c>
      <c r="G200" s="112" t="s">
        <v>392</v>
      </c>
      <c r="H200" s="113" t="s">
        <v>343</v>
      </c>
      <c r="I200" s="114">
        <v>2.1929444822000002</v>
      </c>
      <c r="J200" s="115">
        <v>453.73018414000001</v>
      </c>
    </row>
    <row r="201" spans="1:10" s="116" customFormat="1" x14ac:dyDescent="0.6">
      <c r="A201" s="109" t="s">
        <v>765</v>
      </c>
      <c r="B201" s="110">
        <v>36.227544000000002</v>
      </c>
      <c r="C201" s="110">
        <v>-119.16379999999999</v>
      </c>
      <c r="D201" s="111" t="s">
        <v>1207</v>
      </c>
      <c r="E201" s="112" t="s">
        <v>1057</v>
      </c>
      <c r="F201" s="112" t="s">
        <v>1151</v>
      </c>
      <c r="G201" s="112" t="s">
        <v>392</v>
      </c>
      <c r="H201" s="113" t="s">
        <v>514</v>
      </c>
      <c r="I201" s="114">
        <v>0.67431659088499996</v>
      </c>
      <c r="J201" s="115">
        <v>70.107631538899994</v>
      </c>
    </row>
    <row r="202" spans="1:10" s="116" customFormat="1" x14ac:dyDescent="0.6">
      <c r="A202" s="109" t="s">
        <v>766</v>
      </c>
      <c r="B202" s="110">
        <v>36.070231</v>
      </c>
      <c r="C202" s="110">
        <v>-119.389494</v>
      </c>
      <c r="D202" s="111" t="s">
        <v>1197</v>
      </c>
      <c r="E202" s="112" t="s">
        <v>1057</v>
      </c>
      <c r="F202" s="112" t="s">
        <v>1159</v>
      </c>
      <c r="G202" s="112" t="s">
        <v>392</v>
      </c>
      <c r="H202" s="113" t="s">
        <v>343</v>
      </c>
      <c r="I202" s="114">
        <v>5.9739325543600001</v>
      </c>
      <c r="J202" s="115">
        <v>485.66988788700002</v>
      </c>
    </row>
    <row r="203" spans="1:10" s="116" customFormat="1" x14ac:dyDescent="0.6">
      <c r="A203" s="109" t="s">
        <v>767</v>
      </c>
      <c r="B203" s="110">
        <v>36.076922000000003</v>
      </c>
      <c r="C203" s="110">
        <v>-119.384253</v>
      </c>
      <c r="D203" s="111" t="s">
        <v>1197</v>
      </c>
      <c r="E203" s="112" t="s">
        <v>1057</v>
      </c>
      <c r="F203" s="112" t="s">
        <v>1160</v>
      </c>
      <c r="G203" s="112" t="s">
        <v>392</v>
      </c>
      <c r="H203" s="113" t="s">
        <v>343</v>
      </c>
      <c r="I203" s="114">
        <v>5.75453687157</v>
      </c>
      <c r="J203" s="115">
        <v>444.61457466000002</v>
      </c>
    </row>
    <row r="204" spans="1:10" s="116" customFormat="1" x14ac:dyDescent="0.6">
      <c r="A204" s="109" t="s">
        <v>768</v>
      </c>
      <c r="B204" s="110">
        <v>36.077041999999999</v>
      </c>
      <c r="C204" s="110">
        <v>-119.385425</v>
      </c>
      <c r="D204" s="111" t="s">
        <v>1197</v>
      </c>
      <c r="E204" s="112" t="s">
        <v>1057</v>
      </c>
      <c r="F204" s="112" t="s">
        <v>1160</v>
      </c>
      <c r="G204" s="112" t="s">
        <v>392</v>
      </c>
      <c r="H204" s="113" t="s">
        <v>343</v>
      </c>
      <c r="I204" s="114">
        <v>3.8446014901900001</v>
      </c>
      <c r="J204" s="115">
        <v>444.61457466000002</v>
      </c>
    </row>
    <row r="205" spans="1:10" s="116" customFormat="1" x14ac:dyDescent="0.6">
      <c r="A205" s="109" t="s">
        <v>769</v>
      </c>
      <c r="B205" s="110">
        <v>36.224978</v>
      </c>
      <c r="C205" s="110">
        <v>-119.179433</v>
      </c>
      <c r="D205" s="111" t="s">
        <v>1207</v>
      </c>
      <c r="E205" s="112" t="s">
        <v>1057</v>
      </c>
      <c r="F205" s="112" t="s">
        <v>1226</v>
      </c>
      <c r="G205" s="112" t="s">
        <v>392</v>
      </c>
      <c r="H205" s="117" t="s">
        <v>343</v>
      </c>
      <c r="I205" s="114">
        <v>1.5785988632100001</v>
      </c>
      <c r="J205" s="115">
        <v>299.60415551199998</v>
      </c>
    </row>
    <row r="206" spans="1:10" s="116" customFormat="1" x14ac:dyDescent="0.6">
      <c r="A206" s="109" t="s">
        <v>771</v>
      </c>
      <c r="B206" s="110">
        <v>36.226486000000001</v>
      </c>
      <c r="C206" s="110">
        <v>-119.180164</v>
      </c>
      <c r="D206" s="111" t="s">
        <v>1207</v>
      </c>
      <c r="E206" s="112" t="s">
        <v>1057</v>
      </c>
      <c r="F206" s="112" t="s">
        <v>1226</v>
      </c>
      <c r="G206" s="112" t="s">
        <v>392</v>
      </c>
      <c r="H206" s="117" t="s">
        <v>343</v>
      </c>
      <c r="I206" s="114">
        <v>8.2926219124300005</v>
      </c>
      <c r="J206" s="115">
        <v>500.23486483900001</v>
      </c>
    </row>
    <row r="207" spans="1:10" s="116" customFormat="1" x14ac:dyDescent="0.6">
      <c r="A207" s="109" t="s">
        <v>770</v>
      </c>
      <c r="B207" s="110">
        <v>36.156758000000004</v>
      </c>
      <c r="C207" s="110">
        <v>-119.283103</v>
      </c>
      <c r="D207" s="111" t="s">
        <v>1197</v>
      </c>
      <c r="E207" s="112" t="s">
        <v>1057</v>
      </c>
      <c r="F207" s="112" t="s">
        <v>1152</v>
      </c>
      <c r="G207" s="112" t="s">
        <v>392</v>
      </c>
      <c r="H207" s="117" t="s">
        <v>343</v>
      </c>
      <c r="I207" s="114">
        <v>0.62056667066600002</v>
      </c>
      <c r="J207" s="115">
        <v>187.563109379</v>
      </c>
    </row>
    <row r="208" spans="1:10" s="116" customFormat="1" x14ac:dyDescent="0.6">
      <c r="A208" s="109" t="s">
        <v>772</v>
      </c>
      <c r="B208" s="110">
        <v>36.165075000000002</v>
      </c>
      <c r="C208" s="110">
        <v>-119.282658</v>
      </c>
      <c r="D208" s="111" t="s">
        <v>1197</v>
      </c>
      <c r="E208" s="112" t="s">
        <v>1057</v>
      </c>
      <c r="F208" s="112" t="s">
        <v>1152</v>
      </c>
      <c r="G208" s="112" t="s">
        <v>392</v>
      </c>
      <c r="H208" s="117" t="s">
        <v>343</v>
      </c>
      <c r="I208" s="114">
        <v>2.7284794882900001</v>
      </c>
      <c r="J208" s="115">
        <v>463.52359163300002</v>
      </c>
    </row>
    <row r="209" spans="1:10" s="116" customFormat="1" x14ac:dyDescent="0.6">
      <c r="A209" s="109" t="s">
        <v>878</v>
      </c>
      <c r="B209" s="110">
        <v>36.262882730000001</v>
      </c>
      <c r="C209" s="110">
        <v>-119.62763765</v>
      </c>
      <c r="D209" s="111" t="s">
        <v>1194</v>
      </c>
      <c r="E209" s="112" t="s">
        <v>1057</v>
      </c>
      <c r="F209" s="112" t="s">
        <v>1111</v>
      </c>
      <c r="G209" s="112" t="s">
        <v>392</v>
      </c>
      <c r="H209" s="117" t="s">
        <v>343</v>
      </c>
      <c r="I209" s="114">
        <v>1.4007829511500001</v>
      </c>
      <c r="J209" s="115">
        <v>129.20468257799999</v>
      </c>
    </row>
    <row r="210" spans="1:10" s="116" customFormat="1" x14ac:dyDescent="0.6">
      <c r="A210" s="109" t="s">
        <v>879</v>
      </c>
      <c r="B210" s="110">
        <v>36.336306440000001</v>
      </c>
      <c r="C210" s="110">
        <v>-119.51534785</v>
      </c>
      <c r="D210" s="111" t="s">
        <v>1194</v>
      </c>
      <c r="E210" s="112" t="s">
        <v>1057</v>
      </c>
      <c r="F210" s="112" t="s">
        <v>1161</v>
      </c>
      <c r="G210" s="112" t="s">
        <v>392</v>
      </c>
      <c r="H210" s="117" t="s">
        <v>343</v>
      </c>
      <c r="I210" s="114">
        <v>8.8862343891499993</v>
      </c>
      <c r="J210" s="115">
        <v>498.62310415799999</v>
      </c>
    </row>
    <row r="211" spans="1:10" s="116" customFormat="1" x14ac:dyDescent="0.6">
      <c r="A211" s="109" t="s">
        <v>880</v>
      </c>
      <c r="B211" s="110">
        <v>36.35255952</v>
      </c>
      <c r="C211" s="110">
        <v>-119.49566129</v>
      </c>
      <c r="D211" s="111" t="s">
        <v>1194</v>
      </c>
      <c r="E211" s="112" t="s">
        <v>1057</v>
      </c>
      <c r="F211" s="112" t="s">
        <v>1114</v>
      </c>
      <c r="G211" s="112" t="s">
        <v>392</v>
      </c>
      <c r="H211" s="117" t="s">
        <v>343</v>
      </c>
      <c r="I211" s="114">
        <v>12.6357615325</v>
      </c>
      <c r="J211" s="115">
        <v>265.851462287</v>
      </c>
    </row>
    <row r="212" spans="1:10" s="116" customFormat="1" x14ac:dyDescent="0.6">
      <c r="A212" s="109" t="s">
        <v>881</v>
      </c>
      <c r="B212" s="110">
        <v>36.376805070000003</v>
      </c>
      <c r="C212" s="110">
        <v>-119.36232206</v>
      </c>
      <c r="D212" s="111" t="s">
        <v>1194</v>
      </c>
      <c r="E212" s="112" t="s">
        <v>1057</v>
      </c>
      <c r="F212" s="112" t="s">
        <v>1162</v>
      </c>
      <c r="G212" s="112" t="s">
        <v>392</v>
      </c>
      <c r="H212" s="117" t="s">
        <v>343</v>
      </c>
      <c r="I212" s="114">
        <v>16.5839581983</v>
      </c>
      <c r="J212" s="115">
        <v>498.05421391700003</v>
      </c>
    </row>
    <row r="213" spans="1:10" s="116" customFormat="1" x14ac:dyDescent="0.6">
      <c r="A213" s="109" t="s">
        <v>882</v>
      </c>
      <c r="B213" s="110">
        <v>36.38761556</v>
      </c>
      <c r="C213" s="110">
        <v>-119.32648252</v>
      </c>
      <c r="D213" s="111" t="s">
        <v>1194</v>
      </c>
      <c r="E213" s="112" t="s">
        <v>1057</v>
      </c>
      <c r="F213" s="112" t="s">
        <v>1163</v>
      </c>
      <c r="G213" s="112" t="s">
        <v>392</v>
      </c>
      <c r="H213" s="117" t="s">
        <v>343</v>
      </c>
      <c r="I213" s="114">
        <v>1.4712371504899999</v>
      </c>
      <c r="J213" s="115">
        <v>75.538069872099996</v>
      </c>
    </row>
    <row r="214" spans="1:10" s="116" customFormat="1" x14ac:dyDescent="0.6">
      <c r="A214" s="109" t="s">
        <v>883</v>
      </c>
      <c r="B214" s="110">
        <v>36.365602699999997</v>
      </c>
      <c r="C214" s="110">
        <v>-119.57450675</v>
      </c>
      <c r="D214" s="111" t="s">
        <v>1194</v>
      </c>
      <c r="E214" s="112" t="s">
        <v>1057</v>
      </c>
      <c r="F214" s="112" t="s">
        <v>1164</v>
      </c>
      <c r="G214" s="112" t="s">
        <v>392</v>
      </c>
      <c r="H214" s="117" t="s">
        <v>343</v>
      </c>
      <c r="I214" s="114">
        <v>7.5000999495399998E-2</v>
      </c>
      <c r="J214" s="115">
        <v>10.4560986988</v>
      </c>
    </row>
    <row r="215" spans="1:10" s="116" customFormat="1" x14ac:dyDescent="0.6">
      <c r="A215" s="109" t="s">
        <v>884</v>
      </c>
      <c r="B215" s="110">
        <v>36.387782369999996</v>
      </c>
      <c r="C215" s="110">
        <v>-119.42261189</v>
      </c>
      <c r="D215" s="111" t="s">
        <v>1194</v>
      </c>
      <c r="E215" s="112" t="s">
        <v>1057</v>
      </c>
      <c r="F215" s="112" t="s">
        <v>1165</v>
      </c>
      <c r="G215" s="112" t="s">
        <v>392</v>
      </c>
      <c r="H215" s="117" t="s">
        <v>343</v>
      </c>
      <c r="I215" s="114">
        <v>76.612577798800004</v>
      </c>
      <c r="J215" s="115">
        <v>487.89860627000002</v>
      </c>
    </row>
    <row r="216" spans="1:10" s="116" customFormat="1" x14ac:dyDescent="0.6">
      <c r="A216" s="109" t="s">
        <v>885</v>
      </c>
      <c r="B216" s="110">
        <v>36.392696340000001</v>
      </c>
      <c r="C216" s="110">
        <v>-119.40222776</v>
      </c>
      <c r="D216" s="111" t="s">
        <v>1194</v>
      </c>
      <c r="E216" s="112" t="s">
        <v>1057</v>
      </c>
      <c r="F216" s="112" t="s">
        <v>1166</v>
      </c>
      <c r="G216" s="112" t="s">
        <v>392</v>
      </c>
      <c r="H216" s="117" t="s">
        <v>343</v>
      </c>
      <c r="I216" s="114">
        <v>1.05974724935</v>
      </c>
      <c r="J216" s="115">
        <v>245.33725766800001</v>
      </c>
    </row>
    <row r="217" spans="1:10" s="116" customFormat="1" x14ac:dyDescent="0.6">
      <c r="A217" s="109" t="s">
        <v>886</v>
      </c>
      <c r="B217" s="110">
        <v>36.39248783</v>
      </c>
      <c r="C217" s="110">
        <v>-119.40079023</v>
      </c>
      <c r="D217" s="111" t="s">
        <v>1194</v>
      </c>
      <c r="E217" s="112" t="s">
        <v>1057</v>
      </c>
      <c r="F217" s="112" t="s">
        <v>1166</v>
      </c>
      <c r="G217" s="112" t="s">
        <v>392</v>
      </c>
      <c r="H217" s="117" t="s">
        <v>343</v>
      </c>
      <c r="I217" s="114">
        <v>1.05974726891</v>
      </c>
      <c r="J217" s="115">
        <v>245.33725766800001</v>
      </c>
    </row>
    <row r="218" spans="1:10" s="116" customFormat="1" x14ac:dyDescent="0.6">
      <c r="A218" s="109" t="s">
        <v>887</v>
      </c>
      <c r="B218" s="110">
        <v>36.393183530000002</v>
      </c>
      <c r="C218" s="110">
        <v>-119.37919604</v>
      </c>
      <c r="D218" s="111" t="s">
        <v>217</v>
      </c>
      <c r="E218" s="112" t="s">
        <v>197</v>
      </c>
      <c r="F218" s="112" t="s">
        <v>1236</v>
      </c>
      <c r="G218" s="112" t="s">
        <v>404</v>
      </c>
      <c r="H218" s="117" t="s">
        <v>343</v>
      </c>
      <c r="I218" s="114">
        <v>80.816155581700002</v>
      </c>
      <c r="J218" s="115">
        <v>455.58621577000002</v>
      </c>
    </row>
    <row r="219" spans="1:10" s="116" customFormat="1" x14ac:dyDescent="0.6">
      <c r="A219" s="109" t="s">
        <v>888</v>
      </c>
      <c r="B219" s="110">
        <v>36.413778270000002</v>
      </c>
      <c r="C219" s="110">
        <v>-119.29248516</v>
      </c>
      <c r="D219" s="111" t="s">
        <v>1194</v>
      </c>
      <c r="E219" s="112" t="s">
        <v>1057</v>
      </c>
      <c r="F219" s="112" t="s">
        <v>1167</v>
      </c>
      <c r="G219" s="112" t="s">
        <v>392</v>
      </c>
      <c r="H219" s="117" t="s">
        <v>343</v>
      </c>
      <c r="I219" s="114">
        <v>0.52410423103699999</v>
      </c>
      <c r="J219" s="115">
        <v>103.51009612599999</v>
      </c>
    </row>
    <row r="220" spans="1:10" s="116" customFormat="1" x14ac:dyDescent="0.6">
      <c r="A220" s="109" t="s">
        <v>889</v>
      </c>
      <c r="B220" s="110">
        <v>36.412360309999997</v>
      </c>
      <c r="C220" s="110">
        <v>-119.36734289</v>
      </c>
      <c r="D220" s="111" t="s">
        <v>1194</v>
      </c>
      <c r="E220" s="112" t="s">
        <v>1057</v>
      </c>
      <c r="F220" s="112" t="s">
        <v>1168</v>
      </c>
      <c r="G220" s="112" t="s">
        <v>392</v>
      </c>
      <c r="H220" s="117" t="s">
        <v>343</v>
      </c>
      <c r="I220" s="114">
        <v>23.582157564799999</v>
      </c>
      <c r="J220" s="115">
        <v>416.481692275</v>
      </c>
    </row>
    <row r="221" spans="1:10" s="116" customFormat="1" x14ac:dyDescent="0.6">
      <c r="A221" s="109" t="s">
        <v>890</v>
      </c>
      <c r="B221" s="110">
        <v>36.396225999999999</v>
      </c>
      <c r="C221" s="110">
        <v>-119.52260800000001</v>
      </c>
      <c r="D221" s="111" t="s">
        <v>1194</v>
      </c>
      <c r="E221" s="112" t="s">
        <v>1057</v>
      </c>
      <c r="F221" s="112" t="s">
        <v>1169</v>
      </c>
      <c r="G221" s="112" t="s">
        <v>392</v>
      </c>
      <c r="H221" s="117" t="s">
        <v>343</v>
      </c>
      <c r="I221" s="114">
        <v>19.662738510899999</v>
      </c>
      <c r="J221" s="115">
        <v>481.59213033399999</v>
      </c>
    </row>
    <row r="222" spans="1:10" s="116" customFormat="1" x14ac:dyDescent="0.6">
      <c r="A222" s="109" t="s">
        <v>891</v>
      </c>
      <c r="B222" s="110">
        <v>36.39623014</v>
      </c>
      <c r="C222" s="110">
        <v>-119.6206991</v>
      </c>
      <c r="D222" s="111" t="s">
        <v>1194</v>
      </c>
      <c r="E222" s="112" t="s">
        <v>1057</v>
      </c>
      <c r="F222" s="112" t="s">
        <v>1170</v>
      </c>
      <c r="G222" s="112" t="s">
        <v>392</v>
      </c>
      <c r="H222" s="117" t="s">
        <v>343</v>
      </c>
      <c r="I222" s="114">
        <v>0.73421884980100005</v>
      </c>
      <c r="J222" s="115">
        <v>70.292247083199996</v>
      </c>
    </row>
    <row r="223" spans="1:10" s="116" customFormat="1" x14ac:dyDescent="0.6">
      <c r="A223" s="109" t="s">
        <v>892</v>
      </c>
      <c r="B223" s="110">
        <v>36.409747860000003</v>
      </c>
      <c r="C223" s="110">
        <v>-119.53542235</v>
      </c>
      <c r="D223" s="111" t="s">
        <v>1194</v>
      </c>
      <c r="E223" s="112" t="s">
        <v>1057</v>
      </c>
      <c r="F223" s="112" t="s">
        <v>1171</v>
      </c>
      <c r="G223" s="112" t="s">
        <v>392</v>
      </c>
      <c r="H223" s="117" t="s">
        <v>343</v>
      </c>
      <c r="I223" s="114">
        <v>18.874000153000001</v>
      </c>
      <c r="J223" s="115">
        <v>497.21323393500001</v>
      </c>
    </row>
    <row r="224" spans="1:10" s="116" customFormat="1" x14ac:dyDescent="0.6">
      <c r="A224" s="109" t="s">
        <v>893</v>
      </c>
      <c r="B224" s="110">
        <v>36.437634699999997</v>
      </c>
      <c r="C224" s="110">
        <v>-119.37945397</v>
      </c>
      <c r="D224" s="111" t="s">
        <v>1194</v>
      </c>
      <c r="E224" s="112" t="s">
        <v>1057</v>
      </c>
      <c r="F224" s="112" t="s">
        <v>1172</v>
      </c>
      <c r="G224" s="112" t="s">
        <v>392</v>
      </c>
      <c r="H224" s="117" t="s">
        <v>343</v>
      </c>
      <c r="I224" s="114">
        <v>8.8731837924600002E-2</v>
      </c>
      <c r="J224" s="115">
        <v>21.213203435600001</v>
      </c>
    </row>
    <row r="225" spans="1:10" s="116" customFormat="1" x14ac:dyDescent="0.6">
      <c r="A225" s="109" t="s">
        <v>894</v>
      </c>
      <c r="B225" s="110">
        <v>36.437686630000002</v>
      </c>
      <c r="C225" s="110">
        <v>-119.34532053</v>
      </c>
      <c r="D225" s="111" t="s">
        <v>1194</v>
      </c>
      <c r="E225" s="112" t="s">
        <v>1057</v>
      </c>
      <c r="F225" s="112" t="s">
        <v>1173</v>
      </c>
      <c r="G225" s="112" t="s">
        <v>392</v>
      </c>
      <c r="H225" s="117" t="s">
        <v>343</v>
      </c>
      <c r="I225" s="114">
        <v>0.215073459316</v>
      </c>
      <c r="J225" s="115">
        <v>55.317266743799998</v>
      </c>
    </row>
    <row r="226" spans="1:10" s="116" customFormat="1" x14ac:dyDescent="0.6">
      <c r="A226" s="109" t="s">
        <v>895</v>
      </c>
      <c r="B226" s="110">
        <v>36.438175020000003</v>
      </c>
      <c r="C226" s="110">
        <v>-119.34552672</v>
      </c>
      <c r="D226" s="111" t="s">
        <v>1194</v>
      </c>
      <c r="E226" s="112" t="s">
        <v>1057</v>
      </c>
      <c r="F226" s="112" t="s">
        <v>1173</v>
      </c>
      <c r="G226" s="112" t="s">
        <v>392</v>
      </c>
      <c r="H226" s="117" t="s">
        <v>343</v>
      </c>
      <c r="I226" s="114">
        <v>0.21507346164400001</v>
      </c>
      <c r="J226" s="115">
        <v>55.317266743799998</v>
      </c>
    </row>
    <row r="227" spans="1:10" s="116" customFormat="1" x14ac:dyDescent="0.6">
      <c r="A227" s="109" t="s">
        <v>896</v>
      </c>
      <c r="B227" s="110">
        <v>36.45454256</v>
      </c>
      <c r="C227" s="110">
        <v>-119.28159900999999</v>
      </c>
      <c r="D227" s="111" t="s">
        <v>1194</v>
      </c>
      <c r="E227" s="112" t="s">
        <v>1057</v>
      </c>
      <c r="F227" s="112" t="s">
        <v>1174</v>
      </c>
      <c r="G227" s="112" t="s">
        <v>392</v>
      </c>
      <c r="H227" s="117" t="s">
        <v>343</v>
      </c>
      <c r="I227" s="114">
        <v>1.55102082342</v>
      </c>
      <c r="J227" s="115">
        <v>293.21834867600001</v>
      </c>
    </row>
    <row r="228" spans="1:10" s="116" customFormat="1" x14ac:dyDescent="0.6">
      <c r="A228" s="109" t="s">
        <v>897</v>
      </c>
      <c r="B228" s="110">
        <v>36.453059090000004</v>
      </c>
      <c r="C228" s="110">
        <v>-119.39896967999999</v>
      </c>
      <c r="D228" s="111" t="s">
        <v>1194</v>
      </c>
      <c r="E228" s="112" t="s">
        <v>1057</v>
      </c>
      <c r="F228" s="112" t="s">
        <v>1175</v>
      </c>
      <c r="G228" s="112" t="s">
        <v>392</v>
      </c>
      <c r="H228" s="117" t="s">
        <v>343</v>
      </c>
      <c r="I228" s="114">
        <v>0.145605525933</v>
      </c>
      <c r="J228" s="115">
        <v>13.416407865</v>
      </c>
    </row>
    <row r="229" spans="1:10" s="116" customFormat="1" x14ac:dyDescent="0.6">
      <c r="A229" s="109" t="s">
        <v>898</v>
      </c>
      <c r="B229" s="110">
        <v>36.471854450000002</v>
      </c>
      <c r="C229" s="110">
        <v>-119.27057188000001</v>
      </c>
      <c r="D229" s="111" t="s">
        <v>1194</v>
      </c>
      <c r="E229" s="112" t="s">
        <v>1057</v>
      </c>
      <c r="F229" s="112" t="s">
        <v>1176</v>
      </c>
      <c r="G229" s="112" t="s">
        <v>392</v>
      </c>
      <c r="H229" s="117" t="s">
        <v>343</v>
      </c>
      <c r="I229" s="114">
        <v>0.375214356463</v>
      </c>
      <c r="J229" s="115">
        <v>118.68024266899999</v>
      </c>
    </row>
    <row r="230" spans="1:10" s="116" customFormat="1" x14ac:dyDescent="0.6">
      <c r="A230" s="109" t="s">
        <v>899</v>
      </c>
      <c r="B230" s="110">
        <v>36.471904000000002</v>
      </c>
      <c r="C230" s="110">
        <v>-119.34311602</v>
      </c>
      <c r="D230" s="111" t="s">
        <v>1198</v>
      </c>
      <c r="E230" s="112" t="s">
        <v>1057</v>
      </c>
      <c r="F230" s="112" t="s">
        <v>1177</v>
      </c>
      <c r="G230" s="112" t="s">
        <v>392</v>
      </c>
      <c r="H230" s="117" t="s">
        <v>343</v>
      </c>
      <c r="I230" s="114">
        <v>0.60236800834500004</v>
      </c>
      <c r="J230" s="115">
        <v>217.680959204</v>
      </c>
    </row>
    <row r="231" spans="1:10" s="116" customFormat="1" x14ac:dyDescent="0.6">
      <c r="A231" s="109" t="s">
        <v>900</v>
      </c>
      <c r="B231" s="110">
        <v>36.426103759999997</v>
      </c>
      <c r="C231" s="110">
        <v>-119.73341867000001</v>
      </c>
      <c r="D231" s="111" t="s">
        <v>1198</v>
      </c>
      <c r="E231" s="112" t="s">
        <v>1057</v>
      </c>
      <c r="F231" s="112" t="s">
        <v>1178</v>
      </c>
      <c r="G231" s="112" t="s">
        <v>392</v>
      </c>
      <c r="H231" s="117" t="s">
        <v>343</v>
      </c>
      <c r="I231" s="114">
        <v>89.850744036500004</v>
      </c>
      <c r="J231" s="115">
        <v>499.52477415999999</v>
      </c>
    </row>
    <row r="232" spans="1:10" s="116" customFormat="1" x14ac:dyDescent="0.6">
      <c r="A232" s="109" t="s">
        <v>901</v>
      </c>
      <c r="B232" s="110">
        <v>36.414107649999998</v>
      </c>
      <c r="C232" s="110">
        <v>-119.86437202</v>
      </c>
      <c r="D232" s="111" t="s">
        <v>1198</v>
      </c>
      <c r="E232" s="112" t="s">
        <v>1057</v>
      </c>
      <c r="F232" s="112" t="s">
        <v>1115</v>
      </c>
      <c r="G232" s="112" t="s">
        <v>392</v>
      </c>
      <c r="H232" s="117" t="s">
        <v>343</v>
      </c>
      <c r="I232" s="114">
        <v>0.75559094129100002</v>
      </c>
      <c r="J232" s="115">
        <v>123.888054307</v>
      </c>
    </row>
    <row r="233" spans="1:10" s="116" customFormat="1" x14ac:dyDescent="0.6">
      <c r="A233" s="109" t="s">
        <v>902</v>
      </c>
      <c r="B233" s="110">
        <v>36.448622479999997</v>
      </c>
      <c r="C233" s="110">
        <v>-119.75399641999999</v>
      </c>
      <c r="D233" s="111" t="s">
        <v>1198</v>
      </c>
      <c r="E233" s="112" t="s">
        <v>1057</v>
      </c>
      <c r="F233" s="112" t="s">
        <v>1179</v>
      </c>
      <c r="G233" s="112" t="s">
        <v>392</v>
      </c>
      <c r="H233" s="117" t="s">
        <v>343</v>
      </c>
      <c r="I233" s="114">
        <v>60.225837182299998</v>
      </c>
      <c r="J233" s="115">
        <v>469.45926340800003</v>
      </c>
    </row>
    <row r="234" spans="1:10" s="116" customFormat="1" x14ac:dyDescent="0.6">
      <c r="A234" s="109" t="s">
        <v>903</v>
      </c>
      <c r="B234" s="110">
        <v>36.456027800000001</v>
      </c>
      <c r="C234" s="110">
        <v>-119.77040816</v>
      </c>
      <c r="D234" s="111" t="s">
        <v>1198</v>
      </c>
      <c r="E234" s="112" t="s">
        <v>1057</v>
      </c>
      <c r="F234" s="112" t="s">
        <v>1180</v>
      </c>
      <c r="G234" s="112" t="s">
        <v>392</v>
      </c>
      <c r="H234" s="117" t="s">
        <v>343</v>
      </c>
      <c r="I234" s="114">
        <v>2.0495006078900002</v>
      </c>
      <c r="J234" s="115">
        <v>120.074976577</v>
      </c>
    </row>
    <row r="235" spans="1:10" s="116" customFormat="1" x14ac:dyDescent="0.6">
      <c r="A235" s="109" t="s">
        <v>904</v>
      </c>
      <c r="B235" s="110">
        <v>36.436062560000003</v>
      </c>
      <c r="C235" s="110">
        <v>-120.01020222</v>
      </c>
      <c r="D235" s="111" t="s">
        <v>1198</v>
      </c>
      <c r="E235" s="112" t="s">
        <v>1057</v>
      </c>
      <c r="F235" s="112" t="s">
        <v>1181</v>
      </c>
      <c r="G235" s="112" t="s">
        <v>392</v>
      </c>
      <c r="H235" s="117" t="s">
        <v>343</v>
      </c>
      <c r="I235" s="114">
        <v>0.13591657485799999</v>
      </c>
      <c r="J235" s="115">
        <v>24.186773244899999</v>
      </c>
    </row>
    <row r="236" spans="1:10" s="116" customFormat="1" x14ac:dyDescent="0.6">
      <c r="A236" s="109" t="s">
        <v>905</v>
      </c>
      <c r="B236" s="110">
        <v>36.481909340000001</v>
      </c>
      <c r="C236" s="110">
        <v>-120.07406193</v>
      </c>
      <c r="D236" s="111" t="s">
        <v>1198</v>
      </c>
      <c r="E236" s="112" t="s">
        <v>1057</v>
      </c>
      <c r="F236" s="112" t="s">
        <v>1182</v>
      </c>
      <c r="G236" s="112" t="s">
        <v>392</v>
      </c>
      <c r="H236" s="117" t="s">
        <v>343</v>
      </c>
      <c r="I236" s="114">
        <v>6.2266420992100002</v>
      </c>
      <c r="J236" s="115">
        <v>486.490493227</v>
      </c>
    </row>
    <row r="237" spans="1:10" s="116" customFormat="1" x14ac:dyDescent="0.6">
      <c r="A237" s="109" t="s">
        <v>906</v>
      </c>
      <c r="B237" s="110">
        <v>36.482662050000002</v>
      </c>
      <c r="C237" s="110">
        <v>-120.07423295</v>
      </c>
      <c r="D237" s="111" t="s">
        <v>1198</v>
      </c>
      <c r="E237" s="112" t="s">
        <v>1057</v>
      </c>
      <c r="F237" s="112" t="s">
        <v>1182</v>
      </c>
      <c r="G237" s="112" t="s">
        <v>392</v>
      </c>
      <c r="H237" s="117" t="s">
        <v>343</v>
      </c>
      <c r="I237" s="114">
        <v>6.5942988125599999</v>
      </c>
      <c r="J237" s="115">
        <v>486.490493227</v>
      </c>
    </row>
    <row r="238" spans="1:10" s="116" customFormat="1" x14ac:dyDescent="0.6">
      <c r="A238" s="109" t="s">
        <v>907</v>
      </c>
      <c r="B238" s="110">
        <v>36.436664409999999</v>
      </c>
      <c r="C238" s="110">
        <v>-119.98747994999999</v>
      </c>
      <c r="D238" s="111" t="s">
        <v>1198</v>
      </c>
      <c r="E238" s="112" t="s">
        <v>1057</v>
      </c>
      <c r="F238" s="112" t="s">
        <v>1183</v>
      </c>
      <c r="G238" s="112" t="s">
        <v>392</v>
      </c>
      <c r="H238" s="117" t="s">
        <v>343</v>
      </c>
      <c r="I238" s="114">
        <v>8.7515884712300007</v>
      </c>
      <c r="J238" s="115">
        <v>490.33254022099999</v>
      </c>
    </row>
    <row r="239" spans="1:10" s="116" customFormat="1" x14ac:dyDescent="0.6">
      <c r="A239" s="109" t="s">
        <v>908</v>
      </c>
      <c r="B239" s="110">
        <v>36.58302415</v>
      </c>
      <c r="C239" s="110">
        <v>-120.05498829</v>
      </c>
      <c r="D239" s="111" t="s">
        <v>1200</v>
      </c>
      <c r="E239" s="112" t="s">
        <v>1057</v>
      </c>
      <c r="F239" s="112" t="s">
        <v>1184</v>
      </c>
      <c r="G239" s="112" t="s">
        <v>392</v>
      </c>
      <c r="H239" s="113" t="s">
        <v>343</v>
      </c>
      <c r="I239" s="114">
        <v>3.8968373439300001</v>
      </c>
      <c r="J239" s="115">
        <v>490.64880515499999</v>
      </c>
    </row>
    <row r="240" spans="1:10" s="116" customFormat="1" x14ac:dyDescent="0.6">
      <c r="A240" s="109" t="s">
        <v>909</v>
      </c>
      <c r="B240" s="110">
        <v>36.530374969999997</v>
      </c>
      <c r="C240" s="110">
        <v>-119.97510054999999</v>
      </c>
      <c r="D240" s="111" t="s">
        <v>1200</v>
      </c>
      <c r="E240" s="112" t="s">
        <v>1057</v>
      </c>
      <c r="F240" s="112" t="s">
        <v>1185</v>
      </c>
      <c r="G240" s="112" t="s">
        <v>392</v>
      </c>
      <c r="H240" s="113" t="s">
        <v>343</v>
      </c>
      <c r="I240" s="114">
        <v>4.5509431655499997</v>
      </c>
      <c r="J240" s="115">
        <v>371.607588728</v>
      </c>
    </row>
    <row r="241" spans="1:10" s="116" customFormat="1" x14ac:dyDescent="0.6">
      <c r="A241" s="109" t="s">
        <v>910</v>
      </c>
      <c r="B241" s="110">
        <v>37.269638800000003</v>
      </c>
      <c r="C241" s="110">
        <v>-120.36940122999999</v>
      </c>
      <c r="D241" s="111" t="s">
        <v>1205</v>
      </c>
      <c r="E241" s="112" t="s">
        <v>1057</v>
      </c>
      <c r="F241" s="112" t="s">
        <v>1226</v>
      </c>
      <c r="G241" s="112" t="s">
        <v>392</v>
      </c>
      <c r="H241" s="113" t="s">
        <v>343</v>
      </c>
      <c r="I241" s="114">
        <v>0.50355708925099996</v>
      </c>
      <c r="J241" s="115">
        <v>40.76861538</v>
      </c>
    </row>
    <row r="242" spans="1:10" s="116" customFormat="1" x14ac:dyDescent="0.6">
      <c r="A242" s="109" t="s">
        <v>911</v>
      </c>
      <c r="B242" s="110">
        <v>37.215352879999998</v>
      </c>
      <c r="C242" s="110">
        <v>-120.42331615000001</v>
      </c>
      <c r="D242" s="111" t="s">
        <v>1205</v>
      </c>
      <c r="E242" s="112" t="s">
        <v>1057</v>
      </c>
      <c r="F242" s="112" t="s">
        <v>1186</v>
      </c>
      <c r="G242" s="112" t="s">
        <v>392</v>
      </c>
      <c r="H242" s="113" t="s">
        <v>343</v>
      </c>
      <c r="I242" s="114">
        <v>9.8470246980400002</v>
      </c>
      <c r="J242" s="115">
        <v>487.20863087599997</v>
      </c>
    </row>
    <row r="243" spans="1:10" s="116" customFormat="1" x14ac:dyDescent="0.6">
      <c r="A243" s="109" t="s">
        <v>912</v>
      </c>
      <c r="B243" s="110">
        <v>37.233183259999997</v>
      </c>
      <c r="C243" s="110">
        <v>-120.45616163</v>
      </c>
      <c r="D243" s="111" t="s">
        <v>1205</v>
      </c>
      <c r="E243" s="112" t="s">
        <v>1057</v>
      </c>
      <c r="F243" s="112" t="s">
        <v>1187</v>
      </c>
      <c r="G243" s="112" t="s">
        <v>392</v>
      </c>
      <c r="H243" s="113" t="s">
        <v>343</v>
      </c>
      <c r="I243" s="114">
        <v>3.09747373126</v>
      </c>
      <c r="J243" s="115">
        <v>141.625739186</v>
      </c>
    </row>
    <row r="244" spans="1:10" s="116" customFormat="1" x14ac:dyDescent="0.6">
      <c r="A244" s="109" t="s">
        <v>913</v>
      </c>
      <c r="B244" s="110">
        <v>37.166640260000001</v>
      </c>
      <c r="C244" s="110">
        <v>-120.37245092000001</v>
      </c>
      <c r="D244" s="111" t="s">
        <v>1205</v>
      </c>
      <c r="E244" s="112" t="s">
        <v>1057</v>
      </c>
      <c r="F244" s="112" t="s">
        <v>1188</v>
      </c>
      <c r="G244" s="112" t="s">
        <v>392</v>
      </c>
      <c r="H244" s="113" t="s">
        <v>343</v>
      </c>
      <c r="I244" s="114">
        <v>1.1887537022100001</v>
      </c>
      <c r="J244" s="115">
        <v>93.206920343899995</v>
      </c>
    </row>
    <row r="245" spans="1:10" s="116" customFormat="1" x14ac:dyDescent="0.6">
      <c r="A245" s="109" t="s">
        <v>914</v>
      </c>
      <c r="B245" s="110">
        <v>37.163922309999997</v>
      </c>
      <c r="C245" s="110">
        <v>-120.37238343999999</v>
      </c>
      <c r="D245" s="111" t="s">
        <v>1205</v>
      </c>
      <c r="E245" s="112" t="s">
        <v>1057</v>
      </c>
      <c r="F245" s="112" t="s">
        <v>1188</v>
      </c>
      <c r="G245" s="112" t="s">
        <v>392</v>
      </c>
      <c r="H245" s="113" t="s">
        <v>343</v>
      </c>
      <c r="I245" s="114">
        <v>0.183179390617</v>
      </c>
      <c r="J245" s="115">
        <v>15.6169779407</v>
      </c>
    </row>
    <row r="246" spans="1:10" s="116" customFormat="1" x14ac:dyDescent="0.6">
      <c r="A246" s="109" t="s">
        <v>915</v>
      </c>
      <c r="B246" s="110">
        <v>37.166492460000001</v>
      </c>
      <c r="C246" s="110">
        <v>-120.37411856</v>
      </c>
      <c r="D246" s="111" t="s">
        <v>1205</v>
      </c>
      <c r="E246" s="112" t="s">
        <v>1057</v>
      </c>
      <c r="F246" s="112" t="s">
        <v>1188</v>
      </c>
      <c r="G246" s="112" t="s">
        <v>392</v>
      </c>
      <c r="H246" s="113" t="s">
        <v>343</v>
      </c>
      <c r="I246" s="114">
        <v>0.36595534673000002</v>
      </c>
      <c r="J246" s="115">
        <v>58.720524520799998</v>
      </c>
    </row>
    <row r="247" spans="1:10" s="116" customFormat="1" x14ac:dyDescent="0.6">
      <c r="A247" s="109" t="s">
        <v>916</v>
      </c>
      <c r="B247" s="110">
        <v>35.474958309999998</v>
      </c>
      <c r="C247" s="110">
        <v>-119.43168199</v>
      </c>
      <c r="D247" s="111" t="s">
        <v>1208</v>
      </c>
      <c r="E247" s="112" t="s">
        <v>1057</v>
      </c>
      <c r="F247" s="112" t="s">
        <v>1189</v>
      </c>
      <c r="G247" s="112" t="s">
        <v>392</v>
      </c>
      <c r="H247" s="113" t="s">
        <v>343</v>
      </c>
      <c r="I247" s="114">
        <v>33.317301252900002</v>
      </c>
      <c r="J247" s="115">
        <v>497.07791139800003</v>
      </c>
    </row>
    <row r="248" spans="1:10" s="116" customFormat="1" x14ac:dyDescent="0.6">
      <c r="A248" s="109" t="s">
        <v>917</v>
      </c>
      <c r="B248" s="110">
        <v>36.049089100000003</v>
      </c>
      <c r="C248" s="110">
        <v>-119.45591023999999</v>
      </c>
      <c r="D248" s="111" t="s">
        <v>1194</v>
      </c>
      <c r="E248" s="112" t="s">
        <v>1057</v>
      </c>
      <c r="F248" s="112" t="s">
        <v>1136</v>
      </c>
      <c r="G248" s="112" t="s">
        <v>392</v>
      </c>
      <c r="H248" s="113" t="s">
        <v>343</v>
      </c>
      <c r="I248" s="114">
        <v>12.741251698699999</v>
      </c>
      <c r="J248" s="115">
        <v>480.23431780700002</v>
      </c>
    </row>
    <row r="249" spans="1:10" s="116" customFormat="1" x14ac:dyDescent="0.6">
      <c r="A249" s="109" t="s">
        <v>918</v>
      </c>
      <c r="B249" s="110">
        <v>36.049166</v>
      </c>
      <c r="C249" s="110">
        <v>-119.45603242999999</v>
      </c>
      <c r="D249" s="111" t="s">
        <v>1194</v>
      </c>
      <c r="E249" s="112" t="s">
        <v>1057</v>
      </c>
      <c r="F249" s="112" t="s">
        <v>1136</v>
      </c>
      <c r="G249" s="112" t="s">
        <v>392</v>
      </c>
      <c r="H249" s="113" t="s">
        <v>514</v>
      </c>
      <c r="I249" s="114">
        <v>33.439066981899998</v>
      </c>
      <c r="J249" s="115">
        <v>498.62310415799999</v>
      </c>
    </row>
    <row r="250" spans="1:10" s="116" customFormat="1" x14ac:dyDescent="0.6">
      <c r="A250" s="109" t="s">
        <v>919</v>
      </c>
      <c r="B250" s="110">
        <v>36.792666029999999</v>
      </c>
      <c r="C250" s="110">
        <v>-120.25276138</v>
      </c>
      <c r="D250" s="111" t="s">
        <v>821</v>
      </c>
      <c r="E250" s="112" t="s">
        <v>417</v>
      </c>
      <c r="F250" s="112" t="s">
        <v>820</v>
      </c>
      <c r="G250" s="112" t="s">
        <v>376</v>
      </c>
      <c r="H250" s="113" t="s">
        <v>343</v>
      </c>
      <c r="I250" s="114">
        <v>18.028560861500001</v>
      </c>
      <c r="J250" s="115">
        <v>497.35743686000001</v>
      </c>
    </row>
    <row r="251" spans="1:10" s="116" customFormat="1" x14ac:dyDescent="0.6">
      <c r="A251" s="109" t="s">
        <v>920</v>
      </c>
      <c r="B251" s="110">
        <v>38.020691190000001</v>
      </c>
      <c r="C251" s="110">
        <v>-122.11559321999999</v>
      </c>
      <c r="D251" s="111" t="s">
        <v>286</v>
      </c>
      <c r="E251" s="112" t="s">
        <v>346</v>
      </c>
      <c r="F251" s="112" t="s">
        <v>1358</v>
      </c>
      <c r="G251" s="112" t="s">
        <v>370</v>
      </c>
      <c r="H251" s="113" t="s">
        <v>343</v>
      </c>
      <c r="I251" s="114">
        <v>4.4185380204599998</v>
      </c>
      <c r="J251" s="115">
        <v>477.78765157800001</v>
      </c>
    </row>
    <row r="252" spans="1:10" s="116" customFormat="1" x14ac:dyDescent="0.6">
      <c r="A252" s="109" t="s">
        <v>921</v>
      </c>
      <c r="B252" s="110">
        <v>34.023511249999999</v>
      </c>
      <c r="C252" s="110">
        <v>-118.03444979</v>
      </c>
      <c r="D252" s="111" t="s">
        <v>844</v>
      </c>
      <c r="E252" s="112" t="s">
        <v>345</v>
      </c>
      <c r="F252" s="112" t="s">
        <v>845</v>
      </c>
      <c r="G252" s="112" t="s">
        <v>345</v>
      </c>
      <c r="H252" s="113" t="s">
        <v>343</v>
      </c>
      <c r="I252" s="114">
        <v>17.840626715700001</v>
      </c>
      <c r="J252" s="115">
        <v>500.91915515400001</v>
      </c>
    </row>
    <row r="253" spans="1:10" s="116" customFormat="1" x14ac:dyDescent="0.6">
      <c r="A253" s="109" t="s">
        <v>922</v>
      </c>
      <c r="B253" s="110">
        <v>36.182366440000003</v>
      </c>
      <c r="C253" s="110">
        <v>-119.65928045</v>
      </c>
      <c r="D253" s="111" t="s">
        <v>1194</v>
      </c>
      <c r="E253" s="112" t="s">
        <v>1057</v>
      </c>
      <c r="F253" s="112" t="s">
        <v>1099</v>
      </c>
      <c r="G253" s="112" t="s">
        <v>392</v>
      </c>
      <c r="H253" s="117" t="s">
        <v>343</v>
      </c>
      <c r="I253" s="114">
        <v>15.749015287500001</v>
      </c>
      <c r="J253" s="115">
        <v>459.37976664199999</v>
      </c>
    </row>
    <row r="254" spans="1:10" s="116" customFormat="1" x14ac:dyDescent="0.6">
      <c r="A254" s="109" t="s">
        <v>923</v>
      </c>
      <c r="B254" s="110">
        <v>35.520994000000002</v>
      </c>
      <c r="C254" s="110">
        <v>-119.08318300000001</v>
      </c>
      <c r="D254" s="112" t="s">
        <v>434</v>
      </c>
      <c r="E254" s="112" t="s">
        <v>435</v>
      </c>
      <c r="F254" s="112" t="s">
        <v>431</v>
      </c>
      <c r="G254" s="112" t="s">
        <v>376</v>
      </c>
      <c r="H254" s="117" t="s">
        <v>343</v>
      </c>
      <c r="I254" s="114">
        <v>6.7341992631599998E-2</v>
      </c>
      <c r="J254" s="115">
        <v>13.4350288425</v>
      </c>
    </row>
    <row r="255" spans="1:10" s="116" customFormat="1" x14ac:dyDescent="0.6">
      <c r="A255" s="109" t="s">
        <v>924</v>
      </c>
      <c r="B255" s="110">
        <v>35.329142310000002</v>
      </c>
      <c r="C255" s="110">
        <v>-119.66857215</v>
      </c>
      <c r="D255" s="111" t="s">
        <v>830</v>
      </c>
      <c r="E255" s="112" t="s">
        <v>424</v>
      </c>
      <c r="F255" s="112" t="s">
        <v>831</v>
      </c>
      <c r="G255" s="112" t="s">
        <v>376</v>
      </c>
      <c r="H255" s="117" t="s">
        <v>343</v>
      </c>
      <c r="I255" s="114" t="s">
        <v>1217</v>
      </c>
      <c r="J255" s="114" t="s">
        <v>1217</v>
      </c>
    </row>
    <row r="256" spans="1:10" s="116" customFormat="1" x14ac:dyDescent="0.6">
      <c r="A256" s="109" t="s">
        <v>925</v>
      </c>
      <c r="B256" s="110">
        <v>35.274845999999997</v>
      </c>
      <c r="C256" s="110">
        <v>-119.47753899999999</v>
      </c>
      <c r="D256" s="111" t="s">
        <v>1069</v>
      </c>
      <c r="E256" s="112" t="s">
        <v>829</v>
      </c>
      <c r="F256" s="112" t="s">
        <v>1070</v>
      </c>
      <c r="G256" s="112" t="s">
        <v>376</v>
      </c>
      <c r="H256" s="117" t="s">
        <v>514</v>
      </c>
      <c r="I256" s="114">
        <v>20.822138209599999</v>
      </c>
      <c r="J256" s="115">
        <v>379.89203957799998</v>
      </c>
    </row>
    <row r="257" spans="1:10" s="116" customFormat="1" x14ac:dyDescent="0.6">
      <c r="A257" s="109" t="s">
        <v>926</v>
      </c>
      <c r="B257" s="110">
        <v>35.26815173</v>
      </c>
      <c r="C257" s="110">
        <v>-119.45743081000001</v>
      </c>
      <c r="D257" s="111" t="s">
        <v>1069</v>
      </c>
      <c r="E257" s="112" t="s">
        <v>424</v>
      </c>
      <c r="F257" s="112" t="s">
        <v>1070</v>
      </c>
      <c r="G257" s="112" t="s">
        <v>376</v>
      </c>
      <c r="H257" s="117" t="s">
        <v>343</v>
      </c>
      <c r="I257" s="114">
        <v>0.29611287079800003</v>
      </c>
      <c r="J257" s="115">
        <v>13.863621460499999</v>
      </c>
    </row>
    <row r="258" spans="1:10" s="116" customFormat="1" x14ac:dyDescent="0.6">
      <c r="A258" s="109" t="s">
        <v>927</v>
      </c>
      <c r="B258" s="110">
        <v>35.245134849999999</v>
      </c>
      <c r="C258" s="110">
        <v>-119.38551397000001</v>
      </c>
      <c r="D258" s="111" t="s">
        <v>1069</v>
      </c>
      <c r="E258" s="112" t="s">
        <v>424</v>
      </c>
      <c r="F258" s="112" t="s">
        <v>1070</v>
      </c>
      <c r="G258" s="112" t="s">
        <v>376</v>
      </c>
      <c r="H258" s="117" t="s">
        <v>343</v>
      </c>
      <c r="I258" s="114">
        <v>0.17412330675900001</v>
      </c>
      <c r="J258" s="115">
        <v>8.7681240867099994</v>
      </c>
    </row>
    <row r="259" spans="1:10" s="116" customFormat="1" x14ac:dyDescent="0.6">
      <c r="A259" s="109" t="s">
        <v>928</v>
      </c>
      <c r="B259" s="110">
        <v>35.282796009999998</v>
      </c>
      <c r="C259" s="110">
        <v>-119.49683607</v>
      </c>
      <c r="D259" s="111" t="s">
        <v>1069</v>
      </c>
      <c r="E259" s="112" t="s">
        <v>424</v>
      </c>
      <c r="F259" s="112" t="s">
        <v>1070</v>
      </c>
      <c r="G259" s="112" t="s">
        <v>376</v>
      </c>
      <c r="H259" s="117" t="s">
        <v>343</v>
      </c>
      <c r="I259" s="114">
        <v>0.18986854795399999</v>
      </c>
      <c r="J259" s="115">
        <v>15</v>
      </c>
    </row>
    <row r="260" spans="1:10" s="116" customFormat="1" x14ac:dyDescent="0.6">
      <c r="A260" s="109" t="s">
        <v>929</v>
      </c>
      <c r="B260" s="110">
        <v>35.455168999999998</v>
      </c>
      <c r="C260" s="110">
        <v>-119.04876899999999</v>
      </c>
      <c r="D260" s="112" t="s">
        <v>434</v>
      </c>
      <c r="E260" s="112" t="s">
        <v>424</v>
      </c>
      <c r="F260" s="112" t="s">
        <v>431</v>
      </c>
      <c r="G260" s="112" t="s">
        <v>376</v>
      </c>
      <c r="H260" s="117" t="s">
        <v>343</v>
      </c>
      <c r="I260" s="114">
        <v>6.4399103561900004</v>
      </c>
      <c r="J260" s="115">
        <v>379.4153397</v>
      </c>
    </row>
    <row r="261" spans="1:10" s="116" customFormat="1" x14ac:dyDescent="0.6">
      <c r="A261" s="109" t="s">
        <v>930</v>
      </c>
      <c r="B261" s="110">
        <v>34.402949999999997</v>
      </c>
      <c r="C261" s="110">
        <v>-118.996028</v>
      </c>
      <c r="D261" s="111" t="s">
        <v>854</v>
      </c>
      <c r="E261" s="112" t="s">
        <v>197</v>
      </c>
      <c r="F261" s="112" t="s">
        <v>272</v>
      </c>
      <c r="G261" s="112" t="s">
        <v>404</v>
      </c>
      <c r="H261" s="117" t="s">
        <v>514</v>
      </c>
      <c r="I261" s="114">
        <v>16.190574866630001</v>
      </c>
      <c r="J261" s="115">
        <v>407.55527055150003</v>
      </c>
    </row>
    <row r="262" spans="1:10" s="116" customFormat="1" x14ac:dyDescent="0.6">
      <c r="A262" s="109" t="s">
        <v>931</v>
      </c>
      <c r="B262" s="110">
        <v>34.404277999999998</v>
      </c>
      <c r="C262" s="110">
        <v>-118.99849399999999</v>
      </c>
      <c r="D262" s="111" t="s">
        <v>854</v>
      </c>
      <c r="E262" s="112" t="s">
        <v>197</v>
      </c>
      <c r="F262" s="112" t="s">
        <v>272</v>
      </c>
      <c r="G262" s="112" t="s">
        <v>404</v>
      </c>
      <c r="H262" s="113" t="s">
        <v>514</v>
      </c>
      <c r="I262" s="114">
        <v>38.71464760638667</v>
      </c>
      <c r="J262" s="115">
        <v>479.951173407</v>
      </c>
    </row>
    <row r="263" spans="1:10" s="116" customFormat="1" x14ac:dyDescent="0.6">
      <c r="A263" s="109" t="s">
        <v>934</v>
      </c>
      <c r="B263" s="110">
        <v>35.280644899999999</v>
      </c>
      <c r="C263" s="110">
        <v>-119.47836141000001</v>
      </c>
      <c r="D263" s="111" t="s">
        <v>1069</v>
      </c>
      <c r="E263" s="112" t="s">
        <v>836</v>
      </c>
      <c r="F263" s="112" t="s">
        <v>1070</v>
      </c>
      <c r="G263" s="112" t="s">
        <v>376</v>
      </c>
      <c r="H263" s="113" t="s">
        <v>343</v>
      </c>
      <c r="I263" s="114">
        <v>14.7268408667</v>
      </c>
      <c r="J263" s="115">
        <v>458.254296216</v>
      </c>
    </row>
    <row r="264" spans="1:10" s="116" customFormat="1" x14ac:dyDescent="0.6">
      <c r="A264" s="109" t="s">
        <v>935</v>
      </c>
      <c r="B264" s="110">
        <v>33.717128000000002</v>
      </c>
      <c r="C264" s="110">
        <v>-117.70804699999999</v>
      </c>
      <c r="D264" s="111" t="s">
        <v>855</v>
      </c>
      <c r="E264" s="112" t="s">
        <v>197</v>
      </c>
      <c r="F264" s="111" t="s">
        <v>855</v>
      </c>
      <c r="G264" s="112" t="s">
        <v>404</v>
      </c>
      <c r="H264" s="113" t="s">
        <v>514</v>
      </c>
      <c r="I264" s="114">
        <v>16.1387566824</v>
      </c>
      <c r="J264" s="115">
        <v>495.86945995949998</v>
      </c>
    </row>
    <row r="265" spans="1:10" s="116" customFormat="1" x14ac:dyDescent="0.6">
      <c r="A265" s="109" t="s">
        <v>936</v>
      </c>
      <c r="B265" s="110">
        <v>33.722039000000002</v>
      </c>
      <c r="C265" s="110">
        <v>-117.697231</v>
      </c>
      <c r="D265" s="111" t="s">
        <v>855</v>
      </c>
      <c r="E265" s="112" t="s">
        <v>197</v>
      </c>
      <c r="F265" s="111" t="s">
        <v>855</v>
      </c>
      <c r="G265" s="112" t="s">
        <v>404</v>
      </c>
      <c r="H265" s="113" t="s">
        <v>514</v>
      </c>
      <c r="I265" s="114">
        <v>10.103941372245</v>
      </c>
      <c r="J265" s="115">
        <v>302.37465241000001</v>
      </c>
    </row>
    <row r="266" spans="1:10" s="116" customFormat="1" x14ac:dyDescent="0.6">
      <c r="A266" s="109" t="s">
        <v>937</v>
      </c>
      <c r="B266" s="110">
        <v>33.721643999999998</v>
      </c>
      <c r="C266" s="110">
        <v>-117.701161</v>
      </c>
      <c r="D266" s="111" t="s">
        <v>855</v>
      </c>
      <c r="E266" s="112" t="s">
        <v>197</v>
      </c>
      <c r="F266" s="111" t="s">
        <v>855</v>
      </c>
      <c r="G266" s="112" t="s">
        <v>404</v>
      </c>
      <c r="H266" s="113" t="s">
        <v>343</v>
      </c>
      <c r="I266" s="114">
        <v>7.4360096924899999</v>
      </c>
      <c r="J266" s="115">
        <v>483.78244077300002</v>
      </c>
    </row>
    <row r="267" spans="1:10" s="116" customFormat="1" x14ac:dyDescent="0.6">
      <c r="A267" s="109" t="s">
        <v>938</v>
      </c>
      <c r="B267" s="110">
        <v>33.958939000000001</v>
      </c>
      <c r="C267" s="110">
        <v>-117.62628100000001</v>
      </c>
      <c r="D267" s="111" t="s">
        <v>1359</v>
      </c>
      <c r="E267" s="112" t="s">
        <v>1057</v>
      </c>
      <c r="F267" s="112" t="s">
        <v>1360</v>
      </c>
      <c r="G267" s="112" t="s">
        <v>392</v>
      </c>
      <c r="H267" s="113" t="s">
        <v>343</v>
      </c>
      <c r="I267" s="114">
        <v>2.1177976420100002</v>
      </c>
      <c r="J267" s="115">
        <v>372.358563753</v>
      </c>
    </row>
    <row r="268" spans="1:10" s="116" customFormat="1" x14ac:dyDescent="0.6">
      <c r="A268" s="109" t="s">
        <v>939</v>
      </c>
      <c r="B268" s="110">
        <v>34.327133000000003</v>
      </c>
      <c r="C268" s="110">
        <v>-118.51601100000001</v>
      </c>
      <c r="D268" s="111" t="s">
        <v>441</v>
      </c>
      <c r="E268" s="112" t="s">
        <v>197</v>
      </c>
      <c r="F268" s="111" t="s">
        <v>441</v>
      </c>
      <c r="G268" s="112" t="s">
        <v>404</v>
      </c>
      <c r="H268" s="113" t="s">
        <v>514</v>
      </c>
      <c r="I268" s="114">
        <v>72.19017227545001</v>
      </c>
      <c r="J268" s="115">
        <v>485.1471001845</v>
      </c>
    </row>
    <row r="269" spans="1:10" s="116" customFormat="1" x14ac:dyDescent="0.6">
      <c r="A269" s="109" t="s">
        <v>940</v>
      </c>
      <c r="B269" s="110">
        <v>34.326006</v>
      </c>
      <c r="C269" s="110">
        <v>-118.512997</v>
      </c>
      <c r="D269" s="111" t="s">
        <v>441</v>
      </c>
      <c r="E269" s="112" t="s">
        <v>197</v>
      </c>
      <c r="F269" s="111" t="s">
        <v>441</v>
      </c>
      <c r="G269" s="112" t="s">
        <v>404</v>
      </c>
      <c r="H269" s="113" t="s">
        <v>514</v>
      </c>
      <c r="I269" s="114">
        <v>66.314182161600002</v>
      </c>
      <c r="J269" s="115">
        <v>432.53898147899997</v>
      </c>
    </row>
    <row r="270" spans="1:10" s="116" customFormat="1" x14ac:dyDescent="0.6">
      <c r="A270" s="109" t="s">
        <v>941</v>
      </c>
      <c r="B270" s="110">
        <v>34.324311000000002</v>
      </c>
      <c r="C270" s="110">
        <v>-118.50854200000001</v>
      </c>
      <c r="D270" s="111" t="s">
        <v>441</v>
      </c>
      <c r="E270" s="112" t="s">
        <v>197</v>
      </c>
      <c r="F270" s="111" t="s">
        <v>441</v>
      </c>
      <c r="G270" s="112" t="s">
        <v>404</v>
      </c>
      <c r="H270" s="113" t="s">
        <v>514</v>
      </c>
      <c r="I270" s="114">
        <v>87.658266738500004</v>
      </c>
      <c r="J270" s="115">
        <v>420.89170245749995</v>
      </c>
    </row>
    <row r="271" spans="1:10" s="116" customFormat="1" x14ac:dyDescent="0.6">
      <c r="A271" s="109" t="s">
        <v>942</v>
      </c>
      <c r="B271" s="110">
        <v>37.998196999999998</v>
      </c>
      <c r="C271" s="110">
        <v>-121.933983</v>
      </c>
      <c r="D271" s="111" t="s">
        <v>856</v>
      </c>
      <c r="E271" s="112" t="s">
        <v>197</v>
      </c>
      <c r="F271" s="111" t="s">
        <v>856</v>
      </c>
      <c r="G271" s="112" t="s">
        <v>404</v>
      </c>
      <c r="H271" s="113" t="s">
        <v>343</v>
      </c>
      <c r="I271" s="114">
        <v>38.551645536899997</v>
      </c>
      <c r="J271" s="115">
        <v>498.67353047900002</v>
      </c>
    </row>
    <row r="272" spans="1:10" s="116" customFormat="1" x14ac:dyDescent="0.6">
      <c r="A272" s="109" t="s">
        <v>943</v>
      </c>
      <c r="B272" s="110">
        <v>37.997005999999999</v>
      </c>
      <c r="C272" s="110">
        <v>-121.93665300000001</v>
      </c>
      <c r="D272" s="111" t="s">
        <v>856</v>
      </c>
      <c r="E272" s="112" t="s">
        <v>197</v>
      </c>
      <c r="F272" s="111" t="s">
        <v>856</v>
      </c>
      <c r="G272" s="112" t="s">
        <v>404</v>
      </c>
      <c r="H272" s="113" t="s">
        <v>343</v>
      </c>
      <c r="I272" s="114">
        <v>38.551645436299999</v>
      </c>
      <c r="J272" s="115">
        <v>498.67353047900002</v>
      </c>
    </row>
    <row r="273" spans="1:10" s="116" customFormat="1" x14ac:dyDescent="0.6">
      <c r="A273" s="109" t="s">
        <v>1014</v>
      </c>
      <c r="B273" s="110">
        <v>35.507969000000003</v>
      </c>
      <c r="C273" s="110">
        <v>-119.407319</v>
      </c>
      <c r="D273" s="111" t="s">
        <v>814</v>
      </c>
      <c r="E273" s="112" t="s">
        <v>197</v>
      </c>
      <c r="F273" s="112" t="s">
        <v>1247</v>
      </c>
      <c r="G273" s="112" t="s">
        <v>404</v>
      </c>
      <c r="H273" s="113" t="s">
        <v>514</v>
      </c>
      <c r="I273" s="114">
        <v>4.6526956161249995</v>
      </c>
      <c r="J273" s="115">
        <v>356.98637152000003</v>
      </c>
    </row>
    <row r="274" spans="1:10" s="116" customFormat="1" x14ac:dyDescent="0.6">
      <c r="A274" s="109" t="s">
        <v>1015</v>
      </c>
      <c r="B274" s="110">
        <v>33.940410999999997</v>
      </c>
      <c r="C274" s="110">
        <v>-117.831592</v>
      </c>
      <c r="D274" s="111" t="s">
        <v>946</v>
      </c>
      <c r="E274" s="112" t="s">
        <v>197</v>
      </c>
      <c r="F274" s="111" t="s">
        <v>946</v>
      </c>
      <c r="G274" s="112" t="s">
        <v>404</v>
      </c>
      <c r="H274" s="113" t="s">
        <v>514</v>
      </c>
      <c r="I274" s="114">
        <v>4.9597820267100001</v>
      </c>
      <c r="J274" s="115">
        <v>276.11122282600002</v>
      </c>
    </row>
    <row r="275" spans="1:10" s="116" customFormat="1" x14ac:dyDescent="0.6">
      <c r="A275" s="109" t="s">
        <v>1018</v>
      </c>
      <c r="B275" s="110">
        <v>35.511695000000003</v>
      </c>
      <c r="C275" s="110">
        <v>-119.07446299999999</v>
      </c>
      <c r="D275" s="112" t="s">
        <v>434</v>
      </c>
      <c r="E275" s="112" t="s">
        <v>436</v>
      </c>
      <c r="F275" s="112" t="s">
        <v>431</v>
      </c>
      <c r="G275" s="112" t="s">
        <v>376</v>
      </c>
      <c r="H275" s="113" t="s">
        <v>514</v>
      </c>
      <c r="I275" s="114">
        <v>0.57461190950200003</v>
      </c>
      <c r="J275" s="115">
        <v>109.45200945510001</v>
      </c>
    </row>
    <row r="276" spans="1:10" s="116" customFormat="1" x14ac:dyDescent="0.6">
      <c r="A276" s="109" t="s">
        <v>1016</v>
      </c>
      <c r="B276" s="110">
        <v>35.515579000000002</v>
      </c>
      <c r="C276" s="110">
        <v>-119.075784</v>
      </c>
      <c r="D276" s="112" t="s">
        <v>434</v>
      </c>
      <c r="E276" s="112" t="s">
        <v>436</v>
      </c>
      <c r="F276" s="112" t="s">
        <v>431</v>
      </c>
      <c r="G276" s="112" t="s">
        <v>376</v>
      </c>
      <c r="H276" s="113" t="s">
        <v>514</v>
      </c>
      <c r="I276" s="114">
        <v>0.51811232424428577</v>
      </c>
      <c r="J276" s="115">
        <v>92.656968470914279</v>
      </c>
    </row>
    <row r="277" spans="1:10" s="116" customFormat="1" x14ac:dyDescent="0.6">
      <c r="A277" s="109" t="s">
        <v>1017</v>
      </c>
      <c r="B277" s="110">
        <v>35.518332999999998</v>
      </c>
      <c r="C277" s="110">
        <v>-119.078181</v>
      </c>
      <c r="D277" s="112" t="s">
        <v>434</v>
      </c>
      <c r="E277" s="112" t="s">
        <v>435</v>
      </c>
      <c r="F277" s="112" t="s">
        <v>431</v>
      </c>
      <c r="G277" s="112" t="s">
        <v>376</v>
      </c>
      <c r="H277" s="113" t="s">
        <v>514</v>
      </c>
      <c r="I277" s="114">
        <v>1.3623942460684999</v>
      </c>
      <c r="J277" s="115">
        <v>201.84400978242502</v>
      </c>
    </row>
    <row r="278" spans="1:10" s="116" customFormat="1" x14ac:dyDescent="0.6">
      <c r="A278" s="109" t="s">
        <v>1019</v>
      </c>
      <c r="B278" s="110">
        <v>35.533999999999999</v>
      </c>
      <c r="C278" s="110">
        <v>-119.083153</v>
      </c>
      <c r="D278" s="112" t="s">
        <v>434</v>
      </c>
      <c r="E278" s="112" t="s">
        <v>424</v>
      </c>
      <c r="F278" s="112" t="s">
        <v>431</v>
      </c>
      <c r="G278" s="112" t="s">
        <v>376</v>
      </c>
      <c r="H278" s="113" t="s">
        <v>514</v>
      </c>
      <c r="I278" s="114">
        <v>10.074982692678335</v>
      </c>
      <c r="J278" s="115">
        <v>377.23362692500001</v>
      </c>
    </row>
    <row r="279" spans="1:10" s="116" customFormat="1" x14ac:dyDescent="0.6">
      <c r="A279" s="109" t="s">
        <v>1020</v>
      </c>
      <c r="B279" s="110">
        <v>35.456963999999999</v>
      </c>
      <c r="C279" s="110">
        <v>-119.054624</v>
      </c>
      <c r="D279" s="112" t="s">
        <v>434</v>
      </c>
      <c r="E279" s="112" t="s">
        <v>435</v>
      </c>
      <c r="F279" s="112" t="s">
        <v>431</v>
      </c>
      <c r="G279" s="112" t="s">
        <v>376</v>
      </c>
      <c r="H279" s="113" t="s">
        <v>514</v>
      </c>
      <c r="I279" s="114">
        <v>3.5274348204669996</v>
      </c>
      <c r="J279" s="115">
        <v>200.60791527752002</v>
      </c>
    </row>
    <row r="280" spans="1:10" s="116" customFormat="1" x14ac:dyDescent="0.6">
      <c r="A280" s="109" t="s">
        <v>1021</v>
      </c>
      <c r="B280" s="110">
        <v>35.457113999999997</v>
      </c>
      <c r="C280" s="110">
        <v>-119.049503</v>
      </c>
      <c r="D280" s="112" t="s">
        <v>434</v>
      </c>
      <c r="E280" s="112" t="s">
        <v>424</v>
      </c>
      <c r="F280" s="112" t="s">
        <v>431</v>
      </c>
      <c r="G280" s="112" t="s">
        <v>376</v>
      </c>
      <c r="H280" s="113" t="s">
        <v>343</v>
      </c>
      <c r="I280" s="114">
        <v>10.1820885157</v>
      </c>
      <c r="J280" s="115">
        <v>237.30697419200001</v>
      </c>
    </row>
    <row r="281" spans="1:10" s="116" customFormat="1" x14ac:dyDescent="0.6">
      <c r="A281" s="109" t="s">
        <v>1023</v>
      </c>
      <c r="B281" s="110">
        <v>35.455378000000003</v>
      </c>
      <c r="C281" s="110">
        <v>-119.049778</v>
      </c>
      <c r="D281" s="112" t="s">
        <v>434</v>
      </c>
      <c r="E281" s="112" t="s">
        <v>424</v>
      </c>
      <c r="F281" s="112" t="s">
        <v>431</v>
      </c>
      <c r="G281" s="112" t="s">
        <v>376</v>
      </c>
      <c r="H281" s="113" t="s">
        <v>343</v>
      </c>
      <c r="I281" s="114">
        <v>9.8479982940500008</v>
      </c>
      <c r="J281" s="115">
        <v>277.15109597499998</v>
      </c>
    </row>
    <row r="282" spans="1:10" s="116" customFormat="1" x14ac:dyDescent="0.6">
      <c r="A282" s="109" t="s">
        <v>1022</v>
      </c>
      <c r="B282" s="110">
        <v>35.530513999999997</v>
      </c>
      <c r="C282" s="110">
        <v>-119.077731</v>
      </c>
      <c r="D282" s="112" t="s">
        <v>434</v>
      </c>
      <c r="E282" s="112" t="s">
        <v>436</v>
      </c>
      <c r="F282" s="112" t="s">
        <v>431</v>
      </c>
      <c r="G282" s="112" t="s">
        <v>376</v>
      </c>
      <c r="H282" s="113" t="s">
        <v>343</v>
      </c>
      <c r="I282" s="114">
        <v>15.093445427100001</v>
      </c>
      <c r="J282" s="115">
        <v>499.22339688800002</v>
      </c>
    </row>
    <row r="283" spans="1:10" s="116" customFormat="1" x14ac:dyDescent="0.6">
      <c r="A283" s="109" t="s">
        <v>1024</v>
      </c>
      <c r="B283" s="110">
        <v>35.456235999999997</v>
      </c>
      <c r="C283" s="110">
        <v>-119.05275</v>
      </c>
      <c r="D283" s="112" t="s">
        <v>434</v>
      </c>
      <c r="E283" s="112" t="s">
        <v>424</v>
      </c>
      <c r="F283" s="112" t="s">
        <v>431</v>
      </c>
      <c r="G283" s="112" t="s">
        <v>376</v>
      </c>
      <c r="H283" s="113" t="s">
        <v>343</v>
      </c>
      <c r="I283" s="114">
        <v>17.2073267695</v>
      </c>
      <c r="J283" s="115">
        <v>498.60605692299998</v>
      </c>
    </row>
    <row r="284" spans="1:10" s="116" customFormat="1" x14ac:dyDescent="0.6">
      <c r="A284" s="109" t="s">
        <v>1025</v>
      </c>
      <c r="B284" s="110">
        <v>35.455680999999998</v>
      </c>
      <c r="C284" s="110">
        <v>-119.050572</v>
      </c>
      <c r="D284" s="112" t="s">
        <v>434</v>
      </c>
      <c r="E284" s="112" t="s">
        <v>424</v>
      </c>
      <c r="F284" s="112" t="s">
        <v>431</v>
      </c>
      <c r="G284" s="112" t="s">
        <v>376</v>
      </c>
      <c r="H284" s="113" t="s">
        <v>343</v>
      </c>
      <c r="I284" s="114">
        <v>17.207326713400001</v>
      </c>
      <c r="J284" s="115">
        <v>498.60605692299998</v>
      </c>
    </row>
    <row r="285" spans="1:10" s="116" customFormat="1" x14ac:dyDescent="0.6">
      <c r="A285" s="109" t="s">
        <v>1026</v>
      </c>
      <c r="B285" s="110">
        <v>35.459142</v>
      </c>
      <c r="C285" s="110">
        <v>-119.053044</v>
      </c>
      <c r="D285" s="112" t="s">
        <v>434</v>
      </c>
      <c r="E285" s="112" t="s">
        <v>436</v>
      </c>
      <c r="F285" s="112" t="s">
        <v>431</v>
      </c>
      <c r="G285" s="112" t="s">
        <v>376</v>
      </c>
      <c r="H285" s="113" t="s">
        <v>514</v>
      </c>
      <c r="I285" s="114">
        <v>7.9751119392278245</v>
      </c>
      <c r="J285" s="115">
        <v>361.75561321703327</v>
      </c>
    </row>
    <row r="286" spans="1:10" s="116" customFormat="1" x14ac:dyDescent="0.6">
      <c r="A286" s="109" t="s">
        <v>1027</v>
      </c>
      <c r="B286" s="110">
        <v>35.530405999999999</v>
      </c>
      <c r="C286" s="110">
        <v>-119.080039</v>
      </c>
      <c r="D286" s="112" t="s">
        <v>434</v>
      </c>
      <c r="E286" s="112" t="s">
        <v>424</v>
      </c>
      <c r="F286" s="112" t="s">
        <v>431</v>
      </c>
      <c r="G286" s="112" t="s">
        <v>376</v>
      </c>
      <c r="H286" s="113" t="s">
        <v>514</v>
      </c>
      <c r="I286" s="114">
        <v>5.2465958246</v>
      </c>
      <c r="J286" s="115">
        <v>317.70555550699999</v>
      </c>
    </row>
    <row r="287" spans="1:10" s="116" customFormat="1" x14ac:dyDescent="0.6">
      <c r="A287" s="109" t="s">
        <v>1028</v>
      </c>
      <c r="B287" s="110">
        <v>33.848680999999999</v>
      </c>
      <c r="C287" s="110">
        <v>-118.334075</v>
      </c>
      <c r="D287" s="111" t="s">
        <v>1071</v>
      </c>
      <c r="E287" s="112" t="s">
        <v>829</v>
      </c>
      <c r="F287" s="111" t="s">
        <v>989</v>
      </c>
      <c r="G287" s="112" t="s">
        <v>370</v>
      </c>
      <c r="H287" s="113" t="s">
        <v>514</v>
      </c>
      <c r="I287" s="114">
        <v>93.842877799000007</v>
      </c>
      <c r="J287" s="115">
        <v>463.36019600999998</v>
      </c>
    </row>
    <row r="288" spans="1:10" s="116" customFormat="1" x14ac:dyDescent="0.6">
      <c r="A288" s="109" t="s">
        <v>1029</v>
      </c>
      <c r="B288" s="110">
        <v>37.503722000000003</v>
      </c>
      <c r="C288" s="110">
        <v>-120.963888</v>
      </c>
      <c r="D288" s="111" t="s">
        <v>1210</v>
      </c>
      <c r="E288" s="112" t="s">
        <v>1057</v>
      </c>
      <c r="F288" s="112" t="s">
        <v>1191</v>
      </c>
      <c r="G288" s="112" t="s">
        <v>392</v>
      </c>
      <c r="H288" s="113" t="s">
        <v>343</v>
      </c>
      <c r="I288" s="114">
        <v>1.0083269984500001</v>
      </c>
      <c r="J288" s="115">
        <v>186.386694804</v>
      </c>
    </row>
    <row r="289" spans="1:10" s="116" customFormat="1" x14ac:dyDescent="0.6">
      <c r="A289" s="109" t="s">
        <v>1030</v>
      </c>
      <c r="B289" s="110">
        <v>35.597175</v>
      </c>
      <c r="C289" s="110">
        <v>-118.96730599999999</v>
      </c>
      <c r="D289" s="111" t="s">
        <v>1072</v>
      </c>
      <c r="E289" s="112" t="s">
        <v>435</v>
      </c>
      <c r="F289" s="111" t="s">
        <v>1073</v>
      </c>
      <c r="G289" s="112" t="s">
        <v>376</v>
      </c>
      <c r="H289" s="113" t="s">
        <v>343</v>
      </c>
      <c r="I289" s="114">
        <v>4.4436132856599997</v>
      </c>
      <c r="J289" s="115">
        <v>234.06539684500001</v>
      </c>
    </row>
    <row r="290" spans="1:10" s="116" customFormat="1" x14ac:dyDescent="0.6">
      <c r="A290" s="109" t="s">
        <v>1031</v>
      </c>
      <c r="B290" s="110">
        <v>35.597074999999997</v>
      </c>
      <c r="C290" s="110">
        <v>-118.967122</v>
      </c>
      <c r="D290" s="111" t="s">
        <v>1072</v>
      </c>
      <c r="E290" s="112" t="s">
        <v>435</v>
      </c>
      <c r="F290" s="111" t="s">
        <v>1073</v>
      </c>
      <c r="G290" s="112" t="s">
        <v>376</v>
      </c>
      <c r="H290" s="113" t="s">
        <v>343</v>
      </c>
      <c r="I290" s="114">
        <v>4.3964590588599997</v>
      </c>
      <c r="J290" s="115">
        <v>381.00526243100001</v>
      </c>
    </row>
    <row r="291" spans="1:10" s="116" customFormat="1" x14ac:dyDescent="0.6">
      <c r="A291" s="109" t="s">
        <v>1032</v>
      </c>
      <c r="B291" s="110">
        <v>35.490321999999999</v>
      </c>
      <c r="C291" s="110">
        <v>-118.886128</v>
      </c>
      <c r="D291" s="111" t="s">
        <v>1074</v>
      </c>
      <c r="E291" s="112" t="s">
        <v>424</v>
      </c>
      <c r="F291" s="111" t="s">
        <v>1075</v>
      </c>
      <c r="G291" s="112" t="s">
        <v>376</v>
      </c>
      <c r="H291" s="113" t="s">
        <v>343</v>
      </c>
      <c r="I291" s="114">
        <v>0.89158110180899997</v>
      </c>
      <c r="J291" s="115">
        <v>137.55907821700001</v>
      </c>
    </row>
    <row r="292" spans="1:10" s="116" customFormat="1" x14ac:dyDescent="0.6">
      <c r="A292" s="109" t="s">
        <v>1033</v>
      </c>
      <c r="B292" s="110">
        <v>35.492663999999998</v>
      </c>
      <c r="C292" s="110">
        <v>-118.890503</v>
      </c>
      <c r="D292" s="111" t="s">
        <v>1074</v>
      </c>
      <c r="E292" s="112" t="s">
        <v>436</v>
      </c>
      <c r="F292" s="111" t="s">
        <v>1075</v>
      </c>
      <c r="G292" s="112" t="s">
        <v>376</v>
      </c>
      <c r="H292" s="113" t="s">
        <v>343</v>
      </c>
      <c r="I292" s="114">
        <v>18.973171432000001</v>
      </c>
      <c r="J292" s="115">
        <v>497.66061728900002</v>
      </c>
    </row>
    <row r="293" spans="1:10" s="116" customFormat="1" x14ac:dyDescent="0.6">
      <c r="A293" s="109" t="s">
        <v>1034</v>
      </c>
      <c r="B293" s="110">
        <v>35.492417000000003</v>
      </c>
      <c r="C293" s="110">
        <v>-118.89707199999999</v>
      </c>
      <c r="D293" s="111" t="s">
        <v>1074</v>
      </c>
      <c r="E293" s="112" t="s">
        <v>435</v>
      </c>
      <c r="F293" s="111" t="s">
        <v>1075</v>
      </c>
      <c r="G293" s="112" t="s">
        <v>376</v>
      </c>
      <c r="H293" s="113" t="s">
        <v>343</v>
      </c>
      <c r="I293" s="114">
        <v>23.8984882142</v>
      </c>
      <c r="J293" s="115">
        <v>497.66061728900002</v>
      </c>
    </row>
    <row r="294" spans="1:10" s="116" customFormat="1" x14ac:dyDescent="0.6">
      <c r="A294" s="109" t="s">
        <v>1035</v>
      </c>
      <c r="B294" s="110">
        <v>35.494728000000002</v>
      </c>
      <c r="C294" s="110">
        <v>-118.89661700000001</v>
      </c>
      <c r="D294" s="111" t="s">
        <v>1074</v>
      </c>
      <c r="E294" s="112" t="s">
        <v>1249</v>
      </c>
      <c r="F294" s="111" t="s">
        <v>1075</v>
      </c>
      <c r="G294" s="112" t="s">
        <v>376</v>
      </c>
      <c r="H294" s="113" t="s">
        <v>343</v>
      </c>
      <c r="I294" s="114">
        <v>30.236043073200001</v>
      </c>
      <c r="J294" s="115">
        <v>497.66061728900002</v>
      </c>
    </row>
    <row r="295" spans="1:10" s="116" customFormat="1" x14ac:dyDescent="0.6">
      <c r="A295" s="109" t="s">
        <v>1036</v>
      </c>
      <c r="B295" s="110">
        <v>35.515864999999998</v>
      </c>
      <c r="C295" s="110">
        <v>-119.039883</v>
      </c>
      <c r="D295" s="112" t="s">
        <v>434</v>
      </c>
      <c r="E295" s="112" t="s">
        <v>435</v>
      </c>
      <c r="F295" s="112" t="s">
        <v>431</v>
      </c>
      <c r="G295" s="112" t="s">
        <v>376</v>
      </c>
      <c r="H295" s="113" t="s">
        <v>343</v>
      </c>
      <c r="I295" s="114">
        <v>2.2781495507799998</v>
      </c>
      <c r="J295" s="115">
        <v>141.28694207199999</v>
      </c>
    </row>
    <row r="296" spans="1:10" s="116" customFormat="1" x14ac:dyDescent="0.6">
      <c r="A296" s="109" t="s">
        <v>1037</v>
      </c>
      <c r="B296" s="110">
        <v>35.515833000000001</v>
      </c>
      <c r="C296" s="110">
        <v>-119.038606</v>
      </c>
      <c r="D296" s="112" t="s">
        <v>434</v>
      </c>
      <c r="E296" s="112" t="s">
        <v>435</v>
      </c>
      <c r="F296" s="112" t="s">
        <v>431</v>
      </c>
      <c r="G296" s="112" t="s">
        <v>376</v>
      </c>
      <c r="H296" s="113" t="s">
        <v>343</v>
      </c>
      <c r="I296" s="114">
        <v>2.2781495358799999</v>
      </c>
      <c r="J296" s="115">
        <v>141.28694207199999</v>
      </c>
    </row>
    <row r="297" spans="1:10" s="116" customFormat="1" x14ac:dyDescent="0.6">
      <c r="A297" s="109" t="s">
        <v>1038</v>
      </c>
      <c r="B297" s="110">
        <v>35.535730999999998</v>
      </c>
      <c r="C297" s="110">
        <v>-119.082503</v>
      </c>
      <c r="D297" s="112" t="s">
        <v>434</v>
      </c>
      <c r="E297" s="112" t="s">
        <v>436</v>
      </c>
      <c r="F297" s="112" t="s">
        <v>431</v>
      </c>
      <c r="G297" s="112" t="s">
        <v>376</v>
      </c>
      <c r="H297" s="113" t="s">
        <v>343</v>
      </c>
      <c r="I297" s="114">
        <v>10.1373993778</v>
      </c>
      <c r="J297" s="115">
        <v>468.85498824299998</v>
      </c>
    </row>
    <row r="298" spans="1:10" s="116" customFormat="1" x14ac:dyDescent="0.6">
      <c r="A298" s="109" t="s">
        <v>1039</v>
      </c>
      <c r="B298" s="110">
        <v>35.554389</v>
      </c>
      <c r="C298" s="110">
        <v>-119.09675799999999</v>
      </c>
      <c r="D298" s="112" t="s">
        <v>434</v>
      </c>
      <c r="E298" s="112" t="s">
        <v>435</v>
      </c>
      <c r="F298" s="112" t="s">
        <v>431</v>
      </c>
      <c r="G298" s="112" t="s">
        <v>376</v>
      </c>
      <c r="H298" s="113" t="s">
        <v>343</v>
      </c>
      <c r="I298" s="114">
        <v>0.54985150229199997</v>
      </c>
      <c r="J298" s="115">
        <v>96.046863561500004</v>
      </c>
    </row>
    <row r="299" spans="1:10" s="116" customFormat="1" x14ac:dyDescent="0.6">
      <c r="A299" s="109" t="s">
        <v>1040</v>
      </c>
      <c r="B299" s="110">
        <v>35.473300000000002</v>
      </c>
      <c r="C299" s="110">
        <v>-119.057749</v>
      </c>
      <c r="D299" s="112" t="s">
        <v>434</v>
      </c>
      <c r="E299" s="112" t="s">
        <v>435</v>
      </c>
      <c r="F299" s="112" t="s">
        <v>431</v>
      </c>
      <c r="G299" s="112" t="s">
        <v>376</v>
      </c>
      <c r="H299" s="113" t="s">
        <v>514</v>
      </c>
      <c r="I299" s="114">
        <v>2.4206671757483336</v>
      </c>
      <c r="J299" s="115">
        <v>300.42538295849999</v>
      </c>
    </row>
    <row r="300" spans="1:10" s="116" customFormat="1" x14ac:dyDescent="0.6">
      <c r="A300" s="109" t="s">
        <v>1041</v>
      </c>
      <c r="B300" s="110">
        <v>35.462691</v>
      </c>
      <c r="C300" s="110">
        <v>-119.050652</v>
      </c>
      <c r="D300" s="112" t="s">
        <v>434</v>
      </c>
      <c r="E300" s="112" t="s">
        <v>436</v>
      </c>
      <c r="F300" s="112" t="s">
        <v>431</v>
      </c>
      <c r="G300" s="112" t="s">
        <v>376</v>
      </c>
      <c r="H300" s="117" t="s">
        <v>514</v>
      </c>
      <c r="I300" s="114">
        <v>0.72176740629053349</v>
      </c>
      <c r="J300" s="115">
        <v>92.87929810850666</v>
      </c>
    </row>
    <row r="301" spans="1:10" s="122" customFormat="1" x14ac:dyDescent="0.6">
      <c r="A301" s="109" t="s">
        <v>1042</v>
      </c>
      <c r="B301" s="110">
        <v>35.374662000000001</v>
      </c>
      <c r="C301" s="110">
        <v>-119.08065999999999</v>
      </c>
      <c r="D301" s="111" t="s">
        <v>952</v>
      </c>
      <c r="E301" s="112" t="s">
        <v>829</v>
      </c>
      <c r="F301" s="112" t="s">
        <v>1076</v>
      </c>
      <c r="G301" s="112" t="s">
        <v>376</v>
      </c>
      <c r="H301" s="113" t="s">
        <v>343</v>
      </c>
      <c r="I301" s="114">
        <v>12.504932160499999</v>
      </c>
      <c r="J301" s="115">
        <v>498.70432121599998</v>
      </c>
    </row>
    <row r="302" spans="1:10" s="122" customFormat="1" x14ac:dyDescent="0.6">
      <c r="A302" s="109" t="s">
        <v>1043</v>
      </c>
      <c r="B302" s="110">
        <v>35.375166999999998</v>
      </c>
      <c r="C302" s="110">
        <v>-119.08074999999999</v>
      </c>
      <c r="D302" s="111" t="s">
        <v>952</v>
      </c>
      <c r="E302" s="112" t="s">
        <v>435</v>
      </c>
      <c r="F302" s="112" t="s">
        <v>1076</v>
      </c>
      <c r="G302" s="112" t="s">
        <v>376</v>
      </c>
      <c r="H302" s="113" t="s">
        <v>343</v>
      </c>
      <c r="I302" s="114">
        <v>12.9638198726</v>
      </c>
      <c r="J302" s="115">
        <v>498.70432121599998</v>
      </c>
    </row>
    <row r="303" spans="1:10" s="122" customFormat="1" x14ac:dyDescent="0.6">
      <c r="A303" s="109" t="s">
        <v>1044</v>
      </c>
      <c r="B303" s="110">
        <v>35.371653000000002</v>
      </c>
      <c r="C303" s="110">
        <v>-119.075881</v>
      </c>
      <c r="D303" s="111" t="s">
        <v>952</v>
      </c>
      <c r="E303" s="112" t="s">
        <v>435</v>
      </c>
      <c r="F303" s="112" t="s">
        <v>1076</v>
      </c>
      <c r="G303" s="112" t="s">
        <v>376</v>
      </c>
      <c r="H303" s="113" t="s">
        <v>343</v>
      </c>
      <c r="I303" s="114">
        <v>0.41158676892500001</v>
      </c>
      <c r="J303" s="115">
        <v>121.379569945</v>
      </c>
    </row>
    <row r="304" spans="1:10" s="122" customFormat="1" x14ac:dyDescent="0.6">
      <c r="A304" s="109" t="s">
        <v>1045</v>
      </c>
      <c r="B304" s="110">
        <v>35.371667000000002</v>
      </c>
      <c r="C304" s="110">
        <v>-119.076936</v>
      </c>
      <c r="D304" s="111" t="s">
        <v>952</v>
      </c>
      <c r="E304" s="112" t="s">
        <v>435</v>
      </c>
      <c r="F304" s="112" t="s">
        <v>1076</v>
      </c>
      <c r="G304" s="112" t="s">
        <v>376</v>
      </c>
      <c r="H304" s="113" t="s">
        <v>343</v>
      </c>
      <c r="I304" s="114">
        <v>0.41158677171899999</v>
      </c>
      <c r="J304" s="115">
        <v>121.379569945</v>
      </c>
    </row>
    <row r="305" spans="1:10" s="122" customFormat="1" x14ac:dyDescent="0.6">
      <c r="A305" s="109" t="s">
        <v>1047</v>
      </c>
      <c r="B305" s="110">
        <v>33.924489000000001</v>
      </c>
      <c r="C305" s="110">
        <v>-117.95445599999999</v>
      </c>
      <c r="D305" s="111" t="s">
        <v>944</v>
      </c>
      <c r="E305" s="112" t="s">
        <v>345</v>
      </c>
      <c r="F305" s="112" t="s">
        <v>1217</v>
      </c>
      <c r="G305" s="112" t="s">
        <v>345</v>
      </c>
      <c r="H305" s="117" t="s">
        <v>343</v>
      </c>
      <c r="I305" s="114">
        <v>1.3279516408200001</v>
      </c>
      <c r="J305" s="115">
        <v>189.42410089500001</v>
      </c>
    </row>
    <row r="306" spans="1:10" s="122" customFormat="1" x14ac:dyDescent="0.6">
      <c r="A306" s="109" t="s">
        <v>1048</v>
      </c>
      <c r="B306" s="110">
        <v>35.28157118</v>
      </c>
      <c r="C306" s="110">
        <v>-119.48081563</v>
      </c>
      <c r="D306" s="112" t="s">
        <v>1069</v>
      </c>
      <c r="E306" s="112" t="s">
        <v>836</v>
      </c>
      <c r="F306" s="112" t="s">
        <v>1070</v>
      </c>
      <c r="G306" s="112" t="s">
        <v>376</v>
      </c>
      <c r="H306" s="117" t="s">
        <v>343</v>
      </c>
      <c r="I306" s="114">
        <v>12.025998297099999</v>
      </c>
      <c r="J306" s="115">
        <v>458.254296216</v>
      </c>
    </row>
    <row r="307" spans="1:10" s="122" customFormat="1" x14ac:dyDescent="0.6">
      <c r="A307" s="109" t="s">
        <v>1049</v>
      </c>
      <c r="B307" s="110">
        <v>34.45079973</v>
      </c>
      <c r="C307" s="110">
        <v>-118.59917104</v>
      </c>
      <c r="D307" s="111" t="s">
        <v>214</v>
      </c>
      <c r="E307" s="112" t="s">
        <v>424</v>
      </c>
      <c r="F307" s="112" t="s">
        <v>842</v>
      </c>
      <c r="G307" s="112" t="s">
        <v>376</v>
      </c>
      <c r="H307" s="117" t="s">
        <v>343</v>
      </c>
      <c r="I307" s="114">
        <v>0.82753133121900002</v>
      </c>
      <c r="J307" s="115">
        <v>51.859907442999997</v>
      </c>
    </row>
    <row r="308" spans="1:10" s="122" customFormat="1" x14ac:dyDescent="0.6">
      <c r="A308" s="120" t="s">
        <v>1294</v>
      </c>
      <c r="B308" s="121">
        <v>35.497393000000002</v>
      </c>
      <c r="C308" s="121">
        <v>-119.07031499999999</v>
      </c>
      <c r="D308" s="111" t="s">
        <v>1251</v>
      </c>
      <c r="E308" s="112" t="s">
        <v>436</v>
      </c>
      <c r="F308" s="112" t="s">
        <v>1354</v>
      </c>
      <c r="G308" s="112" t="s">
        <v>376</v>
      </c>
      <c r="H308" s="123" t="s">
        <v>514</v>
      </c>
      <c r="I308" s="114">
        <v>4.4053898192900003E-2</v>
      </c>
      <c r="J308" s="114" t="s">
        <v>1217</v>
      </c>
    </row>
    <row r="309" spans="1:10" s="122" customFormat="1" x14ac:dyDescent="0.6">
      <c r="A309" s="120" t="s">
        <v>1295</v>
      </c>
      <c r="B309" s="121">
        <v>35.500646000000003</v>
      </c>
      <c r="C309" s="121">
        <v>-119.071183</v>
      </c>
      <c r="D309" s="111" t="s">
        <v>1251</v>
      </c>
      <c r="E309" s="112" t="s">
        <v>436</v>
      </c>
      <c r="F309" s="112" t="s">
        <v>1354</v>
      </c>
      <c r="G309" s="112" t="s">
        <v>376</v>
      </c>
      <c r="H309" s="123" t="s">
        <v>514</v>
      </c>
      <c r="I309" s="114" t="s">
        <v>1217</v>
      </c>
      <c r="J309" s="114" t="s">
        <v>1217</v>
      </c>
    </row>
    <row r="310" spans="1:10" s="122" customFormat="1" x14ac:dyDescent="0.6">
      <c r="A310" s="120" t="s">
        <v>1296</v>
      </c>
      <c r="B310" s="121">
        <v>35.502243999999997</v>
      </c>
      <c r="C310" s="121">
        <v>-119.071433</v>
      </c>
      <c r="D310" s="111" t="s">
        <v>1251</v>
      </c>
      <c r="E310" s="112" t="s">
        <v>436</v>
      </c>
      <c r="F310" s="112" t="s">
        <v>1354</v>
      </c>
      <c r="G310" s="112" t="s">
        <v>376</v>
      </c>
      <c r="H310" s="123" t="s">
        <v>514</v>
      </c>
      <c r="I310" s="114">
        <v>0.26256588194515001</v>
      </c>
      <c r="J310" s="115">
        <v>116.51701752225</v>
      </c>
    </row>
    <row r="311" spans="1:10" s="122" customFormat="1" x14ac:dyDescent="0.6">
      <c r="A311" s="120" t="s">
        <v>1297</v>
      </c>
      <c r="B311" s="121">
        <v>35.501939</v>
      </c>
      <c r="C311" s="121">
        <v>-119.078414</v>
      </c>
      <c r="D311" s="112" t="s">
        <v>431</v>
      </c>
      <c r="E311" s="112" t="s">
        <v>436</v>
      </c>
      <c r="F311" s="112" t="s">
        <v>1354</v>
      </c>
      <c r="G311" s="112" t="s">
        <v>376</v>
      </c>
      <c r="H311" s="123" t="s">
        <v>514</v>
      </c>
      <c r="I311" s="114">
        <v>0.27931325649850003</v>
      </c>
      <c r="J311" s="115">
        <v>110.77475345716</v>
      </c>
    </row>
    <row r="312" spans="1:10" s="122" customFormat="1" x14ac:dyDescent="0.6">
      <c r="A312" s="120" t="s">
        <v>1298</v>
      </c>
      <c r="B312" s="121">
        <v>35.503686000000002</v>
      </c>
      <c r="C312" s="121">
        <v>-119.082367</v>
      </c>
      <c r="D312" s="112" t="s">
        <v>431</v>
      </c>
      <c r="E312" s="112" t="s">
        <v>436</v>
      </c>
      <c r="F312" s="112" t="s">
        <v>1354</v>
      </c>
      <c r="G312" s="112" t="s">
        <v>376</v>
      </c>
      <c r="H312" s="123" t="s">
        <v>514</v>
      </c>
      <c r="I312" s="114" t="s">
        <v>1217</v>
      </c>
      <c r="J312" s="114" t="s">
        <v>1217</v>
      </c>
    </row>
    <row r="313" spans="1:10" s="122" customFormat="1" x14ac:dyDescent="0.6">
      <c r="A313" s="120" t="s">
        <v>1299</v>
      </c>
      <c r="B313" s="121">
        <v>35.518127999999997</v>
      </c>
      <c r="C313" s="121">
        <v>-119.075155</v>
      </c>
      <c r="D313" s="111" t="s">
        <v>1251</v>
      </c>
      <c r="E313" s="112" t="s">
        <v>436</v>
      </c>
      <c r="F313" s="112" t="s">
        <v>1354</v>
      </c>
      <c r="G313" s="112" t="s">
        <v>376</v>
      </c>
      <c r="H313" s="123" t="s">
        <v>514</v>
      </c>
      <c r="I313" s="114" t="s">
        <v>1217</v>
      </c>
      <c r="J313" s="114" t="s">
        <v>1217</v>
      </c>
    </row>
    <row r="314" spans="1:10" s="122" customFormat="1" x14ac:dyDescent="0.6">
      <c r="A314" s="120" t="s">
        <v>1300</v>
      </c>
      <c r="B314" s="124">
        <v>35.522444</v>
      </c>
      <c r="C314" s="124">
        <v>-119.07365299999999</v>
      </c>
      <c r="D314" s="111" t="s">
        <v>1251</v>
      </c>
      <c r="E314" s="112" t="s">
        <v>436</v>
      </c>
      <c r="F314" s="112" t="s">
        <v>1354</v>
      </c>
      <c r="G314" s="112" t="s">
        <v>376</v>
      </c>
      <c r="H314" s="123" t="s">
        <v>514</v>
      </c>
      <c r="I314" s="114">
        <v>8.1628579355349992E-2</v>
      </c>
      <c r="J314" s="115">
        <v>24.084631600374998</v>
      </c>
    </row>
    <row r="315" spans="1:10" s="122" customFormat="1" x14ac:dyDescent="0.6">
      <c r="A315" s="120" t="s">
        <v>1301</v>
      </c>
      <c r="B315" s="121">
        <v>35.525323999999998</v>
      </c>
      <c r="C315" s="121">
        <v>-119.07514500000001</v>
      </c>
      <c r="D315" s="111" t="s">
        <v>1251</v>
      </c>
      <c r="E315" s="112" t="s">
        <v>436</v>
      </c>
      <c r="F315" s="112" t="s">
        <v>1354</v>
      </c>
      <c r="G315" s="112" t="s">
        <v>376</v>
      </c>
      <c r="H315" s="123" t="s">
        <v>514</v>
      </c>
      <c r="I315" s="114">
        <v>0.14579434404137998</v>
      </c>
      <c r="J315" s="115">
        <v>13.527600107166668</v>
      </c>
    </row>
    <row r="316" spans="1:10" s="122" customFormat="1" x14ac:dyDescent="0.6">
      <c r="A316" s="120" t="s">
        <v>1302</v>
      </c>
      <c r="B316" s="124">
        <v>35.497092000000002</v>
      </c>
      <c r="C316" s="124">
        <v>-118.89791700000001</v>
      </c>
      <c r="D316" s="111" t="s">
        <v>1251</v>
      </c>
      <c r="E316" s="112" t="s">
        <v>436</v>
      </c>
      <c r="F316" s="112" t="s">
        <v>1075</v>
      </c>
      <c r="G316" s="112" t="s">
        <v>376</v>
      </c>
      <c r="H316" s="123" t="s">
        <v>343</v>
      </c>
      <c r="I316" s="114">
        <v>0.19444974325600001</v>
      </c>
      <c r="J316" s="115">
        <v>12.969194269500001</v>
      </c>
    </row>
    <row r="317" spans="1:10" s="122" customFormat="1" x14ac:dyDescent="0.6">
      <c r="A317" s="120" t="s">
        <v>1303</v>
      </c>
      <c r="B317" s="121">
        <v>35.515484999999998</v>
      </c>
      <c r="C317" s="121">
        <v>-119.03411199999999</v>
      </c>
      <c r="D317" s="111" t="s">
        <v>1251</v>
      </c>
      <c r="E317" s="112" t="s">
        <v>436</v>
      </c>
      <c r="F317" s="112" t="s">
        <v>1355</v>
      </c>
      <c r="G317" s="112" t="s">
        <v>376</v>
      </c>
      <c r="H317" s="123" t="s">
        <v>343</v>
      </c>
      <c r="I317" s="114">
        <v>9.3193436265000003</v>
      </c>
      <c r="J317" s="114" t="s">
        <v>1217</v>
      </c>
    </row>
    <row r="318" spans="1:10" s="122" customFormat="1" x14ac:dyDescent="0.6">
      <c r="A318" s="120" t="s">
        <v>1304</v>
      </c>
      <c r="B318" s="121">
        <v>35.466085</v>
      </c>
      <c r="C318" s="121">
        <v>-118.974716</v>
      </c>
      <c r="D318" s="111" t="s">
        <v>1251</v>
      </c>
      <c r="E318" s="112" t="s">
        <v>436</v>
      </c>
      <c r="F318" s="112" t="s">
        <v>431</v>
      </c>
      <c r="G318" s="112" t="s">
        <v>376</v>
      </c>
      <c r="H318" s="123" t="s">
        <v>343</v>
      </c>
      <c r="I318" s="114">
        <v>0.116293320432</v>
      </c>
      <c r="J318" s="114" t="s">
        <v>1217</v>
      </c>
    </row>
    <row r="319" spans="1:10" s="122" customFormat="1" x14ac:dyDescent="0.6">
      <c r="A319" s="120" t="s">
        <v>1305</v>
      </c>
      <c r="B319" s="124">
        <v>35.439366999999997</v>
      </c>
      <c r="C319" s="124">
        <v>-118.97818100000001</v>
      </c>
      <c r="D319" s="111" t="s">
        <v>1251</v>
      </c>
      <c r="E319" s="112" t="s">
        <v>1249</v>
      </c>
      <c r="F319" s="112" t="s">
        <v>431</v>
      </c>
      <c r="G319" s="112" t="s">
        <v>376</v>
      </c>
      <c r="H319" s="123" t="s">
        <v>343</v>
      </c>
      <c r="I319" s="114">
        <v>9.5587735529999995E-2</v>
      </c>
      <c r="J319" s="115">
        <v>16.970562748500001</v>
      </c>
    </row>
    <row r="320" spans="1:10" s="122" customFormat="1" x14ac:dyDescent="0.6">
      <c r="A320" s="120" t="s">
        <v>1306</v>
      </c>
      <c r="B320" s="124">
        <v>35.503785999999998</v>
      </c>
      <c r="C320" s="124">
        <v>-119.069425</v>
      </c>
      <c r="D320" s="111" t="s">
        <v>1251</v>
      </c>
      <c r="E320" s="112" t="s">
        <v>436</v>
      </c>
      <c r="F320" s="112" t="s">
        <v>1354</v>
      </c>
      <c r="G320" s="112" t="s">
        <v>376</v>
      </c>
      <c r="H320" s="123" t="s">
        <v>343</v>
      </c>
      <c r="I320" s="114" t="s">
        <v>1217</v>
      </c>
      <c r="J320" s="114" t="s">
        <v>1217</v>
      </c>
    </row>
    <row r="321" spans="1:10" s="122" customFormat="1" x14ac:dyDescent="0.6">
      <c r="A321" s="120" t="s">
        <v>1307</v>
      </c>
      <c r="B321" s="121">
        <v>35.504629000000001</v>
      </c>
      <c r="C321" s="121">
        <v>-119.070707</v>
      </c>
      <c r="D321" s="111" t="s">
        <v>1251</v>
      </c>
      <c r="E321" s="112" t="s">
        <v>436</v>
      </c>
      <c r="F321" s="112" t="s">
        <v>1354</v>
      </c>
      <c r="G321" s="112" t="s">
        <v>376</v>
      </c>
      <c r="H321" s="123" t="s">
        <v>514</v>
      </c>
      <c r="I321" s="114" t="s">
        <v>1217</v>
      </c>
      <c r="J321" s="114" t="s">
        <v>1217</v>
      </c>
    </row>
    <row r="322" spans="1:10" s="122" customFormat="1" x14ac:dyDescent="0.6">
      <c r="A322" s="120" t="s">
        <v>1308</v>
      </c>
      <c r="B322" s="121">
        <v>35.540219</v>
      </c>
      <c r="C322" s="121">
        <v>-119.092173</v>
      </c>
      <c r="D322" s="111" t="s">
        <v>1251</v>
      </c>
      <c r="E322" s="112" t="s">
        <v>436</v>
      </c>
      <c r="F322" s="112" t="s">
        <v>1354</v>
      </c>
      <c r="G322" s="112" t="s">
        <v>376</v>
      </c>
      <c r="H322" s="123" t="s">
        <v>343</v>
      </c>
      <c r="I322" s="114">
        <v>0.104919828475</v>
      </c>
      <c r="J322" s="115">
        <v>15</v>
      </c>
    </row>
    <row r="323" spans="1:10" s="122" customFormat="1" x14ac:dyDescent="0.6">
      <c r="A323" s="120" t="s">
        <v>1309</v>
      </c>
      <c r="B323" s="121">
        <v>35.542597999999998</v>
      </c>
      <c r="C323" s="121">
        <v>-119.09251999999999</v>
      </c>
      <c r="D323" s="111" t="s">
        <v>1251</v>
      </c>
      <c r="E323" s="112" t="s">
        <v>424</v>
      </c>
      <c r="F323" s="112" t="s">
        <v>1354</v>
      </c>
      <c r="G323" s="112" t="s">
        <v>376</v>
      </c>
      <c r="H323" s="123" t="s">
        <v>343</v>
      </c>
      <c r="I323" s="114">
        <v>0.13511061668400001</v>
      </c>
      <c r="J323" s="115">
        <v>17.4928556845</v>
      </c>
    </row>
    <row r="324" spans="1:10" s="122" customFormat="1" x14ac:dyDescent="0.6">
      <c r="A324" s="120" t="s">
        <v>1310</v>
      </c>
      <c r="B324" s="121">
        <v>35.544887000000003</v>
      </c>
      <c r="C324" s="121">
        <v>-119.091655</v>
      </c>
      <c r="D324" s="111" t="s">
        <v>1251</v>
      </c>
      <c r="E324" s="112" t="s">
        <v>424</v>
      </c>
      <c r="F324" s="112" t="s">
        <v>1354</v>
      </c>
      <c r="G324" s="112" t="s">
        <v>376</v>
      </c>
      <c r="H324" s="123" t="s">
        <v>343</v>
      </c>
      <c r="I324" s="114">
        <v>2.7903634775400001</v>
      </c>
      <c r="J324" s="114" t="s">
        <v>1217</v>
      </c>
    </row>
    <row r="325" spans="1:10" s="122" customFormat="1" x14ac:dyDescent="0.6">
      <c r="A325" s="120" t="s">
        <v>1311</v>
      </c>
      <c r="B325" s="121">
        <v>35.505237000000001</v>
      </c>
      <c r="C325" s="121">
        <v>-119.08237200000001</v>
      </c>
      <c r="D325" s="112" t="s">
        <v>431</v>
      </c>
      <c r="E325" s="112" t="s">
        <v>436</v>
      </c>
      <c r="F325" s="112" t="s">
        <v>1354</v>
      </c>
      <c r="G325" s="112" t="s">
        <v>376</v>
      </c>
      <c r="H325" s="123" t="s">
        <v>343</v>
      </c>
      <c r="I325" s="114">
        <v>2.9802502365799999E-2</v>
      </c>
      <c r="J325" s="115">
        <v>6.0083275543200001</v>
      </c>
    </row>
    <row r="326" spans="1:10" s="122" customFormat="1" x14ac:dyDescent="0.6">
      <c r="A326" s="120" t="s">
        <v>1312</v>
      </c>
      <c r="B326" s="121">
        <v>35.529299000000002</v>
      </c>
      <c r="C326" s="121">
        <v>-119.081051</v>
      </c>
      <c r="D326" s="112" t="s">
        <v>431</v>
      </c>
      <c r="E326" s="112" t="s">
        <v>436</v>
      </c>
      <c r="F326" s="112" t="s">
        <v>1354</v>
      </c>
      <c r="G326" s="112" t="s">
        <v>376</v>
      </c>
      <c r="H326" s="123" t="s">
        <v>514</v>
      </c>
      <c r="I326" s="114">
        <v>3.9852356233608499</v>
      </c>
      <c r="J326" s="115">
        <v>319.28438744199997</v>
      </c>
    </row>
    <row r="327" spans="1:10" s="122" customFormat="1" x14ac:dyDescent="0.6">
      <c r="A327" s="120" t="s">
        <v>1313</v>
      </c>
      <c r="B327" s="124">
        <v>35.480443999999999</v>
      </c>
      <c r="C327" s="124">
        <v>-119.081756</v>
      </c>
      <c r="D327" s="111" t="s">
        <v>1251</v>
      </c>
      <c r="E327" s="112" t="s">
        <v>424</v>
      </c>
      <c r="F327" s="112" t="s">
        <v>1354</v>
      </c>
      <c r="G327" s="112" t="s">
        <v>376</v>
      </c>
      <c r="H327" s="123" t="s">
        <v>514</v>
      </c>
      <c r="I327" s="114">
        <v>5.8822215241095668</v>
      </c>
      <c r="J327" s="115">
        <v>11.0827625303</v>
      </c>
    </row>
    <row r="328" spans="1:10" s="122" customFormat="1" x14ac:dyDescent="0.6">
      <c r="A328" s="120" t="s">
        <v>1314</v>
      </c>
      <c r="B328" s="121">
        <v>35.537542999999999</v>
      </c>
      <c r="C328" s="121">
        <v>-119.07635999999999</v>
      </c>
      <c r="D328" s="111" t="s">
        <v>1251</v>
      </c>
      <c r="E328" s="112" t="s">
        <v>436</v>
      </c>
      <c r="F328" s="112" t="s">
        <v>1354</v>
      </c>
      <c r="G328" s="112" t="s">
        <v>376</v>
      </c>
      <c r="H328" s="123" t="s">
        <v>514</v>
      </c>
      <c r="I328" s="114">
        <v>0.14781884849099999</v>
      </c>
      <c r="J328" s="115">
        <v>23.380547470100002</v>
      </c>
    </row>
    <row r="329" spans="1:10" s="122" customFormat="1" x14ac:dyDescent="0.6">
      <c r="A329" s="120" t="s">
        <v>1315</v>
      </c>
      <c r="B329" s="121">
        <v>35.511071999999999</v>
      </c>
      <c r="C329" s="121">
        <v>-119.078294</v>
      </c>
      <c r="D329" s="111" t="s">
        <v>434</v>
      </c>
      <c r="E329" s="112" t="s">
        <v>424</v>
      </c>
      <c r="F329" s="112" t="s">
        <v>1354</v>
      </c>
      <c r="G329" s="112" t="s">
        <v>376</v>
      </c>
      <c r="H329" s="123" t="s">
        <v>514</v>
      </c>
      <c r="I329" s="114" t="s">
        <v>1217</v>
      </c>
      <c r="J329" s="114" t="s">
        <v>1217</v>
      </c>
    </row>
    <row r="330" spans="1:10" s="122" customFormat="1" x14ac:dyDescent="0.6">
      <c r="A330" s="120" t="s">
        <v>1316</v>
      </c>
      <c r="B330" s="121">
        <v>35.532881000000003</v>
      </c>
      <c r="C330" s="121">
        <v>-119.081309</v>
      </c>
      <c r="D330" s="111" t="s">
        <v>1251</v>
      </c>
      <c r="E330" s="112" t="s">
        <v>436</v>
      </c>
      <c r="F330" s="112" t="s">
        <v>1354</v>
      </c>
      <c r="G330" s="112" t="s">
        <v>376</v>
      </c>
      <c r="H330" s="123" t="s">
        <v>343</v>
      </c>
      <c r="I330" s="114">
        <v>0.14781884476500001</v>
      </c>
      <c r="J330" s="115">
        <v>23.380547470100002</v>
      </c>
    </row>
    <row r="331" spans="1:10" s="122" customFormat="1" x14ac:dyDescent="0.6">
      <c r="A331" s="120" t="s">
        <v>1317</v>
      </c>
      <c r="B331" s="121">
        <v>35.503708000000003</v>
      </c>
      <c r="C331" s="121">
        <v>-119.076474</v>
      </c>
      <c r="D331" s="111" t="s">
        <v>1251</v>
      </c>
      <c r="E331" s="112" t="s">
        <v>436</v>
      </c>
      <c r="F331" s="112" t="s">
        <v>1354</v>
      </c>
      <c r="G331" s="112" t="s">
        <v>376</v>
      </c>
      <c r="H331" s="123" t="s">
        <v>514</v>
      </c>
      <c r="I331" s="114">
        <v>0.26797457714600004</v>
      </c>
      <c r="J331" s="115">
        <v>21.633307652799999</v>
      </c>
    </row>
    <row r="332" spans="1:10" s="122" customFormat="1" x14ac:dyDescent="0.6">
      <c r="A332" s="120" t="s">
        <v>1318</v>
      </c>
      <c r="B332" s="121">
        <v>35.478991999999998</v>
      </c>
      <c r="C332" s="121">
        <v>-119.06245699999999</v>
      </c>
      <c r="D332" s="111" t="s">
        <v>1251</v>
      </c>
      <c r="E332" s="112" t="s">
        <v>436</v>
      </c>
      <c r="F332" s="112" t="s">
        <v>1355</v>
      </c>
      <c r="G332" s="112" t="s">
        <v>376</v>
      </c>
      <c r="H332" s="123" t="s">
        <v>514</v>
      </c>
      <c r="I332" s="114">
        <v>0.17517973482599999</v>
      </c>
      <c r="J332" s="115">
        <v>4.2426406871199998</v>
      </c>
    </row>
    <row r="333" spans="1:10" s="122" customFormat="1" x14ac:dyDescent="0.6">
      <c r="A333" s="120" t="s">
        <v>1319</v>
      </c>
      <c r="B333" s="124">
        <v>35.582366999999998</v>
      </c>
      <c r="C333" s="124">
        <v>-119.715794</v>
      </c>
      <c r="D333" s="111" t="s">
        <v>1251</v>
      </c>
      <c r="E333" s="112" t="s">
        <v>424</v>
      </c>
      <c r="F333" s="112" t="s">
        <v>1356</v>
      </c>
      <c r="G333" s="112" t="s">
        <v>376</v>
      </c>
      <c r="H333" s="123" t="s">
        <v>343</v>
      </c>
      <c r="I333" s="114">
        <v>4.90431105485</v>
      </c>
      <c r="J333" s="115">
        <v>290.695166798</v>
      </c>
    </row>
    <row r="334" spans="1:10" s="122" customFormat="1" x14ac:dyDescent="0.6">
      <c r="A334" s="120" t="s">
        <v>1320</v>
      </c>
      <c r="B334" s="124">
        <v>35.458353000000002</v>
      </c>
      <c r="C334" s="124">
        <v>-119.723592</v>
      </c>
      <c r="D334" s="111" t="s">
        <v>1251</v>
      </c>
      <c r="E334" s="112" t="s">
        <v>424</v>
      </c>
      <c r="F334" s="112" t="s">
        <v>1357</v>
      </c>
      <c r="G334" s="112" t="s">
        <v>376</v>
      </c>
      <c r="H334" s="123" t="s">
        <v>343</v>
      </c>
      <c r="I334" s="114">
        <v>79</v>
      </c>
      <c r="J334" s="114" t="s">
        <v>1217</v>
      </c>
    </row>
    <row r="335" spans="1:10" s="122" customFormat="1" x14ac:dyDescent="0.6">
      <c r="A335" s="120" t="s">
        <v>1321</v>
      </c>
      <c r="B335" s="121">
        <v>35.260345999999998</v>
      </c>
      <c r="C335" s="121">
        <v>-119.392296</v>
      </c>
      <c r="D335" s="111" t="s">
        <v>1251</v>
      </c>
      <c r="E335" s="112" t="s">
        <v>436</v>
      </c>
      <c r="F335" s="112" t="s">
        <v>1070</v>
      </c>
      <c r="G335" s="112" t="s">
        <v>376</v>
      </c>
      <c r="H335" s="123" t="s">
        <v>343</v>
      </c>
      <c r="I335" s="114">
        <v>1.3453112901199999</v>
      </c>
      <c r="J335" s="114" t="s">
        <v>1217</v>
      </c>
    </row>
    <row r="336" spans="1:10" s="122" customFormat="1" x14ac:dyDescent="0.6">
      <c r="A336" s="120" t="s">
        <v>1322</v>
      </c>
      <c r="B336" s="121">
        <v>35.503774</v>
      </c>
      <c r="C336" s="121">
        <v>-119.073261</v>
      </c>
      <c r="D336" s="111" t="s">
        <v>1251</v>
      </c>
      <c r="E336" s="112" t="s">
        <v>436</v>
      </c>
      <c r="F336" s="112" t="s">
        <v>1354</v>
      </c>
      <c r="G336" s="112" t="s">
        <v>376</v>
      </c>
      <c r="H336" s="123" t="s">
        <v>514</v>
      </c>
      <c r="I336" s="114" t="s">
        <v>1217</v>
      </c>
      <c r="J336" s="114" t="s">
        <v>1217</v>
      </c>
    </row>
    <row r="337" spans="1:10" s="131" customFormat="1" x14ac:dyDescent="0.6">
      <c r="A337" s="125"/>
      <c r="B337" s="126"/>
      <c r="C337" s="126"/>
      <c r="D337" s="127"/>
      <c r="E337" s="127"/>
      <c r="F337" s="127"/>
      <c r="G337" s="127"/>
      <c r="H337" s="128"/>
    </row>
    <row r="338" spans="1:10" s="135" customFormat="1" x14ac:dyDescent="0.6">
      <c r="A338" s="132"/>
      <c r="B338" s="133"/>
      <c r="C338" s="133"/>
      <c r="D338" s="134"/>
      <c r="E338" s="134"/>
      <c r="F338" s="134"/>
      <c r="G338" s="134"/>
      <c r="H338" s="113"/>
      <c r="I338" s="131"/>
      <c r="J338" s="131"/>
    </row>
    <row r="339" spans="1:10" s="131" customFormat="1" x14ac:dyDescent="0.6">
      <c r="A339" s="125"/>
      <c r="B339" s="126"/>
      <c r="C339" s="126"/>
      <c r="D339" s="127"/>
      <c r="E339" s="127"/>
      <c r="F339" s="127"/>
      <c r="G339" s="127"/>
      <c r="H339" s="128"/>
    </row>
    <row r="340" spans="1:10" s="131" customFormat="1" x14ac:dyDescent="0.6">
      <c r="A340" s="125"/>
      <c r="B340" s="126"/>
      <c r="C340" s="126"/>
      <c r="D340" s="127"/>
      <c r="E340" s="127"/>
      <c r="F340" s="127"/>
      <c r="G340" s="127"/>
      <c r="H340" s="128"/>
    </row>
    <row r="341" spans="1:10" s="131" customFormat="1" x14ac:dyDescent="0.6">
      <c r="A341" s="125"/>
      <c r="B341" s="126"/>
      <c r="C341" s="126"/>
      <c r="D341" s="127"/>
      <c r="E341" s="127"/>
      <c r="F341" s="127"/>
      <c r="G341" s="127"/>
      <c r="H341" s="128"/>
    </row>
    <row r="342" spans="1:10" s="131" customFormat="1" x14ac:dyDescent="0.6">
      <c r="A342" s="125"/>
      <c r="B342" s="126"/>
      <c r="C342" s="126"/>
      <c r="D342" s="127"/>
      <c r="E342" s="127"/>
      <c r="F342" s="127"/>
      <c r="G342" s="127"/>
      <c r="H342" s="128"/>
    </row>
    <row r="343" spans="1:10" s="131" customFormat="1" x14ac:dyDescent="0.6">
      <c r="A343" s="125"/>
      <c r="B343" s="126"/>
      <c r="C343" s="126"/>
      <c r="D343" s="127"/>
      <c r="E343" s="127"/>
      <c r="F343" s="127"/>
      <c r="G343" s="127"/>
      <c r="H343" s="128"/>
    </row>
    <row r="344" spans="1:10" s="131" customFormat="1" x14ac:dyDescent="0.6">
      <c r="A344" s="125"/>
      <c r="B344" s="126"/>
      <c r="C344" s="126"/>
      <c r="D344" s="127"/>
      <c r="E344" s="127"/>
      <c r="F344" s="127"/>
      <c r="G344" s="127"/>
      <c r="H344" s="128"/>
    </row>
    <row r="345" spans="1:10" s="131" customFormat="1" x14ac:dyDescent="0.6">
      <c r="A345" s="125"/>
      <c r="B345" s="126"/>
      <c r="C345" s="126"/>
      <c r="D345" s="127"/>
      <c r="E345" s="127"/>
      <c r="F345" s="127"/>
      <c r="G345" s="127"/>
      <c r="H345" s="128"/>
    </row>
    <row r="346" spans="1:10" s="131" customFormat="1" x14ac:dyDescent="0.6">
      <c r="A346" s="125"/>
      <c r="B346" s="126"/>
      <c r="C346" s="126"/>
      <c r="D346" s="127"/>
      <c r="E346" s="127"/>
      <c r="F346" s="127"/>
      <c r="G346" s="127"/>
      <c r="H346" s="128"/>
    </row>
    <row r="347" spans="1:10" s="131" customFormat="1" x14ac:dyDescent="0.6">
      <c r="A347" s="125"/>
      <c r="B347" s="126"/>
      <c r="C347" s="126"/>
      <c r="D347" s="127"/>
      <c r="E347" s="127"/>
      <c r="F347" s="127"/>
      <c r="G347" s="127"/>
      <c r="H347" s="128"/>
    </row>
    <row r="348" spans="1:10" s="131" customFormat="1" x14ac:dyDescent="0.6">
      <c r="A348" s="125"/>
      <c r="B348" s="126"/>
      <c r="C348" s="126"/>
      <c r="D348" s="127"/>
      <c r="E348" s="127"/>
      <c r="F348" s="127"/>
      <c r="G348" s="127"/>
      <c r="H348" s="128"/>
    </row>
    <row r="349" spans="1:10" s="131" customFormat="1" x14ac:dyDescent="0.6">
      <c r="A349" s="125"/>
      <c r="B349" s="126"/>
      <c r="C349" s="126"/>
      <c r="D349" s="127"/>
      <c r="E349" s="127"/>
      <c r="F349" s="127"/>
      <c r="G349" s="127"/>
      <c r="H349" s="128"/>
    </row>
    <row r="350" spans="1:10" s="131" customFormat="1" x14ac:dyDescent="0.6">
      <c r="A350" s="125"/>
      <c r="B350" s="126"/>
      <c r="C350" s="126"/>
      <c r="D350" s="127"/>
      <c r="E350" s="127"/>
      <c r="F350" s="127"/>
      <c r="G350" s="127"/>
      <c r="H350" s="128"/>
    </row>
    <row r="351" spans="1:10" s="131" customFormat="1" x14ac:dyDescent="0.6">
      <c r="A351" s="125"/>
      <c r="B351" s="126"/>
      <c r="C351" s="126"/>
      <c r="D351" s="127"/>
      <c r="E351" s="127"/>
      <c r="F351" s="127"/>
      <c r="G351" s="127"/>
      <c r="H351" s="128"/>
    </row>
    <row r="352" spans="1:10" s="131" customFormat="1" x14ac:dyDescent="0.6">
      <c r="A352" s="125"/>
      <c r="B352" s="126"/>
      <c r="C352" s="126"/>
      <c r="D352" s="127"/>
      <c r="E352" s="127"/>
      <c r="F352" s="127"/>
      <c r="G352" s="127"/>
      <c r="H352" s="128"/>
    </row>
    <row r="353" spans="1:10" s="131" customFormat="1" x14ac:dyDescent="0.6">
      <c r="A353" s="125"/>
      <c r="B353" s="126"/>
      <c r="C353" s="126"/>
      <c r="D353" s="127"/>
      <c r="E353" s="127"/>
      <c r="F353" s="127"/>
      <c r="G353" s="127"/>
      <c r="H353" s="128"/>
    </row>
    <row r="354" spans="1:10" s="131" customFormat="1" x14ac:dyDescent="0.6">
      <c r="A354" s="125"/>
      <c r="B354" s="126"/>
      <c r="C354" s="126"/>
      <c r="D354" s="127"/>
      <c r="E354" s="127"/>
      <c r="F354" s="127"/>
      <c r="G354" s="127"/>
      <c r="H354" s="128"/>
    </row>
    <row r="355" spans="1:10" s="131" customFormat="1" x14ac:dyDescent="0.6">
      <c r="A355" s="125"/>
      <c r="B355" s="126"/>
      <c r="C355" s="126"/>
      <c r="D355" s="127"/>
      <c r="E355" s="127"/>
      <c r="F355" s="127"/>
      <c r="G355" s="127"/>
      <c r="H355" s="128"/>
    </row>
    <row r="356" spans="1:10" s="131" customFormat="1" x14ac:dyDescent="0.6">
      <c r="A356" s="125"/>
      <c r="B356" s="126"/>
      <c r="C356" s="126"/>
      <c r="D356" s="127"/>
      <c r="E356" s="127"/>
      <c r="F356" s="127"/>
      <c r="G356" s="127"/>
      <c r="H356" s="128"/>
    </row>
    <row r="357" spans="1:10" s="131" customFormat="1" x14ac:dyDescent="0.6">
      <c r="A357" s="125"/>
      <c r="B357" s="126"/>
      <c r="C357" s="126"/>
      <c r="D357" s="127"/>
      <c r="E357" s="127"/>
      <c r="F357" s="127"/>
      <c r="G357" s="127"/>
      <c r="H357" s="128"/>
    </row>
    <row r="358" spans="1:10" s="131" customFormat="1" x14ac:dyDescent="0.6">
      <c r="A358" s="125"/>
      <c r="B358" s="126"/>
      <c r="C358" s="126"/>
      <c r="D358" s="127"/>
      <c r="E358" s="127"/>
      <c r="F358" s="127"/>
      <c r="G358" s="127"/>
      <c r="H358" s="128"/>
    </row>
    <row r="359" spans="1:10" s="131" customFormat="1" x14ac:dyDescent="0.6">
      <c r="A359" s="125"/>
      <c r="B359" s="126"/>
      <c r="C359" s="126"/>
      <c r="D359" s="127"/>
      <c r="E359" s="127"/>
      <c r="F359" s="127"/>
      <c r="G359" s="127"/>
      <c r="H359" s="128"/>
    </row>
    <row r="360" spans="1:10" s="131" customFormat="1" x14ac:dyDescent="0.6">
      <c r="A360" s="125"/>
      <c r="B360" s="126"/>
      <c r="C360" s="126"/>
      <c r="D360" s="127"/>
      <c r="E360" s="127"/>
      <c r="F360" s="127"/>
      <c r="G360" s="127"/>
      <c r="H360" s="128"/>
    </row>
    <row r="361" spans="1:10" s="131" customFormat="1" x14ac:dyDescent="0.6">
      <c r="A361" s="125"/>
      <c r="B361" s="126"/>
      <c r="C361" s="126"/>
      <c r="D361" s="127"/>
      <c r="E361" s="127"/>
      <c r="F361" s="127"/>
      <c r="G361" s="127"/>
      <c r="H361" s="128"/>
    </row>
    <row r="362" spans="1:10" s="131" customFormat="1" x14ac:dyDescent="0.6">
      <c r="A362" s="125"/>
      <c r="B362" s="126"/>
      <c r="C362" s="126"/>
      <c r="D362" s="127"/>
      <c r="E362" s="127"/>
      <c r="F362" s="127"/>
      <c r="G362" s="127"/>
      <c r="H362" s="128"/>
    </row>
    <row r="363" spans="1:10" s="131" customFormat="1" x14ac:dyDescent="0.6">
      <c r="A363" s="125"/>
      <c r="B363" s="126"/>
      <c r="C363" s="126"/>
      <c r="D363" s="127"/>
      <c r="E363" s="127"/>
      <c r="F363" s="127"/>
      <c r="G363" s="127"/>
      <c r="H363" s="128"/>
      <c r="I363" s="127"/>
      <c r="J363" s="127"/>
    </row>
    <row r="364" spans="1:10" s="131" customFormat="1" x14ac:dyDescent="0.6">
      <c r="A364" s="125"/>
      <c r="B364" s="126"/>
      <c r="C364" s="126"/>
      <c r="D364" s="127"/>
      <c r="E364" s="127"/>
      <c r="F364" s="127"/>
      <c r="G364" s="127"/>
      <c r="H364" s="128"/>
      <c r="I364" s="127"/>
      <c r="J364" s="127"/>
    </row>
  </sheetData>
  <conditionalFormatting sqref="B32:C33 A2:C31 A34:C38 E265 G265 A337:G337 A40:C255 B256:C291 D40:D292 A256:A300 F309:G309 F313:G313 D298:D315 D322:D325 D332 B338:G338 D327 D333:E333 F315:F317 A339:G720 H327:H652 E266:G291 E294:G300 F312 F310 G310:G312 E130:G264 D2:G38 E40:G128 F327:F328 H2:H322 K2:XFD720 I3:J718">
    <cfRule type="expression" dxfId="766" priority="97">
      <formula>MOD(ROW(),2)</formula>
    </cfRule>
  </conditionalFormatting>
  <conditionalFormatting sqref="E292:G292">
    <cfRule type="expression" dxfId="765" priority="96">
      <formula>MOD(ROW(),2)</formula>
    </cfRule>
  </conditionalFormatting>
  <conditionalFormatting sqref="B292:C292">
    <cfRule type="expression" dxfId="764" priority="95">
      <formula>MOD(ROW(),2)</formula>
    </cfRule>
  </conditionalFormatting>
  <conditionalFormatting sqref="A32">
    <cfRule type="expression" dxfId="763" priority="94">
      <formula>MOD(ROW(),2)</formula>
    </cfRule>
  </conditionalFormatting>
  <conditionalFormatting sqref="A33">
    <cfRule type="expression" dxfId="762" priority="93">
      <formula>MOD(ROW(),2)</formula>
    </cfRule>
  </conditionalFormatting>
  <conditionalFormatting sqref="A39:G39">
    <cfRule type="expression" dxfId="761" priority="92">
      <formula>MOD(ROW(),2)</formula>
    </cfRule>
  </conditionalFormatting>
  <conditionalFormatting sqref="E129:G129">
    <cfRule type="expression" dxfId="760" priority="91">
      <formula>MOD(ROW(),2)</formula>
    </cfRule>
  </conditionalFormatting>
  <conditionalFormatting sqref="F265">
    <cfRule type="expression" dxfId="759" priority="90">
      <formula>MOD(ROW(),2)</formula>
    </cfRule>
  </conditionalFormatting>
  <conditionalFormatting sqref="D294:D295 D328 D293:G293 D318:D319 E307 D334:E334 B335:D336 F319:G319">
    <cfRule type="expression" dxfId="758" priority="89">
      <formula>MOD(ROW(),2)</formula>
    </cfRule>
  </conditionalFormatting>
  <conditionalFormatting sqref="B293:C298 B317:C317 B332:C333 B303:C303 B300:C300 B306:C308 B312:C314">
    <cfRule type="expression" dxfId="757" priority="88">
      <formula>MOD(ROW(),2)</formula>
    </cfRule>
  </conditionalFormatting>
  <conditionalFormatting sqref="A301:A303 A305:A308 A312 A314">
    <cfRule type="expression" dxfId="756" priority="87">
      <formula>MOD(ROW(),2)</formula>
    </cfRule>
  </conditionalFormatting>
  <conditionalFormatting sqref="F301:F308 F314 D316:D317 F322:G322 E302:E306">
    <cfRule type="expression" dxfId="755" priority="86">
      <formula>MOD(ROW(),2)</formula>
    </cfRule>
  </conditionalFormatting>
  <conditionalFormatting sqref="G301:G308">
    <cfRule type="expression" dxfId="754" priority="85">
      <formula>MOD(ROW(),2)</formula>
    </cfRule>
  </conditionalFormatting>
  <conditionalFormatting sqref="F311">
    <cfRule type="expression" dxfId="753" priority="84">
      <formula>MOD(ROW(),2)</formula>
    </cfRule>
  </conditionalFormatting>
  <conditionalFormatting sqref="D296">
    <cfRule type="expression" dxfId="752" priority="83">
      <formula>MOD(ROW(),2)</formula>
    </cfRule>
  </conditionalFormatting>
  <conditionalFormatting sqref="D297">
    <cfRule type="expression" dxfId="751" priority="82">
      <formula>MOD(ROW(),2)</formula>
    </cfRule>
  </conditionalFormatting>
  <conditionalFormatting sqref="G314:G317">
    <cfRule type="expression" dxfId="750" priority="81">
      <formula>MOD(ROW(),2)</formula>
    </cfRule>
  </conditionalFormatting>
  <conditionalFormatting sqref="F318:G318">
    <cfRule type="expression" dxfId="749" priority="80">
      <formula>MOD(ROW(),2)</formula>
    </cfRule>
  </conditionalFormatting>
  <conditionalFormatting sqref="F323:G323 F324">
    <cfRule type="expression" dxfId="748" priority="77">
      <formula>MOD(ROW(),2)</formula>
    </cfRule>
  </conditionalFormatting>
  <conditionalFormatting sqref="D320:D321">
    <cfRule type="expression" dxfId="747" priority="79">
      <formula>MOD(ROW(),2)</formula>
    </cfRule>
  </conditionalFormatting>
  <conditionalFormatting sqref="F320:G321">
    <cfRule type="expression" dxfId="746" priority="78">
      <formula>MOD(ROW(),2)</formula>
    </cfRule>
  </conditionalFormatting>
  <conditionalFormatting sqref="F325">
    <cfRule type="expression" dxfId="745" priority="76">
      <formula>MOD(ROW(),2)</formula>
    </cfRule>
  </conditionalFormatting>
  <conditionalFormatting sqref="F326">
    <cfRule type="expression" dxfId="744" priority="74">
      <formula>MOD(ROW(),2)</formula>
    </cfRule>
  </conditionalFormatting>
  <conditionalFormatting sqref="D326">
    <cfRule type="expression" dxfId="743" priority="75">
      <formula>MOD(ROW(),2)</formula>
    </cfRule>
  </conditionalFormatting>
  <conditionalFormatting sqref="F329">
    <cfRule type="expression" dxfId="742" priority="73">
      <formula>MOD(ROW(),2)</formula>
    </cfRule>
  </conditionalFormatting>
  <conditionalFormatting sqref="D329">
    <cfRule type="expression" dxfId="741" priority="72">
      <formula>MOD(ROW(),2)</formula>
    </cfRule>
  </conditionalFormatting>
  <conditionalFormatting sqref="D330">
    <cfRule type="expression" dxfId="740" priority="71">
      <formula>MOD(ROW(),2)</formula>
    </cfRule>
  </conditionalFormatting>
  <conditionalFormatting sqref="F330:G330">
    <cfRule type="expression" dxfId="739" priority="70">
      <formula>MOD(ROW(),2)</formula>
    </cfRule>
  </conditionalFormatting>
  <conditionalFormatting sqref="B315:C315">
    <cfRule type="expression" dxfId="738" priority="68">
      <formula>MOD(ROW(),2)</formula>
    </cfRule>
  </conditionalFormatting>
  <conditionalFormatting sqref="D331">
    <cfRule type="expression" dxfId="737" priority="69">
      <formula>MOD(ROW(),2)</formula>
    </cfRule>
  </conditionalFormatting>
  <conditionalFormatting sqref="A315">
    <cfRule type="expression" dxfId="736" priority="67">
      <formula>MOD(ROW(),2)</formula>
    </cfRule>
  </conditionalFormatting>
  <conditionalFormatting sqref="B326:C326">
    <cfRule type="expression" dxfId="735" priority="66">
      <formula>MOD(ROW(),2)</formula>
    </cfRule>
  </conditionalFormatting>
  <conditionalFormatting sqref="A326">
    <cfRule type="expression" dxfId="734" priority="65">
      <formula>MOD(ROW(),2)</formula>
    </cfRule>
  </conditionalFormatting>
  <conditionalFormatting sqref="B316:C316">
    <cfRule type="expression" dxfId="733" priority="64">
      <formula>MOD(ROW(),2)</formula>
    </cfRule>
  </conditionalFormatting>
  <conditionalFormatting sqref="A316">
    <cfRule type="expression" dxfId="732" priority="63">
      <formula>MOD(ROW(),2)</formula>
    </cfRule>
  </conditionalFormatting>
  <conditionalFormatting sqref="B319:C319">
    <cfRule type="expression" dxfId="731" priority="62">
      <formula>MOD(ROW(),2)</formula>
    </cfRule>
  </conditionalFormatting>
  <conditionalFormatting sqref="A319">
    <cfRule type="expression" dxfId="730" priority="61">
      <formula>MOD(ROW(),2)</formula>
    </cfRule>
  </conditionalFormatting>
  <conditionalFormatting sqref="B299:C299">
    <cfRule type="expression" dxfId="729" priority="60">
      <formula>MOD(ROW(),2)</formula>
    </cfRule>
  </conditionalFormatting>
  <conditionalFormatting sqref="B320:C320">
    <cfRule type="expression" dxfId="728" priority="59">
      <formula>MOD(ROW(),2)</formula>
    </cfRule>
  </conditionalFormatting>
  <conditionalFormatting sqref="A320">
    <cfRule type="expression" dxfId="727" priority="58">
      <formula>MOD(ROW(),2)</formula>
    </cfRule>
  </conditionalFormatting>
  <conditionalFormatting sqref="B330:C330">
    <cfRule type="expression" dxfId="726" priority="57">
      <formula>MOD(ROW(),2)</formula>
    </cfRule>
  </conditionalFormatting>
  <conditionalFormatting sqref="A330">
    <cfRule type="expression" dxfId="725" priority="56">
      <formula>MOD(ROW(),2)</formula>
    </cfRule>
  </conditionalFormatting>
  <conditionalFormatting sqref="E301">
    <cfRule type="expression" dxfId="724" priority="55">
      <formula>MOD(ROW(),2)</formula>
    </cfRule>
  </conditionalFormatting>
  <conditionalFormatting sqref="B301:C301">
    <cfRule type="expression" dxfId="723" priority="54">
      <formula>MOD(ROW(),2)</formula>
    </cfRule>
  </conditionalFormatting>
  <conditionalFormatting sqref="B302:C302">
    <cfRule type="expression" dxfId="722" priority="53">
      <formula>MOD(ROW(),2)</formula>
    </cfRule>
  </conditionalFormatting>
  <conditionalFormatting sqref="A304">
    <cfRule type="expression" dxfId="721" priority="52">
      <formula>MOD(ROW(),2)</formula>
    </cfRule>
  </conditionalFormatting>
  <conditionalFormatting sqref="B304:C304">
    <cfRule type="expression" dxfId="720" priority="51">
      <formula>MOD(ROW(),2)</formula>
    </cfRule>
  </conditionalFormatting>
  <conditionalFormatting sqref="A311">
    <cfRule type="expression" dxfId="719" priority="50">
      <formula>MOD(ROW(),2)</formula>
    </cfRule>
  </conditionalFormatting>
  <conditionalFormatting sqref="B311:C311">
    <cfRule type="expression" dxfId="718" priority="49">
      <formula>MOD(ROW(),2)</formula>
    </cfRule>
  </conditionalFormatting>
  <conditionalFormatting sqref="A329">
    <cfRule type="expression" dxfId="717" priority="48">
      <formula>MOD(ROW(),2)</formula>
    </cfRule>
  </conditionalFormatting>
  <conditionalFormatting sqref="B329:C329">
    <cfRule type="expression" dxfId="716" priority="47">
      <formula>MOD(ROW(),2)</formula>
    </cfRule>
  </conditionalFormatting>
  <conditionalFormatting sqref="B305:C305">
    <cfRule type="expression" dxfId="715" priority="46">
      <formula>MOD(ROW(),2)</formula>
    </cfRule>
  </conditionalFormatting>
  <conditionalFormatting sqref="B309:C309">
    <cfRule type="expression" dxfId="714" priority="44">
      <formula>MOD(ROW(),2)</formula>
    </cfRule>
  </conditionalFormatting>
  <conditionalFormatting sqref="A309">
    <cfRule type="expression" dxfId="713" priority="45">
      <formula>MOD(ROW(),2)</formula>
    </cfRule>
  </conditionalFormatting>
  <conditionalFormatting sqref="A310:C310">
    <cfRule type="expression" dxfId="712" priority="43">
      <formula>MOD(ROW(),2)</formula>
    </cfRule>
  </conditionalFormatting>
  <conditionalFormatting sqref="A327:C327">
    <cfRule type="expression" dxfId="711" priority="42">
      <formula>MOD(ROW(),2)</formula>
    </cfRule>
  </conditionalFormatting>
  <conditionalFormatting sqref="A313">
    <cfRule type="expression" dxfId="710" priority="41">
      <formula>MOD(ROW(),2)</formula>
    </cfRule>
  </conditionalFormatting>
  <conditionalFormatting sqref="B331:C331">
    <cfRule type="expression" dxfId="709" priority="40">
      <formula>MOD(ROW(),2)</formula>
    </cfRule>
  </conditionalFormatting>
  <conditionalFormatting sqref="A331">
    <cfRule type="expression" dxfId="708" priority="39">
      <formula>MOD(ROW(),2)</formula>
    </cfRule>
  </conditionalFormatting>
  <conditionalFormatting sqref="B321:C321">
    <cfRule type="expression" dxfId="707" priority="38">
      <formula>MOD(ROW(),2)</formula>
    </cfRule>
  </conditionalFormatting>
  <conditionalFormatting sqref="A321">
    <cfRule type="expression" dxfId="706" priority="37">
      <formula>MOD(ROW(),2)</formula>
    </cfRule>
  </conditionalFormatting>
  <conditionalFormatting sqref="B323:C323">
    <cfRule type="expression" dxfId="705" priority="35">
      <formula>MOD(ROW(),2)</formula>
    </cfRule>
  </conditionalFormatting>
  <conditionalFormatting sqref="A323">
    <cfRule type="expression" dxfId="704" priority="36">
      <formula>MOD(ROW(),2)</formula>
    </cfRule>
  </conditionalFormatting>
  <conditionalFormatting sqref="B325:C325">
    <cfRule type="expression" dxfId="703" priority="34">
      <formula>MOD(ROW(),2)</formula>
    </cfRule>
  </conditionalFormatting>
  <conditionalFormatting sqref="A325">
    <cfRule type="expression" dxfId="702" priority="33">
      <formula>MOD(ROW(),2)</formula>
    </cfRule>
  </conditionalFormatting>
  <conditionalFormatting sqref="B324:C324">
    <cfRule type="expression" dxfId="701" priority="32">
      <formula>MOD(ROW(),2)</formula>
    </cfRule>
  </conditionalFormatting>
  <conditionalFormatting sqref="A324">
    <cfRule type="expression" dxfId="700" priority="31">
      <formula>MOD(ROW(),2)</formula>
    </cfRule>
  </conditionalFormatting>
  <conditionalFormatting sqref="B322:C322">
    <cfRule type="expression" dxfId="699" priority="30">
      <formula>MOD(ROW(),2)</formula>
    </cfRule>
  </conditionalFormatting>
  <conditionalFormatting sqref="A322">
    <cfRule type="expression" dxfId="698" priority="29">
      <formula>MOD(ROW(),2)</formula>
    </cfRule>
  </conditionalFormatting>
  <conditionalFormatting sqref="A317">
    <cfRule type="expression" dxfId="697" priority="28">
      <formula>MOD(ROW(),2)</formula>
    </cfRule>
  </conditionalFormatting>
  <conditionalFormatting sqref="B318:C318">
    <cfRule type="expression" dxfId="696" priority="26">
      <formula>MOD(ROW(),2)</formula>
    </cfRule>
  </conditionalFormatting>
  <conditionalFormatting sqref="A318">
    <cfRule type="expression" dxfId="695" priority="27">
      <formula>MOD(ROW(),2)</formula>
    </cfRule>
  </conditionalFormatting>
  <conditionalFormatting sqref="B328:C328">
    <cfRule type="expression" dxfId="694" priority="25">
      <formula>MOD(ROW(),2)</formula>
    </cfRule>
  </conditionalFormatting>
  <conditionalFormatting sqref="A328">
    <cfRule type="expression" dxfId="693" priority="24">
      <formula>MOD(ROW(),2)</formula>
    </cfRule>
  </conditionalFormatting>
  <conditionalFormatting sqref="A332">
    <cfRule type="expression" dxfId="692" priority="23">
      <formula>MOD(ROW(),2)</formula>
    </cfRule>
  </conditionalFormatting>
  <conditionalFormatting sqref="A333">
    <cfRule type="expression" dxfId="691" priority="22">
      <formula>MOD(ROW(),2)</formula>
    </cfRule>
  </conditionalFormatting>
  <conditionalFormatting sqref="B334:C334">
    <cfRule type="expression" dxfId="690" priority="21">
      <formula>MOD(ROW(),2)</formula>
    </cfRule>
  </conditionalFormatting>
  <conditionalFormatting sqref="A334">
    <cfRule type="expression" dxfId="689" priority="20">
      <formula>MOD(ROW(),2)</formula>
    </cfRule>
  </conditionalFormatting>
  <conditionalFormatting sqref="A335">
    <cfRule type="expression" dxfId="688" priority="19">
      <formula>MOD(ROW(),2)</formula>
    </cfRule>
  </conditionalFormatting>
  <conditionalFormatting sqref="A336">
    <cfRule type="expression" dxfId="687" priority="18">
      <formula>MOD(ROW(),2)</formula>
    </cfRule>
  </conditionalFormatting>
  <conditionalFormatting sqref="A338">
    <cfRule type="expression" dxfId="686" priority="17">
      <formula>MOD(ROW(),2)</formula>
    </cfRule>
  </conditionalFormatting>
  <conditionalFormatting sqref="E308:E317">
    <cfRule type="expression" dxfId="685" priority="16">
      <formula>MOD(ROW(),2)</formula>
    </cfRule>
  </conditionalFormatting>
  <conditionalFormatting sqref="E335:E336">
    <cfRule type="expression" dxfId="684" priority="15">
      <formula>MOD(ROW(),2)</formula>
    </cfRule>
  </conditionalFormatting>
  <conditionalFormatting sqref="H324:H326">
    <cfRule type="expression" dxfId="683" priority="14">
      <formula>MOD(ROW(),2)</formula>
    </cfRule>
  </conditionalFormatting>
  <conditionalFormatting sqref="H323">
    <cfRule type="expression" dxfId="682" priority="13">
      <formula>MOD(ROW(),2)</formula>
    </cfRule>
  </conditionalFormatting>
  <conditionalFormatting sqref="F331">
    <cfRule type="expression" dxfId="681" priority="12">
      <formula>MOD(ROW(),2)</formula>
    </cfRule>
  </conditionalFormatting>
  <conditionalFormatting sqref="F332:F334">
    <cfRule type="expression" dxfId="680" priority="11">
      <formula>MOD(ROW(),2)</formula>
    </cfRule>
  </conditionalFormatting>
  <conditionalFormatting sqref="F335">
    <cfRule type="expression" dxfId="679" priority="10">
      <formula>MOD(ROW(),2)</formula>
    </cfRule>
  </conditionalFormatting>
  <conditionalFormatting sqref="F336">
    <cfRule type="expression" dxfId="678" priority="9">
      <formula>MOD(ROW(),2)</formula>
    </cfRule>
  </conditionalFormatting>
  <conditionalFormatting sqref="G324:G329">
    <cfRule type="expression" dxfId="677" priority="8">
      <formula>MOD(ROW(),2)</formula>
    </cfRule>
  </conditionalFormatting>
  <conditionalFormatting sqref="G331 G335:G336 G333">
    <cfRule type="expression" dxfId="676" priority="7">
      <formula>MOD(ROW(),2)</formula>
    </cfRule>
  </conditionalFormatting>
  <conditionalFormatting sqref="G334">
    <cfRule type="expression" dxfId="675" priority="6">
      <formula>MOD(ROW(),2)</formula>
    </cfRule>
  </conditionalFormatting>
  <conditionalFormatting sqref="E318 E320 E322 E324 E326 E328 E330">
    <cfRule type="expression" dxfId="674" priority="5">
      <formula>MOD(ROW(),2)</formula>
    </cfRule>
  </conditionalFormatting>
  <conditionalFormatting sqref="E319 E321 E323 E325 E327 E329 E331">
    <cfRule type="expression" dxfId="673" priority="4">
      <formula>MOD(ROW(),2)</formula>
    </cfRule>
  </conditionalFormatting>
  <conditionalFormatting sqref="E332">
    <cfRule type="expression" dxfId="672" priority="3">
      <formula>MOD(ROW(),2)</formula>
    </cfRule>
  </conditionalFormatting>
  <conditionalFormatting sqref="G332">
    <cfRule type="expression" dxfId="671" priority="2">
      <formula>MOD(ROW(),2)</formula>
    </cfRule>
  </conditionalFormatting>
  <conditionalFormatting sqref="I2:J2">
    <cfRule type="expression" dxfId="670" priority="1">
      <formula>MOD(ROW(),2)</formula>
    </cfRule>
  </conditionalFormatting>
  <pageMargins left="0.7" right="0.7" top="0.75" bottom="0.75" header="0.3" footer="0.3"/>
  <pageSetup scale="30" fitToHeight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zoomScale="50" zoomScaleNormal="43" zoomScalePageLayoutView="50" workbookViewId="0">
      <selection activeCell="E6" sqref="E6"/>
    </sheetView>
  </sheetViews>
  <sheetFormatPr defaultColWidth="19.296875" defaultRowHeight="31.2" x14ac:dyDescent="0.6"/>
  <cols>
    <col min="1" max="1" width="19.296875" style="125"/>
    <col min="2" max="2" width="19.296875" style="126"/>
    <col min="3" max="3" width="24.796875" style="126" customWidth="1"/>
    <col min="4" max="4" width="56.5" style="127" customWidth="1"/>
    <col min="5" max="5" width="56.19921875" style="127" customWidth="1"/>
    <col min="6" max="6" width="82.796875" style="127" customWidth="1"/>
    <col min="7" max="7" width="62.69921875" style="127" customWidth="1"/>
    <col min="8" max="8" width="19.296875" style="128"/>
    <col min="9" max="9" width="19.296875" style="129"/>
    <col min="10" max="10" width="22.19921875" style="130" customWidth="1"/>
    <col min="11" max="16384" width="19.296875" style="127"/>
  </cols>
  <sheetData>
    <row r="1" spans="1:10" s="108" customFormat="1" ht="93.6" x14ac:dyDescent="0.6">
      <c r="A1" s="105" t="s">
        <v>1334</v>
      </c>
      <c r="B1" s="106" t="s">
        <v>1340</v>
      </c>
      <c r="C1" s="106" t="s">
        <v>1341</v>
      </c>
      <c r="D1" s="107" t="s">
        <v>1335</v>
      </c>
      <c r="E1" s="107" t="s">
        <v>1339</v>
      </c>
      <c r="F1" s="107" t="s">
        <v>1336</v>
      </c>
      <c r="G1" s="107" t="s">
        <v>360</v>
      </c>
      <c r="H1" s="107" t="s">
        <v>1324</v>
      </c>
      <c r="I1" s="198" t="s">
        <v>1405</v>
      </c>
      <c r="J1" s="199" t="s">
        <v>1406</v>
      </c>
    </row>
    <row r="2" spans="1:10" s="116" customFormat="1" x14ac:dyDescent="0.6">
      <c r="A2" s="109" t="s">
        <v>564</v>
      </c>
      <c r="B2" s="110">
        <v>34.447049999999997</v>
      </c>
      <c r="C2" s="110">
        <v>-118.588342</v>
      </c>
      <c r="D2" s="111" t="s">
        <v>214</v>
      </c>
      <c r="E2" s="112" t="s">
        <v>417</v>
      </c>
      <c r="F2" s="112" t="s">
        <v>1337</v>
      </c>
      <c r="G2" s="112" t="s">
        <v>376</v>
      </c>
      <c r="H2" s="113" t="s">
        <v>514</v>
      </c>
      <c r="I2" s="114">
        <v>23.950709093267299</v>
      </c>
      <c r="J2" s="115">
        <v>383.53190660249004</v>
      </c>
    </row>
    <row r="3" spans="1:10" s="116" customFormat="1" x14ac:dyDescent="0.6">
      <c r="A3" s="109" t="s">
        <v>565</v>
      </c>
      <c r="B3" s="110">
        <v>33.905999999999999</v>
      </c>
      <c r="C3" s="110">
        <v>-118.4063</v>
      </c>
      <c r="D3" s="111" t="s">
        <v>179</v>
      </c>
      <c r="E3" s="112" t="s">
        <v>346</v>
      </c>
      <c r="F3" s="112" t="s">
        <v>357</v>
      </c>
      <c r="G3" s="112" t="s">
        <v>370</v>
      </c>
      <c r="H3" s="113" t="s">
        <v>343</v>
      </c>
      <c r="I3" s="114">
        <v>2.1572067535000001</v>
      </c>
      <c r="J3" s="115">
        <v>484.78151780000002</v>
      </c>
    </row>
    <row r="4" spans="1:10" s="116" customFormat="1" x14ac:dyDescent="0.6">
      <c r="A4" s="109" t="s">
        <v>566</v>
      </c>
      <c r="B4" s="110">
        <v>33.905431</v>
      </c>
      <c r="C4" s="110">
        <v>-118.406435</v>
      </c>
      <c r="D4" s="111" t="s">
        <v>179</v>
      </c>
      <c r="E4" s="112" t="s">
        <v>346</v>
      </c>
      <c r="F4" s="112" t="s">
        <v>357</v>
      </c>
      <c r="G4" s="112" t="s">
        <v>370</v>
      </c>
      <c r="H4" s="113" t="s">
        <v>343</v>
      </c>
      <c r="I4" s="114">
        <v>2.15379677457</v>
      </c>
      <c r="J4" s="115">
        <v>484.78151780000002</v>
      </c>
    </row>
    <row r="5" spans="1:10" s="116" customFormat="1" x14ac:dyDescent="0.6">
      <c r="A5" s="109" t="s">
        <v>567</v>
      </c>
      <c r="B5" s="110">
        <v>33.905982999999999</v>
      </c>
      <c r="C5" s="110">
        <v>-118.40348899999999</v>
      </c>
      <c r="D5" s="111" t="s">
        <v>179</v>
      </c>
      <c r="E5" s="112" t="s">
        <v>346</v>
      </c>
      <c r="F5" s="112" t="s">
        <v>357</v>
      </c>
      <c r="G5" s="112" t="s">
        <v>370</v>
      </c>
      <c r="H5" s="113" t="s">
        <v>343</v>
      </c>
      <c r="I5" s="114">
        <v>2.1901900351500001</v>
      </c>
      <c r="J5" s="115">
        <v>484.78151780000002</v>
      </c>
    </row>
    <row r="6" spans="1:10" s="116" customFormat="1" x14ac:dyDescent="0.6">
      <c r="A6" s="109" t="s">
        <v>568</v>
      </c>
      <c r="B6" s="110">
        <v>33.78245699</v>
      </c>
      <c r="C6" s="110">
        <v>-118.32809626</v>
      </c>
      <c r="D6" s="111" t="s">
        <v>1052</v>
      </c>
      <c r="E6" s="112" t="s">
        <v>197</v>
      </c>
      <c r="F6" s="112" t="s">
        <v>419</v>
      </c>
      <c r="G6" s="112" t="s">
        <v>404</v>
      </c>
      <c r="H6" s="113" t="s">
        <v>343</v>
      </c>
      <c r="I6" s="114">
        <v>0.46199782378999998</v>
      </c>
      <c r="J6" s="115">
        <v>83.965707285799994</v>
      </c>
    </row>
    <row r="7" spans="1:10" s="116" customFormat="1" x14ac:dyDescent="0.6">
      <c r="A7" s="109" t="s">
        <v>569</v>
      </c>
      <c r="B7" s="110">
        <v>33.776957000000003</v>
      </c>
      <c r="C7" s="110">
        <v>-118.28704</v>
      </c>
      <c r="D7" s="111" t="s">
        <v>185</v>
      </c>
      <c r="E7" s="112" t="s">
        <v>346</v>
      </c>
      <c r="F7" s="112" t="s">
        <v>1058</v>
      </c>
      <c r="G7" s="112" t="s">
        <v>370</v>
      </c>
      <c r="H7" s="113" t="s">
        <v>343</v>
      </c>
      <c r="I7" s="114">
        <v>8.6696936516099998E-2</v>
      </c>
      <c r="J7" s="115">
        <v>23.469128658700001</v>
      </c>
    </row>
    <row r="8" spans="1:10" s="116" customFormat="1" x14ac:dyDescent="0.6">
      <c r="A8" s="109" t="s">
        <v>570</v>
      </c>
      <c r="B8" s="110">
        <v>33.772601109999997</v>
      </c>
      <c r="C8" s="110">
        <v>-118.28643146</v>
      </c>
      <c r="D8" s="111" t="s">
        <v>185</v>
      </c>
      <c r="E8" s="112" t="s">
        <v>346</v>
      </c>
      <c r="F8" s="112" t="s">
        <v>1058</v>
      </c>
      <c r="G8" s="112" t="s">
        <v>370</v>
      </c>
      <c r="H8" s="113" t="s">
        <v>343</v>
      </c>
      <c r="I8" s="114">
        <v>0.233736125519</v>
      </c>
      <c r="J8" s="115">
        <v>28.8561951754</v>
      </c>
    </row>
    <row r="9" spans="1:10" s="116" customFormat="1" x14ac:dyDescent="0.6">
      <c r="A9" s="109" t="s">
        <v>571</v>
      </c>
      <c r="B9" s="110">
        <v>33.770829059999997</v>
      </c>
      <c r="C9" s="110">
        <v>-118.29289712000001</v>
      </c>
      <c r="D9" s="111" t="s">
        <v>185</v>
      </c>
      <c r="E9" s="112" t="s">
        <v>346</v>
      </c>
      <c r="F9" s="112" t="s">
        <v>1058</v>
      </c>
      <c r="G9" s="112" t="s">
        <v>370</v>
      </c>
      <c r="H9" s="113" t="s">
        <v>343</v>
      </c>
      <c r="I9" s="114">
        <v>1.1721898394200001</v>
      </c>
      <c r="J9" s="115">
        <v>467.45968810199997</v>
      </c>
    </row>
    <row r="10" spans="1:10" s="116" customFormat="1" x14ac:dyDescent="0.6">
      <c r="A10" s="109" t="s">
        <v>572</v>
      </c>
      <c r="B10" s="110">
        <v>33.804667999999999</v>
      </c>
      <c r="C10" s="110">
        <v>-118.243853</v>
      </c>
      <c r="D10" s="111" t="s">
        <v>189</v>
      </c>
      <c r="E10" s="112" t="s">
        <v>346</v>
      </c>
      <c r="F10" s="112" t="s">
        <v>1059</v>
      </c>
      <c r="G10" s="112" t="s">
        <v>370</v>
      </c>
      <c r="H10" s="113" t="s">
        <v>343</v>
      </c>
      <c r="I10" s="114">
        <v>1.2147851965900001</v>
      </c>
      <c r="J10" s="115">
        <v>129.004263495</v>
      </c>
    </row>
    <row r="11" spans="1:10" s="116" customFormat="1" x14ac:dyDescent="0.6">
      <c r="A11" s="109" t="s">
        <v>574</v>
      </c>
      <c r="B11" s="110">
        <v>33.815809999999999</v>
      </c>
      <c r="C11" s="110">
        <v>-118.246889</v>
      </c>
      <c r="D11" s="111" t="s">
        <v>189</v>
      </c>
      <c r="E11" s="112" t="s">
        <v>346</v>
      </c>
      <c r="F11" s="112" t="s">
        <v>1059</v>
      </c>
      <c r="G11" s="112" t="s">
        <v>370</v>
      </c>
      <c r="H11" s="113" t="s">
        <v>343</v>
      </c>
      <c r="I11" s="114">
        <v>1.74680121196</v>
      </c>
      <c r="J11" s="115">
        <v>499.44347027499998</v>
      </c>
    </row>
    <row r="12" spans="1:10" s="116" customFormat="1" x14ac:dyDescent="0.6">
      <c r="A12" s="109" t="s">
        <v>575</v>
      </c>
      <c r="B12" s="110">
        <v>33.972726000000002</v>
      </c>
      <c r="C12" s="110">
        <v>-117.69993700000001</v>
      </c>
      <c r="D12" s="111" t="s">
        <v>193</v>
      </c>
      <c r="E12" s="112" t="s">
        <v>356</v>
      </c>
      <c r="F12" s="112" t="s">
        <v>420</v>
      </c>
      <c r="G12" s="112" t="s">
        <v>376</v>
      </c>
      <c r="H12" s="113" t="s">
        <v>1046</v>
      </c>
      <c r="I12" s="114">
        <v>7.4708613632666676</v>
      </c>
      <c r="J12" s="115">
        <v>293.295001195</v>
      </c>
    </row>
    <row r="13" spans="1:10" s="116" customFormat="1" x14ac:dyDescent="0.6">
      <c r="A13" s="109" t="s">
        <v>576</v>
      </c>
      <c r="B13" s="110">
        <v>34.594797999999997</v>
      </c>
      <c r="C13" s="110">
        <v>-117.26763800000001</v>
      </c>
      <c r="D13" s="111" t="s">
        <v>195</v>
      </c>
      <c r="E13" s="112" t="s">
        <v>197</v>
      </c>
      <c r="F13" s="112" t="s">
        <v>442</v>
      </c>
      <c r="G13" s="112" t="s">
        <v>404</v>
      </c>
      <c r="H13" s="113" t="s">
        <v>343</v>
      </c>
      <c r="I13" s="114">
        <v>0.157756475732</v>
      </c>
      <c r="J13" s="115">
        <v>78.449984066300004</v>
      </c>
    </row>
    <row r="14" spans="1:10" s="116" customFormat="1" x14ac:dyDescent="0.6">
      <c r="A14" s="109" t="s">
        <v>577</v>
      </c>
      <c r="B14" s="110">
        <v>34.779864000000003</v>
      </c>
      <c r="C14" s="110">
        <v>-116.594275</v>
      </c>
      <c r="D14" s="111" t="s">
        <v>198</v>
      </c>
      <c r="E14" s="112" t="s">
        <v>455</v>
      </c>
      <c r="F14" s="112" t="s">
        <v>421</v>
      </c>
      <c r="G14" s="112" t="s">
        <v>376</v>
      </c>
      <c r="H14" s="113" t="s">
        <v>343</v>
      </c>
      <c r="I14" s="114">
        <v>2.6732588363200001</v>
      </c>
      <c r="J14" s="115">
        <v>168.15159826799999</v>
      </c>
    </row>
    <row r="15" spans="1:10" s="116" customFormat="1" x14ac:dyDescent="0.6">
      <c r="A15" s="109" t="s">
        <v>578</v>
      </c>
      <c r="B15" s="110">
        <v>35.185084000000003</v>
      </c>
      <c r="C15" s="110">
        <v>-119.10205500000001</v>
      </c>
      <c r="D15" s="111" t="s">
        <v>1193</v>
      </c>
      <c r="E15" s="112" t="s">
        <v>1057</v>
      </c>
      <c r="F15" s="112" t="s">
        <v>1053</v>
      </c>
      <c r="G15" s="112" t="s">
        <v>392</v>
      </c>
      <c r="H15" s="113" t="s">
        <v>343</v>
      </c>
      <c r="I15" s="114">
        <v>0.34561209706599999</v>
      </c>
      <c r="J15" s="115">
        <v>52.280493494200002</v>
      </c>
    </row>
    <row r="16" spans="1:10" s="116" customFormat="1" x14ac:dyDescent="0.6">
      <c r="A16" s="109" t="s">
        <v>579</v>
      </c>
      <c r="B16" s="110">
        <v>35.200662000000001</v>
      </c>
      <c r="C16" s="110">
        <v>-119.05234799999999</v>
      </c>
      <c r="D16" s="111" t="s">
        <v>1193</v>
      </c>
      <c r="E16" s="112" t="s">
        <v>1057</v>
      </c>
      <c r="F16" s="112" t="s">
        <v>1085</v>
      </c>
      <c r="G16" s="112" t="s">
        <v>392</v>
      </c>
      <c r="H16" s="113" t="s">
        <v>514</v>
      </c>
      <c r="I16" s="114">
        <v>7.0103268753699997</v>
      </c>
      <c r="J16" s="115">
        <v>376.71659138749999</v>
      </c>
    </row>
    <row r="17" spans="1:10" s="116" customFormat="1" x14ac:dyDescent="0.6">
      <c r="A17" s="109" t="s">
        <v>580</v>
      </c>
      <c r="B17" s="110">
        <v>35.213923000000001</v>
      </c>
      <c r="C17" s="110">
        <v>-118.987962</v>
      </c>
      <c r="D17" s="111" t="s">
        <v>1193</v>
      </c>
      <c r="E17" s="112" t="s">
        <v>1057</v>
      </c>
      <c r="F17" s="112" t="s">
        <v>1054</v>
      </c>
      <c r="G17" s="112" t="s">
        <v>392</v>
      </c>
      <c r="H17" s="113" t="s">
        <v>343</v>
      </c>
      <c r="I17" s="114">
        <v>0.14810170419499999</v>
      </c>
      <c r="J17" s="115">
        <v>16.909760495099999</v>
      </c>
    </row>
    <row r="18" spans="1:10" s="116" customFormat="1" x14ac:dyDescent="0.6">
      <c r="A18" s="109" t="s">
        <v>581</v>
      </c>
      <c r="B18" s="110">
        <v>35.175012000000002</v>
      </c>
      <c r="C18" s="110">
        <v>-119.12432099999999</v>
      </c>
      <c r="D18" s="111" t="s">
        <v>1193</v>
      </c>
      <c r="E18" s="112" t="s">
        <v>1057</v>
      </c>
      <c r="F18" s="112" t="s">
        <v>443</v>
      </c>
      <c r="G18" s="112" t="s">
        <v>392</v>
      </c>
      <c r="H18" s="113" t="s">
        <v>343</v>
      </c>
      <c r="I18" s="114">
        <v>0.64451675955200005</v>
      </c>
      <c r="J18" s="115">
        <v>140.28328482000001</v>
      </c>
    </row>
    <row r="19" spans="1:10" s="116" customFormat="1" x14ac:dyDescent="0.6">
      <c r="A19" s="109" t="s">
        <v>582</v>
      </c>
      <c r="B19" s="110">
        <v>35.177401000000003</v>
      </c>
      <c r="C19" s="110">
        <v>-119.121911</v>
      </c>
      <c r="D19" s="111" t="s">
        <v>1193</v>
      </c>
      <c r="E19" s="112" t="s">
        <v>1057</v>
      </c>
      <c r="F19" s="112" t="s">
        <v>443</v>
      </c>
      <c r="G19" s="112" t="s">
        <v>392</v>
      </c>
      <c r="H19" s="113" t="s">
        <v>343</v>
      </c>
      <c r="I19" s="114">
        <v>0.16079984791599999</v>
      </c>
      <c r="J19" s="115">
        <v>18.569060288599999</v>
      </c>
    </row>
    <row r="20" spans="1:10" s="116" customFormat="1" x14ac:dyDescent="0.6">
      <c r="A20" s="109" t="s">
        <v>583</v>
      </c>
      <c r="B20" s="110">
        <v>35.185952</v>
      </c>
      <c r="C20" s="110">
        <v>-119.103418</v>
      </c>
      <c r="D20" s="111" t="s">
        <v>1193</v>
      </c>
      <c r="E20" s="112" t="s">
        <v>1057</v>
      </c>
      <c r="F20" s="112" t="s">
        <v>1053</v>
      </c>
      <c r="G20" s="112" t="s">
        <v>392</v>
      </c>
      <c r="H20" s="113" t="s">
        <v>343</v>
      </c>
      <c r="I20" s="114">
        <v>0.23174693901099999</v>
      </c>
      <c r="J20" s="115">
        <v>33.065087327900002</v>
      </c>
    </row>
    <row r="21" spans="1:10" s="116" customFormat="1" x14ac:dyDescent="0.6">
      <c r="A21" s="109" t="s">
        <v>584</v>
      </c>
      <c r="B21" s="110">
        <v>35.204009999999997</v>
      </c>
      <c r="C21" s="110">
        <v>-119.08110600000001</v>
      </c>
      <c r="D21" s="111" t="s">
        <v>1193</v>
      </c>
      <c r="E21" s="112" t="s">
        <v>1057</v>
      </c>
      <c r="F21" s="112" t="s">
        <v>1086</v>
      </c>
      <c r="G21" s="112" t="s">
        <v>392</v>
      </c>
      <c r="H21" s="113" t="s">
        <v>343</v>
      </c>
      <c r="I21" s="114">
        <v>3.8402746599199999</v>
      </c>
      <c r="J21" s="115">
        <v>485.41876766399997</v>
      </c>
    </row>
    <row r="22" spans="1:10" s="116" customFormat="1" x14ac:dyDescent="0.6">
      <c r="A22" s="109" t="s">
        <v>585</v>
      </c>
      <c r="B22" s="110">
        <v>35.203946999999999</v>
      </c>
      <c r="C22" s="110">
        <v>-119.198909</v>
      </c>
      <c r="D22" s="111" t="s">
        <v>1193</v>
      </c>
      <c r="E22" s="112" t="s">
        <v>1057</v>
      </c>
      <c r="F22" s="112" t="s">
        <v>1055</v>
      </c>
      <c r="G22" s="112" t="s">
        <v>392</v>
      </c>
      <c r="H22" s="113" t="s">
        <v>343</v>
      </c>
      <c r="I22" s="114">
        <v>5.0733218384000001</v>
      </c>
      <c r="J22" s="115">
        <v>355.04575761400002</v>
      </c>
    </row>
    <row r="23" spans="1:10" s="116" customFormat="1" x14ac:dyDescent="0.6">
      <c r="A23" s="109" t="s">
        <v>586</v>
      </c>
      <c r="B23" s="110">
        <v>35.214329999999997</v>
      </c>
      <c r="C23" s="110">
        <v>-119.207404</v>
      </c>
      <c r="D23" s="111" t="s">
        <v>1193</v>
      </c>
      <c r="E23" s="112" t="s">
        <v>1057</v>
      </c>
      <c r="F23" s="112" t="s">
        <v>444</v>
      </c>
      <c r="G23" s="112" t="s">
        <v>392</v>
      </c>
      <c r="H23" s="113" t="s">
        <v>343</v>
      </c>
      <c r="I23" s="114">
        <v>0.57553415373000005</v>
      </c>
      <c r="J23" s="115">
        <v>55.782613778799998</v>
      </c>
    </row>
    <row r="24" spans="1:10" s="116" customFormat="1" x14ac:dyDescent="0.6">
      <c r="A24" s="109" t="s">
        <v>587</v>
      </c>
      <c r="B24" s="110">
        <v>35.214247999999998</v>
      </c>
      <c r="C24" s="110">
        <v>-119.209689</v>
      </c>
      <c r="D24" s="111" t="s">
        <v>1193</v>
      </c>
      <c r="E24" s="112" t="s">
        <v>1057</v>
      </c>
      <c r="F24" s="112" t="s">
        <v>1087</v>
      </c>
      <c r="G24" s="112" t="s">
        <v>392</v>
      </c>
      <c r="H24" s="113" t="s">
        <v>343</v>
      </c>
      <c r="I24" s="114">
        <v>0.213639652357</v>
      </c>
      <c r="J24" s="115">
        <v>16.909760495099999</v>
      </c>
    </row>
    <row r="25" spans="1:10" s="116" customFormat="1" x14ac:dyDescent="0.6">
      <c r="A25" s="109" t="s">
        <v>588</v>
      </c>
      <c r="B25" s="110">
        <v>35.202446999999999</v>
      </c>
      <c r="C25" s="110">
        <v>-119.198758</v>
      </c>
      <c r="D25" s="111" t="s">
        <v>1193</v>
      </c>
      <c r="E25" s="112" t="s">
        <v>1057</v>
      </c>
      <c r="F25" s="112" t="s">
        <v>1055</v>
      </c>
      <c r="G25" s="112" t="s">
        <v>392</v>
      </c>
      <c r="H25" s="113" t="s">
        <v>343</v>
      </c>
      <c r="I25" s="114">
        <v>8.3686974700499999</v>
      </c>
      <c r="J25" s="115">
        <v>247.928800263</v>
      </c>
    </row>
    <row r="26" spans="1:10" s="116" customFormat="1" x14ac:dyDescent="0.6">
      <c r="A26" s="109" t="s">
        <v>589</v>
      </c>
      <c r="B26" s="110">
        <v>35.251413999999997</v>
      </c>
      <c r="C26" s="110">
        <v>-119.157174</v>
      </c>
      <c r="D26" s="111" t="s">
        <v>1193</v>
      </c>
      <c r="E26" s="112" t="s">
        <v>1057</v>
      </c>
      <c r="F26" s="112" t="s">
        <v>1055</v>
      </c>
      <c r="G26" s="112" t="s">
        <v>392</v>
      </c>
      <c r="H26" s="113" t="s">
        <v>343</v>
      </c>
      <c r="I26" s="114">
        <v>4.3574654660199998</v>
      </c>
      <c r="J26" s="115">
        <v>135.1261607684161</v>
      </c>
    </row>
    <row r="27" spans="1:10" s="116" customFormat="1" x14ac:dyDescent="0.6">
      <c r="A27" s="109" t="s">
        <v>590</v>
      </c>
      <c r="B27" s="110">
        <v>35.957973000000003</v>
      </c>
      <c r="C27" s="110">
        <v>-119.231588</v>
      </c>
      <c r="D27" s="111" t="s">
        <v>1194</v>
      </c>
      <c r="E27" s="112" t="s">
        <v>1057</v>
      </c>
      <c r="F27" s="112" t="s">
        <v>1088</v>
      </c>
      <c r="G27" s="112" t="s">
        <v>392</v>
      </c>
      <c r="H27" s="113" t="s">
        <v>343</v>
      </c>
      <c r="I27" s="114">
        <v>1.58526332397</v>
      </c>
      <c r="J27" s="115">
        <v>277.77148881800002</v>
      </c>
    </row>
    <row r="28" spans="1:10" s="116" customFormat="1" x14ac:dyDescent="0.6">
      <c r="A28" s="109" t="s">
        <v>591</v>
      </c>
      <c r="B28" s="110">
        <v>36.000466000000003</v>
      </c>
      <c r="C28" s="110">
        <v>-119.50093200000001</v>
      </c>
      <c r="D28" s="111" t="s">
        <v>1194</v>
      </c>
      <c r="E28" s="112" t="s">
        <v>1057</v>
      </c>
      <c r="F28" s="112" t="s">
        <v>1226</v>
      </c>
      <c r="G28" s="112" t="s">
        <v>392</v>
      </c>
      <c r="H28" s="113" t="s">
        <v>343</v>
      </c>
      <c r="I28" s="114">
        <v>0.91203922871499998</v>
      </c>
      <c r="J28" s="115">
        <v>158.40454538899999</v>
      </c>
    </row>
    <row r="29" spans="1:10" s="116" customFormat="1" x14ac:dyDescent="0.6">
      <c r="A29" s="109" t="s">
        <v>592</v>
      </c>
      <c r="B29" s="110">
        <v>35.990879999999997</v>
      </c>
      <c r="C29" s="110">
        <v>-119.491941</v>
      </c>
      <c r="D29" s="111" t="s">
        <v>1194</v>
      </c>
      <c r="E29" s="112" t="s">
        <v>1211</v>
      </c>
      <c r="F29" s="112" t="s">
        <v>1211</v>
      </c>
      <c r="G29" s="112" t="s">
        <v>392</v>
      </c>
      <c r="H29" s="113" t="s">
        <v>343</v>
      </c>
      <c r="I29" s="114">
        <v>0.13077877555</v>
      </c>
      <c r="J29" s="115">
        <v>16.1554944214</v>
      </c>
    </row>
    <row r="30" spans="1:10" s="116" customFormat="1" x14ac:dyDescent="0.6">
      <c r="A30" s="109" t="s">
        <v>593</v>
      </c>
      <c r="B30" s="110">
        <v>36.018492999999999</v>
      </c>
      <c r="C30" s="110">
        <v>-119.41682299999999</v>
      </c>
      <c r="D30" s="111" t="s">
        <v>1195</v>
      </c>
      <c r="E30" s="112" t="s">
        <v>1057</v>
      </c>
      <c r="F30" s="112" t="s">
        <v>1089</v>
      </c>
      <c r="G30" s="112" t="s">
        <v>392</v>
      </c>
      <c r="H30" s="113" t="s">
        <v>514</v>
      </c>
      <c r="I30" s="114">
        <v>4.2536910453329995</v>
      </c>
      <c r="J30" s="115">
        <v>327.98721577649997</v>
      </c>
    </row>
    <row r="31" spans="1:10" s="116" customFormat="1" x14ac:dyDescent="0.6">
      <c r="A31" s="109" t="s">
        <v>594</v>
      </c>
      <c r="B31" s="110">
        <v>36.044477999999998</v>
      </c>
      <c r="C31" s="110">
        <v>-119.21684</v>
      </c>
      <c r="D31" s="111" t="s">
        <v>1196</v>
      </c>
      <c r="E31" s="112" t="s">
        <v>1057</v>
      </c>
      <c r="F31" s="112" t="s">
        <v>1090</v>
      </c>
      <c r="G31" s="112" t="s">
        <v>392</v>
      </c>
      <c r="H31" s="117" t="s">
        <v>343</v>
      </c>
      <c r="I31" s="118" t="s">
        <v>1217</v>
      </c>
      <c r="J31" s="119" t="s">
        <v>1217</v>
      </c>
    </row>
    <row r="32" spans="1:10" s="116" customFormat="1" x14ac:dyDescent="0.6">
      <c r="A32" s="109" t="s">
        <v>595</v>
      </c>
      <c r="B32" s="110">
        <v>36.093493000000002</v>
      </c>
      <c r="C32" s="110">
        <v>-119.339671</v>
      </c>
      <c r="D32" s="111" t="s">
        <v>1195</v>
      </c>
      <c r="E32" s="112" t="s">
        <v>1057</v>
      </c>
      <c r="F32" s="112" t="s">
        <v>1091</v>
      </c>
      <c r="G32" s="112" t="s">
        <v>392</v>
      </c>
      <c r="H32" s="113" t="s">
        <v>343</v>
      </c>
      <c r="I32" s="114">
        <v>2.8234716262699999</v>
      </c>
      <c r="J32" s="115">
        <v>496.38896039299999</v>
      </c>
    </row>
    <row r="33" spans="1:10" s="116" customFormat="1" x14ac:dyDescent="0.6">
      <c r="A33" s="109" t="s">
        <v>596</v>
      </c>
      <c r="B33" s="110">
        <v>36.081249999999997</v>
      </c>
      <c r="C33" s="110">
        <v>-119.421266</v>
      </c>
      <c r="D33" s="111" t="s">
        <v>1196</v>
      </c>
      <c r="E33" s="112" t="s">
        <v>1057</v>
      </c>
      <c r="F33" s="112" t="s">
        <v>1092</v>
      </c>
      <c r="G33" s="112" t="s">
        <v>392</v>
      </c>
      <c r="H33" s="113" t="s">
        <v>343</v>
      </c>
      <c r="I33" s="114">
        <v>21.734301798000001</v>
      </c>
      <c r="J33" s="115">
        <v>490.33254022099999</v>
      </c>
    </row>
    <row r="34" spans="1:10" s="116" customFormat="1" x14ac:dyDescent="0.6">
      <c r="A34" s="109" t="s">
        <v>597</v>
      </c>
      <c r="B34" s="110">
        <v>36.073672000000002</v>
      </c>
      <c r="C34" s="110">
        <v>-119.44069</v>
      </c>
      <c r="D34" s="111" t="s">
        <v>1196</v>
      </c>
      <c r="E34" s="112" t="s">
        <v>1056</v>
      </c>
      <c r="F34" s="112" t="s">
        <v>1093</v>
      </c>
      <c r="G34" s="112" t="s">
        <v>392</v>
      </c>
      <c r="H34" s="113" t="s">
        <v>514</v>
      </c>
      <c r="I34" s="114">
        <v>14.604287074462503</v>
      </c>
      <c r="J34" s="115">
        <v>465.1073943545</v>
      </c>
    </row>
    <row r="35" spans="1:10" s="116" customFormat="1" x14ac:dyDescent="0.6">
      <c r="A35" s="109" t="s">
        <v>598</v>
      </c>
      <c r="B35" s="110">
        <v>37.986497999999997</v>
      </c>
      <c r="C35" s="110">
        <v>-121.473553</v>
      </c>
      <c r="D35" s="112" t="s">
        <v>1079</v>
      </c>
      <c r="E35" s="112" t="s">
        <v>417</v>
      </c>
      <c r="F35" s="112" t="s">
        <v>1079</v>
      </c>
      <c r="G35" s="112" t="s">
        <v>376</v>
      </c>
      <c r="H35" s="113" t="s">
        <v>343</v>
      </c>
      <c r="I35" s="114">
        <v>12.4024033882</v>
      </c>
      <c r="J35" s="115">
        <v>489.80863610199998</v>
      </c>
    </row>
    <row r="36" spans="1:10" s="116" customFormat="1" x14ac:dyDescent="0.6">
      <c r="A36" s="109" t="s">
        <v>599</v>
      </c>
      <c r="B36" s="110">
        <v>36.078623999999998</v>
      </c>
      <c r="C36" s="110">
        <v>-119.441585</v>
      </c>
      <c r="D36" s="111" t="s">
        <v>1196</v>
      </c>
      <c r="E36" s="112" t="s">
        <v>1057</v>
      </c>
      <c r="F36" s="112" t="s">
        <v>1093</v>
      </c>
      <c r="G36" s="112" t="s">
        <v>392</v>
      </c>
      <c r="H36" s="113" t="s">
        <v>343</v>
      </c>
      <c r="I36" s="114">
        <v>8.4172470280899994</v>
      </c>
      <c r="J36" s="115">
        <v>488.62255371600003</v>
      </c>
    </row>
    <row r="37" spans="1:10" s="116" customFormat="1" x14ac:dyDescent="0.6">
      <c r="A37" s="109" t="s">
        <v>600</v>
      </c>
      <c r="B37" s="110">
        <v>36.103274999999996</v>
      </c>
      <c r="C37" s="110">
        <v>-119.373515</v>
      </c>
      <c r="D37" s="111" t="s">
        <v>1196</v>
      </c>
      <c r="E37" s="112" t="s">
        <v>1057</v>
      </c>
      <c r="F37" s="112" t="s">
        <v>1094</v>
      </c>
      <c r="G37" s="112" t="s">
        <v>392</v>
      </c>
      <c r="H37" s="113" t="s">
        <v>343</v>
      </c>
      <c r="I37" s="114">
        <v>13.510960925399999</v>
      </c>
      <c r="J37" s="115">
        <v>498.036143267</v>
      </c>
    </row>
    <row r="38" spans="1:10" s="116" customFormat="1" x14ac:dyDescent="0.6">
      <c r="A38" s="109" t="s">
        <v>601</v>
      </c>
      <c r="B38" s="110">
        <v>36.101627999999998</v>
      </c>
      <c r="C38" s="110">
        <v>-119.417665</v>
      </c>
      <c r="D38" s="111" t="s">
        <v>1196</v>
      </c>
      <c r="E38" s="112" t="s">
        <v>1057</v>
      </c>
      <c r="F38" s="112" t="s">
        <v>1095</v>
      </c>
      <c r="G38" s="112" t="s">
        <v>392</v>
      </c>
      <c r="H38" s="113" t="s">
        <v>343</v>
      </c>
      <c r="I38" s="114">
        <v>0.34559470228900002</v>
      </c>
      <c r="J38" s="115">
        <v>120.598507453</v>
      </c>
    </row>
    <row r="39" spans="1:10" s="116" customFormat="1" x14ac:dyDescent="0.6">
      <c r="A39" s="109" t="s">
        <v>602</v>
      </c>
      <c r="B39" s="110">
        <v>36.147357999999997</v>
      </c>
      <c r="C39" s="110">
        <v>-119.49951900000001</v>
      </c>
      <c r="D39" s="111" t="s">
        <v>1194</v>
      </c>
      <c r="E39" s="112" t="s">
        <v>1057</v>
      </c>
      <c r="F39" s="112" t="s">
        <v>1096</v>
      </c>
      <c r="G39" s="112" t="s">
        <v>392</v>
      </c>
      <c r="H39" s="113" t="s">
        <v>343</v>
      </c>
      <c r="I39" s="114">
        <v>176.99481916400001</v>
      </c>
      <c r="J39" s="115">
        <v>497.321827391</v>
      </c>
    </row>
    <row r="40" spans="1:10" s="116" customFormat="1" x14ac:dyDescent="0.6">
      <c r="A40" s="109" t="s">
        <v>603</v>
      </c>
      <c r="B40" s="110">
        <v>36.141361000000003</v>
      </c>
      <c r="C40" s="110">
        <v>-119.53598</v>
      </c>
      <c r="D40" s="111" t="s">
        <v>1194</v>
      </c>
      <c r="E40" s="112" t="s">
        <v>1057</v>
      </c>
      <c r="F40" s="112" t="s">
        <v>1097</v>
      </c>
      <c r="G40" s="112" t="s">
        <v>392</v>
      </c>
      <c r="H40" s="113" t="s">
        <v>343</v>
      </c>
      <c r="I40" s="114">
        <v>142.86904498000001</v>
      </c>
      <c r="J40" s="115">
        <v>497.321827391</v>
      </c>
    </row>
    <row r="41" spans="1:10" s="116" customFormat="1" x14ac:dyDescent="0.6">
      <c r="A41" s="109" t="s">
        <v>604</v>
      </c>
      <c r="B41" s="110">
        <v>36.215831690000002</v>
      </c>
      <c r="C41" s="110">
        <v>-119.16591520999999</v>
      </c>
      <c r="D41" s="111" t="s">
        <v>1197</v>
      </c>
      <c r="E41" s="112" t="s">
        <v>1057</v>
      </c>
      <c r="F41" s="112" t="s">
        <v>1098</v>
      </c>
      <c r="G41" s="112" t="s">
        <v>392</v>
      </c>
      <c r="H41" s="113" t="s">
        <v>343</v>
      </c>
      <c r="I41" s="114">
        <v>0.122547836974</v>
      </c>
      <c r="J41" s="115">
        <v>13.416407865</v>
      </c>
    </row>
    <row r="42" spans="1:10" s="116" customFormat="1" x14ac:dyDescent="0.6">
      <c r="A42" s="109" t="s">
        <v>605</v>
      </c>
      <c r="B42" s="110">
        <v>36.203220819999999</v>
      </c>
      <c r="C42" s="110">
        <v>-119.19107612000001</v>
      </c>
      <c r="D42" s="111" t="s">
        <v>1197</v>
      </c>
      <c r="E42" s="112" t="s">
        <v>1057</v>
      </c>
      <c r="F42" s="112" t="s">
        <v>1226</v>
      </c>
      <c r="G42" s="112" t="s">
        <v>392</v>
      </c>
      <c r="H42" s="113" t="s">
        <v>343</v>
      </c>
      <c r="I42" s="114">
        <v>8.9860467240199998E-2</v>
      </c>
      <c r="J42" s="115">
        <v>9.48683298051</v>
      </c>
    </row>
    <row r="43" spans="1:10" s="116" customFormat="1" x14ac:dyDescent="0.6">
      <c r="A43" s="109" t="s">
        <v>606</v>
      </c>
      <c r="B43" s="110">
        <v>36.165297180000003</v>
      </c>
      <c r="C43" s="110">
        <v>-119.53785381</v>
      </c>
      <c r="D43" s="111" t="s">
        <v>1194</v>
      </c>
      <c r="E43" s="112" t="s">
        <v>1057</v>
      </c>
      <c r="F43" s="112" t="s">
        <v>1226</v>
      </c>
      <c r="G43" s="112" t="s">
        <v>392</v>
      </c>
      <c r="H43" s="113" t="s">
        <v>343</v>
      </c>
      <c r="I43" s="114">
        <v>30.770526475699999</v>
      </c>
      <c r="J43" s="115">
        <v>488.48439074300001</v>
      </c>
    </row>
    <row r="44" spans="1:10" s="116" customFormat="1" x14ac:dyDescent="0.6">
      <c r="A44" s="109" t="s">
        <v>607</v>
      </c>
      <c r="B44" s="110">
        <v>36.227986119999997</v>
      </c>
      <c r="C44" s="110">
        <v>-119.18032026</v>
      </c>
      <c r="D44" s="111" t="s">
        <v>1197</v>
      </c>
      <c r="E44" s="112" t="s">
        <v>1056</v>
      </c>
      <c r="F44" s="112" t="s">
        <v>446</v>
      </c>
      <c r="G44" s="112" t="s">
        <v>392</v>
      </c>
      <c r="H44" s="117" t="s">
        <v>343</v>
      </c>
      <c r="I44" s="118" t="s">
        <v>1217</v>
      </c>
      <c r="J44" s="119" t="s">
        <v>1217</v>
      </c>
    </row>
    <row r="45" spans="1:10" s="116" customFormat="1" x14ac:dyDescent="0.6">
      <c r="A45" s="109" t="s">
        <v>608</v>
      </c>
      <c r="B45" s="110">
        <v>36.163991430000003</v>
      </c>
      <c r="C45" s="110">
        <v>-119.69249349</v>
      </c>
      <c r="D45" s="111" t="s">
        <v>1198</v>
      </c>
      <c r="E45" s="112" t="s">
        <v>1057</v>
      </c>
      <c r="F45" s="112" t="s">
        <v>1226</v>
      </c>
      <c r="G45" s="112" t="s">
        <v>392</v>
      </c>
      <c r="H45" s="117" t="s">
        <v>343</v>
      </c>
      <c r="I45" s="118" t="s">
        <v>1217</v>
      </c>
      <c r="J45" s="119" t="s">
        <v>1217</v>
      </c>
    </row>
    <row r="46" spans="1:10" s="116" customFormat="1" x14ac:dyDescent="0.6">
      <c r="A46" s="109" t="s">
        <v>609</v>
      </c>
      <c r="B46" s="110">
        <v>36.182383000000002</v>
      </c>
      <c r="C46" s="110">
        <v>-119.659077</v>
      </c>
      <c r="D46" s="111" t="s">
        <v>1198</v>
      </c>
      <c r="E46" s="112" t="s">
        <v>1057</v>
      </c>
      <c r="F46" s="112" t="s">
        <v>1099</v>
      </c>
      <c r="G46" s="112" t="s">
        <v>392</v>
      </c>
      <c r="H46" s="113" t="s">
        <v>343</v>
      </c>
      <c r="I46" s="114">
        <v>0.90654722973699997</v>
      </c>
      <c r="J46" s="115">
        <v>184.567060983</v>
      </c>
    </row>
    <row r="47" spans="1:10" s="116" customFormat="1" x14ac:dyDescent="0.6">
      <c r="A47" s="109" t="s">
        <v>610</v>
      </c>
      <c r="B47" s="110">
        <v>36.192615000000004</v>
      </c>
      <c r="C47" s="110">
        <v>-119.531047</v>
      </c>
      <c r="D47" s="111" t="s">
        <v>1198</v>
      </c>
      <c r="E47" s="112" t="s">
        <v>1057</v>
      </c>
      <c r="F47" s="112" t="s">
        <v>1100</v>
      </c>
      <c r="G47" s="112" t="s">
        <v>392</v>
      </c>
      <c r="H47" s="113" t="s">
        <v>343</v>
      </c>
      <c r="I47" s="114">
        <v>80.501200291800004</v>
      </c>
      <c r="J47" s="115">
        <v>490.06632204200002</v>
      </c>
    </row>
    <row r="48" spans="1:10" s="116" customFormat="1" x14ac:dyDescent="0.6">
      <c r="A48" s="109" t="s">
        <v>611</v>
      </c>
      <c r="B48" s="110">
        <v>36.164541</v>
      </c>
      <c r="C48" s="110">
        <v>-119.69238900000001</v>
      </c>
      <c r="D48" s="111" t="s">
        <v>1198</v>
      </c>
      <c r="E48" s="112" t="s">
        <v>1057</v>
      </c>
      <c r="F48" s="112" t="s">
        <v>1226</v>
      </c>
      <c r="G48" s="112" t="s">
        <v>392</v>
      </c>
      <c r="H48" s="113" t="s">
        <v>343</v>
      </c>
      <c r="I48" s="114">
        <v>0.15389078296700001</v>
      </c>
      <c r="J48" s="115">
        <v>19.209372712299999</v>
      </c>
    </row>
    <row r="49" spans="1:10" s="116" customFormat="1" x14ac:dyDescent="0.6">
      <c r="A49" s="109" t="s">
        <v>612</v>
      </c>
      <c r="B49" s="110">
        <v>36.189115000000001</v>
      </c>
      <c r="C49" s="110">
        <v>-119.606686</v>
      </c>
      <c r="D49" s="111" t="s">
        <v>1198</v>
      </c>
      <c r="E49" s="112" t="s">
        <v>1057</v>
      </c>
      <c r="F49" s="112" t="s">
        <v>1101</v>
      </c>
      <c r="G49" s="112" t="s">
        <v>392</v>
      </c>
      <c r="H49" s="113" t="s">
        <v>343</v>
      </c>
      <c r="I49" s="114">
        <v>1.27488546632</v>
      </c>
      <c r="J49" s="115">
        <v>221.35040094799999</v>
      </c>
    </row>
    <row r="50" spans="1:10" s="116" customFormat="1" x14ac:dyDescent="0.6">
      <c r="A50" s="109" t="s">
        <v>613</v>
      </c>
      <c r="B50" s="110">
        <v>36.194111999999997</v>
      </c>
      <c r="C50" s="110">
        <v>-119.56100000000001</v>
      </c>
      <c r="D50" s="111" t="s">
        <v>1198</v>
      </c>
      <c r="E50" s="112" t="s">
        <v>1057</v>
      </c>
      <c r="F50" s="112" t="s">
        <v>1226</v>
      </c>
      <c r="G50" s="112" t="s">
        <v>392</v>
      </c>
      <c r="H50" s="113" t="s">
        <v>343</v>
      </c>
      <c r="I50" s="114">
        <v>2.2340369080200002</v>
      </c>
      <c r="J50" s="115">
        <v>189.97368238799999</v>
      </c>
    </row>
    <row r="51" spans="1:10" s="116" customFormat="1" x14ac:dyDescent="0.6">
      <c r="A51" s="109" t="s">
        <v>615</v>
      </c>
      <c r="B51" s="110">
        <v>36.192641000000002</v>
      </c>
      <c r="C51" s="110">
        <v>-119.53300400000001</v>
      </c>
      <c r="D51" s="111" t="s">
        <v>1198</v>
      </c>
      <c r="E51" s="112" t="s">
        <v>1057</v>
      </c>
      <c r="F51" s="112" t="s">
        <v>1100</v>
      </c>
      <c r="G51" s="112" t="s">
        <v>392</v>
      </c>
      <c r="H51" s="113" t="s">
        <v>343</v>
      </c>
      <c r="I51" s="114">
        <v>74.659745340699999</v>
      </c>
      <c r="J51" s="115">
        <v>490.06632204200002</v>
      </c>
    </row>
    <row r="52" spans="1:10" s="116" customFormat="1" x14ac:dyDescent="0.6">
      <c r="A52" s="109" t="s">
        <v>614</v>
      </c>
      <c r="B52" s="110">
        <v>36.205483999999998</v>
      </c>
      <c r="C52" s="110">
        <v>-119.53237300000001</v>
      </c>
      <c r="D52" s="111" t="s">
        <v>1198</v>
      </c>
      <c r="E52" s="112" t="s">
        <v>1057</v>
      </c>
      <c r="F52" s="112" t="s">
        <v>1102</v>
      </c>
      <c r="G52" s="112" t="s">
        <v>392</v>
      </c>
      <c r="H52" s="113" t="s">
        <v>343</v>
      </c>
      <c r="I52" s="114">
        <v>20.717827247900001</v>
      </c>
      <c r="J52" s="115">
        <v>469.57427527499999</v>
      </c>
    </row>
    <row r="53" spans="1:10" s="116" customFormat="1" x14ac:dyDescent="0.6">
      <c r="A53" s="109" t="s">
        <v>616</v>
      </c>
      <c r="B53" s="110">
        <v>36.199680000000001</v>
      </c>
      <c r="C53" s="110">
        <v>-119.596795</v>
      </c>
      <c r="D53" s="111" t="s">
        <v>1198</v>
      </c>
      <c r="E53" s="112" t="s">
        <v>1057</v>
      </c>
      <c r="F53" s="112" t="s">
        <v>1103</v>
      </c>
      <c r="G53" s="112" t="s">
        <v>392</v>
      </c>
      <c r="H53" s="113" t="s">
        <v>343</v>
      </c>
      <c r="I53" s="114">
        <v>1.46167598711</v>
      </c>
      <c r="J53" s="115">
        <v>270.74896121699999</v>
      </c>
    </row>
    <row r="54" spans="1:10" s="116" customFormat="1" x14ac:dyDescent="0.6">
      <c r="A54" s="109" t="s">
        <v>617</v>
      </c>
      <c r="B54" s="110">
        <v>36.197837999999997</v>
      </c>
      <c r="C54" s="110">
        <v>-119.638796</v>
      </c>
      <c r="D54" s="111" t="s">
        <v>1198</v>
      </c>
      <c r="E54" s="112" t="s">
        <v>1057</v>
      </c>
      <c r="F54" s="112" t="s">
        <v>1226</v>
      </c>
      <c r="G54" s="112" t="s">
        <v>392</v>
      </c>
      <c r="H54" s="117" t="s">
        <v>343</v>
      </c>
      <c r="I54" s="118" t="s">
        <v>1217</v>
      </c>
      <c r="J54" s="119" t="s">
        <v>1217</v>
      </c>
    </row>
    <row r="55" spans="1:10" s="116" customFormat="1" x14ac:dyDescent="0.6">
      <c r="A55" s="109" t="s">
        <v>618</v>
      </c>
      <c r="B55" s="110">
        <v>36.207186</v>
      </c>
      <c r="C55" s="110">
        <v>-119.69637899999999</v>
      </c>
      <c r="D55" s="111" t="s">
        <v>1198</v>
      </c>
      <c r="E55" s="112" t="s">
        <v>1057</v>
      </c>
      <c r="F55" s="112" t="s">
        <v>1226</v>
      </c>
      <c r="G55" s="112" t="s">
        <v>392</v>
      </c>
      <c r="H55" s="117" t="s">
        <v>343</v>
      </c>
      <c r="I55" s="118" t="s">
        <v>1217</v>
      </c>
      <c r="J55" s="119" t="s">
        <v>1217</v>
      </c>
    </row>
    <row r="56" spans="1:10" s="116" customFormat="1" x14ac:dyDescent="0.6">
      <c r="A56" s="109" t="s">
        <v>619</v>
      </c>
      <c r="B56" s="110">
        <v>36.196885000000002</v>
      </c>
      <c r="C56" s="110">
        <v>-119.68447399999999</v>
      </c>
      <c r="D56" s="111" t="s">
        <v>1198</v>
      </c>
      <c r="E56" s="112" t="s">
        <v>1057</v>
      </c>
      <c r="F56" s="112" t="s">
        <v>1226</v>
      </c>
      <c r="G56" s="112" t="s">
        <v>392</v>
      </c>
      <c r="H56" s="113" t="s">
        <v>343</v>
      </c>
      <c r="I56" s="114">
        <v>0.123628480826</v>
      </c>
      <c r="J56" s="115">
        <v>30.5941170816</v>
      </c>
    </row>
    <row r="57" spans="1:10" s="116" customFormat="1" x14ac:dyDescent="0.6">
      <c r="A57" s="109" t="s">
        <v>620</v>
      </c>
      <c r="B57" s="110">
        <v>36.215859000000002</v>
      </c>
      <c r="C57" s="110">
        <v>-119.607587</v>
      </c>
      <c r="D57" s="111" t="s">
        <v>1198</v>
      </c>
      <c r="E57" s="112" t="s">
        <v>1057</v>
      </c>
      <c r="F57" s="112" t="s">
        <v>1104</v>
      </c>
      <c r="G57" s="112" t="s">
        <v>392</v>
      </c>
      <c r="H57" s="113" t="s">
        <v>343</v>
      </c>
      <c r="I57" s="114">
        <v>1.1558694359799999</v>
      </c>
      <c r="J57" s="115">
        <v>208.06249061299999</v>
      </c>
    </row>
    <row r="58" spans="1:10" s="116" customFormat="1" x14ac:dyDescent="0.6">
      <c r="A58" s="109" t="s">
        <v>621</v>
      </c>
      <c r="B58" s="110">
        <v>36.265770000000003</v>
      </c>
      <c r="C58" s="110">
        <v>-119.40552099999999</v>
      </c>
      <c r="D58" s="111" t="s">
        <v>1194</v>
      </c>
      <c r="E58" s="112" t="s">
        <v>1057</v>
      </c>
      <c r="F58" s="112" t="s">
        <v>1105</v>
      </c>
      <c r="G58" s="112" t="s">
        <v>392</v>
      </c>
      <c r="H58" s="113" t="s">
        <v>343</v>
      </c>
      <c r="I58" s="114">
        <v>0.84283477161099996</v>
      </c>
      <c r="J58" s="115">
        <v>180.42449944500001</v>
      </c>
    </row>
    <row r="59" spans="1:10" s="116" customFormat="1" x14ac:dyDescent="0.6">
      <c r="A59" s="109" t="s">
        <v>622</v>
      </c>
      <c r="B59" s="110">
        <v>36.248562</v>
      </c>
      <c r="C59" s="110">
        <v>-119.498216</v>
      </c>
      <c r="D59" s="111" t="s">
        <v>1194</v>
      </c>
      <c r="E59" s="112" t="s">
        <v>1057</v>
      </c>
      <c r="F59" s="112" t="s">
        <v>1226</v>
      </c>
      <c r="G59" s="112" t="s">
        <v>392</v>
      </c>
      <c r="H59" s="113" t="s">
        <v>343</v>
      </c>
      <c r="I59" s="114">
        <v>2.4655388877700002</v>
      </c>
      <c r="J59" s="115">
        <v>152.97058540800001</v>
      </c>
    </row>
    <row r="60" spans="1:10" s="116" customFormat="1" x14ac:dyDescent="0.6">
      <c r="A60" s="109" t="s">
        <v>623</v>
      </c>
      <c r="B60" s="110">
        <v>36.229968</v>
      </c>
      <c r="C60" s="110">
        <v>-119.61322199999999</v>
      </c>
      <c r="D60" s="111" t="s">
        <v>1194</v>
      </c>
      <c r="E60" s="112" t="s">
        <v>1057</v>
      </c>
      <c r="F60" s="112" t="s">
        <v>1226</v>
      </c>
      <c r="G60" s="112" t="s">
        <v>392</v>
      </c>
      <c r="H60" s="113" t="s">
        <v>343</v>
      </c>
      <c r="I60" s="114">
        <v>7.1987847732399999</v>
      </c>
      <c r="J60" s="115">
        <v>370.47267105700001</v>
      </c>
    </row>
    <row r="61" spans="1:10" s="116" customFormat="1" x14ac:dyDescent="0.6">
      <c r="A61" s="109" t="s">
        <v>624</v>
      </c>
      <c r="B61" s="110">
        <v>36.220377999999997</v>
      </c>
      <c r="C61" s="110">
        <v>-119.621134</v>
      </c>
      <c r="D61" s="111" t="s">
        <v>1194</v>
      </c>
      <c r="E61" s="112" t="s">
        <v>1057</v>
      </c>
      <c r="F61" s="112" t="s">
        <v>1106</v>
      </c>
      <c r="G61" s="112" t="s">
        <v>392</v>
      </c>
      <c r="H61" s="117" t="s">
        <v>343</v>
      </c>
      <c r="I61" s="118" t="s">
        <v>1217</v>
      </c>
      <c r="J61" s="119" t="s">
        <v>1217</v>
      </c>
    </row>
    <row r="62" spans="1:10" s="116" customFormat="1" x14ac:dyDescent="0.6">
      <c r="A62" s="109" t="s">
        <v>625</v>
      </c>
      <c r="B62" s="110">
        <v>36.221189000000003</v>
      </c>
      <c r="C62" s="110">
        <v>-119.685542</v>
      </c>
      <c r="D62" s="111" t="s">
        <v>1194</v>
      </c>
      <c r="E62" s="112" t="s">
        <v>1057</v>
      </c>
      <c r="F62" s="112" t="s">
        <v>1107</v>
      </c>
      <c r="G62" s="112" t="s">
        <v>392</v>
      </c>
      <c r="H62" s="117" t="s">
        <v>343</v>
      </c>
      <c r="I62" s="118" t="s">
        <v>1217</v>
      </c>
      <c r="J62" s="119" t="s">
        <v>1217</v>
      </c>
    </row>
    <row r="63" spans="1:10" s="116" customFormat="1" x14ac:dyDescent="0.6">
      <c r="A63" s="109" t="s">
        <v>626</v>
      </c>
      <c r="B63" s="110">
        <v>36.242215999999999</v>
      </c>
      <c r="C63" s="110">
        <v>-119.54894400000001</v>
      </c>
      <c r="D63" s="111" t="s">
        <v>1194</v>
      </c>
      <c r="E63" s="112" t="s">
        <v>1057</v>
      </c>
      <c r="F63" s="112" t="s">
        <v>1108</v>
      </c>
      <c r="G63" s="112" t="s">
        <v>392</v>
      </c>
      <c r="H63" s="113" t="s">
        <v>343</v>
      </c>
      <c r="I63" s="114">
        <v>8.9162169024300006E-2</v>
      </c>
      <c r="J63" s="115">
        <v>10.8166538264</v>
      </c>
    </row>
    <row r="64" spans="1:10" s="116" customFormat="1" x14ac:dyDescent="0.6">
      <c r="A64" s="109" t="s">
        <v>627</v>
      </c>
      <c r="B64" s="110">
        <v>36.243980000000001</v>
      </c>
      <c r="C64" s="110">
        <v>-119.57482</v>
      </c>
      <c r="D64" s="111" t="s">
        <v>1194</v>
      </c>
      <c r="E64" s="112" t="s">
        <v>1057</v>
      </c>
      <c r="F64" s="112" t="s">
        <v>1109</v>
      </c>
      <c r="G64" s="112" t="s">
        <v>392</v>
      </c>
      <c r="H64" s="113" t="s">
        <v>343</v>
      </c>
      <c r="I64" s="114">
        <v>3.1043011750999998</v>
      </c>
      <c r="J64" s="115">
        <v>312.12978070000003</v>
      </c>
    </row>
    <row r="65" spans="1:10" s="116" customFormat="1" x14ac:dyDescent="0.6">
      <c r="A65" s="109" t="s">
        <v>628</v>
      </c>
      <c r="B65" s="110">
        <v>36.265687</v>
      </c>
      <c r="C65" s="110">
        <v>-119.404776</v>
      </c>
      <c r="D65" s="111" t="s">
        <v>1194</v>
      </c>
      <c r="E65" s="112" t="s">
        <v>1057</v>
      </c>
      <c r="F65" s="112" t="s">
        <v>1105</v>
      </c>
      <c r="G65" s="112" t="s">
        <v>392</v>
      </c>
      <c r="H65" s="113" t="s">
        <v>343</v>
      </c>
      <c r="I65" s="114">
        <v>19.841768698799999</v>
      </c>
      <c r="J65" s="115">
        <v>487.11908195000001</v>
      </c>
    </row>
    <row r="66" spans="1:10" s="116" customFormat="1" x14ac:dyDescent="0.6">
      <c r="A66" s="109" t="s">
        <v>629</v>
      </c>
      <c r="B66" s="110">
        <v>36.276057000000002</v>
      </c>
      <c r="C66" s="110">
        <v>-119.452203</v>
      </c>
      <c r="D66" s="111" t="s">
        <v>1194</v>
      </c>
      <c r="E66" s="112" t="s">
        <v>1057</v>
      </c>
      <c r="F66" s="112" t="s">
        <v>1110</v>
      </c>
      <c r="G66" s="112" t="s">
        <v>392</v>
      </c>
      <c r="H66" s="113" t="s">
        <v>343</v>
      </c>
      <c r="I66" s="114">
        <v>53.6202542447</v>
      </c>
      <c r="J66" s="115">
        <v>498.62310415799999</v>
      </c>
    </row>
    <row r="67" spans="1:10" s="116" customFormat="1" x14ac:dyDescent="0.6">
      <c r="A67" s="109" t="s">
        <v>630</v>
      </c>
      <c r="B67" s="110">
        <v>36.262286000000003</v>
      </c>
      <c r="C67" s="110">
        <v>-119.627813</v>
      </c>
      <c r="D67" s="111" t="s">
        <v>1194</v>
      </c>
      <c r="E67" s="112" t="s">
        <v>1057</v>
      </c>
      <c r="F67" s="112" t="s">
        <v>1111</v>
      </c>
      <c r="G67" s="112" t="s">
        <v>392</v>
      </c>
      <c r="H67" s="113" t="s">
        <v>343</v>
      </c>
      <c r="I67" s="114">
        <v>8.9550628159199999</v>
      </c>
      <c r="J67" s="115">
        <v>490.58026866199998</v>
      </c>
    </row>
    <row r="68" spans="1:10" s="116" customFormat="1" x14ac:dyDescent="0.6">
      <c r="A68" s="109" t="s">
        <v>631</v>
      </c>
      <c r="B68" s="110">
        <v>36.257328999999999</v>
      </c>
      <c r="C68" s="110">
        <v>-119.604838</v>
      </c>
      <c r="D68" s="111" t="s">
        <v>1194</v>
      </c>
      <c r="E68" s="112" t="s">
        <v>1057</v>
      </c>
      <c r="F68" s="112" t="s">
        <v>1112</v>
      </c>
      <c r="G68" s="112" t="s">
        <v>392</v>
      </c>
      <c r="H68" s="113" t="s">
        <v>343</v>
      </c>
      <c r="I68" s="114">
        <v>1.1791735268200001</v>
      </c>
      <c r="J68" s="115">
        <v>138.71553625999999</v>
      </c>
    </row>
    <row r="69" spans="1:10" s="116" customFormat="1" x14ac:dyDescent="0.6">
      <c r="A69" s="109" t="s">
        <v>632</v>
      </c>
      <c r="B69" s="110">
        <v>36.277026999999997</v>
      </c>
      <c r="C69" s="110">
        <v>-119.533298</v>
      </c>
      <c r="D69" s="111" t="s">
        <v>1194</v>
      </c>
      <c r="E69" s="112" t="s">
        <v>1057</v>
      </c>
      <c r="F69" s="112" t="s">
        <v>1113</v>
      </c>
      <c r="G69" s="112" t="s">
        <v>392</v>
      </c>
      <c r="H69" s="113" t="s">
        <v>343</v>
      </c>
      <c r="I69" s="114">
        <v>2.3730767536899999</v>
      </c>
      <c r="J69" s="115">
        <v>198.86176103</v>
      </c>
    </row>
    <row r="70" spans="1:10" s="116" customFormat="1" x14ac:dyDescent="0.6">
      <c r="A70" s="109" t="s">
        <v>633</v>
      </c>
      <c r="B70" s="110">
        <v>34.385725000000001</v>
      </c>
      <c r="C70" s="110">
        <v>-118.49670500000001</v>
      </c>
      <c r="D70" s="111" t="s">
        <v>255</v>
      </c>
      <c r="E70" s="112" t="s">
        <v>435</v>
      </c>
      <c r="F70" s="111" t="s">
        <v>255</v>
      </c>
      <c r="G70" s="112" t="s">
        <v>376</v>
      </c>
      <c r="H70" s="113" t="s">
        <v>343</v>
      </c>
      <c r="I70" s="114">
        <v>1.1116076726499999</v>
      </c>
      <c r="J70" s="115">
        <v>304.84504260400001</v>
      </c>
    </row>
    <row r="71" spans="1:10" s="116" customFormat="1" x14ac:dyDescent="0.6">
      <c r="A71" s="109" t="s">
        <v>634</v>
      </c>
      <c r="B71" s="110">
        <v>36.352435</v>
      </c>
      <c r="C71" s="110">
        <v>-119.49664</v>
      </c>
      <c r="D71" s="111" t="s">
        <v>1198</v>
      </c>
      <c r="E71" s="112" t="s">
        <v>1057</v>
      </c>
      <c r="F71" s="112" t="s">
        <v>1114</v>
      </c>
      <c r="G71" s="112" t="s">
        <v>392</v>
      </c>
      <c r="H71" s="113" t="s">
        <v>343</v>
      </c>
      <c r="I71" s="114">
        <v>0.36076874611900001</v>
      </c>
      <c r="J71" s="115">
        <v>62.4679117628</v>
      </c>
    </row>
    <row r="72" spans="1:10" s="116" customFormat="1" x14ac:dyDescent="0.6">
      <c r="A72" s="109" t="s">
        <v>635</v>
      </c>
      <c r="B72" s="110">
        <v>34.447442000000002</v>
      </c>
      <c r="C72" s="110">
        <v>-118.58673</v>
      </c>
      <c r="D72" s="111" t="s">
        <v>214</v>
      </c>
      <c r="E72" s="112" t="s">
        <v>455</v>
      </c>
      <c r="F72" s="112" t="s">
        <v>422</v>
      </c>
      <c r="G72" s="112" t="s">
        <v>376</v>
      </c>
      <c r="H72" s="113" t="s">
        <v>514</v>
      </c>
      <c r="I72" s="114">
        <v>54.369130833582496</v>
      </c>
      <c r="J72" s="115">
        <v>448.73020402275</v>
      </c>
    </row>
    <row r="73" spans="1:10" s="116" customFormat="1" x14ac:dyDescent="0.6">
      <c r="A73" s="109" t="s">
        <v>636</v>
      </c>
      <c r="B73" s="110">
        <v>36.499389000000001</v>
      </c>
      <c r="C73" s="110">
        <v>-119.617507</v>
      </c>
      <c r="D73" s="111" t="s">
        <v>1199</v>
      </c>
      <c r="E73" s="112" t="s">
        <v>457</v>
      </c>
      <c r="F73" s="112" t="s">
        <v>1246</v>
      </c>
      <c r="G73" s="112" t="s">
        <v>345</v>
      </c>
      <c r="H73" s="113" t="s">
        <v>343</v>
      </c>
      <c r="I73" s="114">
        <v>78.844898301399994</v>
      </c>
      <c r="J73" s="115">
        <v>467.12418049199999</v>
      </c>
    </row>
    <row r="74" spans="1:10" s="116" customFormat="1" x14ac:dyDescent="0.6">
      <c r="A74" s="109" t="s">
        <v>637</v>
      </c>
      <c r="B74" s="110">
        <v>36.413786999999999</v>
      </c>
      <c r="C74" s="110">
        <v>-119.86512999999999</v>
      </c>
      <c r="D74" s="111" t="s">
        <v>1200</v>
      </c>
      <c r="E74" s="112" t="s">
        <v>1057</v>
      </c>
      <c r="F74" s="112" t="s">
        <v>1115</v>
      </c>
      <c r="G74" s="112" t="s">
        <v>392</v>
      </c>
      <c r="H74" s="113" t="s">
        <v>343</v>
      </c>
      <c r="I74" s="114">
        <v>0.78290923265699996</v>
      </c>
      <c r="J74" s="115">
        <v>118.37651794200001</v>
      </c>
    </row>
    <row r="75" spans="1:10" s="116" customFormat="1" x14ac:dyDescent="0.6">
      <c r="A75" s="109" t="s">
        <v>638</v>
      </c>
      <c r="B75" s="110">
        <v>35.166556999999997</v>
      </c>
      <c r="C75" s="110">
        <v>-119.101862</v>
      </c>
      <c r="D75" s="111" t="s">
        <v>1192</v>
      </c>
      <c r="E75" s="112" t="s">
        <v>1056</v>
      </c>
      <c r="F75" s="112" t="s">
        <v>1084</v>
      </c>
      <c r="G75" s="112" t="s">
        <v>392</v>
      </c>
      <c r="H75" s="113" t="s">
        <v>343</v>
      </c>
      <c r="I75" s="114">
        <v>83.114763238500004</v>
      </c>
      <c r="J75" s="115">
        <v>456.15786740999999</v>
      </c>
    </row>
    <row r="76" spans="1:10" s="116" customFormat="1" x14ac:dyDescent="0.6">
      <c r="A76" s="109" t="s">
        <v>639</v>
      </c>
      <c r="B76" s="110">
        <v>36.169995</v>
      </c>
      <c r="C76" s="110">
        <v>-119.275469</v>
      </c>
      <c r="D76" s="111" t="s">
        <v>1197</v>
      </c>
      <c r="E76" s="112" t="s">
        <v>1057</v>
      </c>
      <c r="F76" s="112" t="s">
        <v>1116</v>
      </c>
      <c r="G76" s="112" t="s">
        <v>392</v>
      </c>
      <c r="H76" s="113" t="s">
        <v>343</v>
      </c>
      <c r="I76" s="114">
        <v>2.56095364876</v>
      </c>
      <c r="J76" s="115">
        <v>493.43972276300002</v>
      </c>
    </row>
    <row r="77" spans="1:10" s="116" customFormat="1" x14ac:dyDescent="0.6">
      <c r="A77" s="109" t="s">
        <v>640</v>
      </c>
      <c r="B77" s="110">
        <v>34.407964999999997</v>
      </c>
      <c r="C77" s="110">
        <v>-118.99313600000001</v>
      </c>
      <c r="D77" s="111" t="s">
        <v>271</v>
      </c>
      <c r="E77" s="112" t="s">
        <v>197</v>
      </c>
      <c r="F77" s="112" t="s">
        <v>272</v>
      </c>
      <c r="G77" s="112" t="s">
        <v>404</v>
      </c>
      <c r="H77" s="113" t="s">
        <v>343</v>
      </c>
      <c r="I77" s="114">
        <v>53.184080897800001</v>
      </c>
      <c r="J77" s="115">
        <v>493.70845648</v>
      </c>
    </row>
    <row r="78" spans="1:10" s="116" customFormat="1" x14ac:dyDescent="0.6">
      <c r="A78" s="109" t="s">
        <v>641</v>
      </c>
      <c r="B78" s="110">
        <v>34.482998000000002</v>
      </c>
      <c r="C78" s="110">
        <v>-120.12417499999999</v>
      </c>
      <c r="D78" s="111" t="s">
        <v>275</v>
      </c>
      <c r="E78" s="112" t="s">
        <v>197</v>
      </c>
      <c r="F78" s="112" t="s">
        <v>276</v>
      </c>
      <c r="G78" s="112" t="s">
        <v>404</v>
      </c>
      <c r="H78" s="113" t="s">
        <v>343</v>
      </c>
      <c r="I78" s="114">
        <v>40.478057788199997</v>
      </c>
      <c r="J78" s="115">
        <v>498.77875856899999</v>
      </c>
    </row>
    <row r="79" spans="1:10" s="116" customFormat="1" x14ac:dyDescent="0.6">
      <c r="A79" s="109" t="s">
        <v>642</v>
      </c>
      <c r="B79" s="110">
        <v>33.856181999999997</v>
      </c>
      <c r="C79" s="110">
        <v>-117.080339</v>
      </c>
      <c r="D79" s="111" t="s">
        <v>1201</v>
      </c>
      <c r="E79" s="112" t="s">
        <v>1057</v>
      </c>
      <c r="F79" s="112" t="s">
        <v>1117</v>
      </c>
      <c r="G79" s="112" t="s">
        <v>392</v>
      </c>
      <c r="H79" s="113" t="s">
        <v>514</v>
      </c>
      <c r="I79" s="114">
        <v>0.97025283205099999</v>
      </c>
      <c r="J79" s="115">
        <v>178.38295397285</v>
      </c>
    </row>
    <row r="80" spans="1:10" s="116" customFormat="1" x14ac:dyDescent="0.6">
      <c r="A80" s="109" t="s">
        <v>643</v>
      </c>
      <c r="B80" s="110">
        <v>34.002080139999997</v>
      </c>
      <c r="C80" s="110">
        <v>-117.61635319</v>
      </c>
      <c r="D80" s="111" t="s">
        <v>194</v>
      </c>
      <c r="E80" s="112" t="s">
        <v>345</v>
      </c>
      <c r="F80" s="112" t="s">
        <v>448</v>
      </c>
      <c r="G80" s="112" t="s">
        <v>392</v>
      </c>
      <c r="H80" s="113" t="s">
        <v>343</v>
      </c>
      <c r="I80" s="114">
        <v>7.1626201746999998</v>
      </c>
      <c r="J80" s="115">
        <v>292.33956283700002</v>
      </c>
    </row>
    <row r="81" spans="1:10" s="116" customFormat="1" x14ac:dyDescent="0.6">
      <c r="A81" s="109" t="s">
        <v>644</v>
      </c>
      <c r="B81" s="110">
        <v>36.724309849999997</v>
      </c>
      <c r="C81" s="110">
        <v>-120.23389400000001</v>
      </c>
      <c r="D81" s="111" t="s">
        <v>1202</v>
      </c>
      <c r="E81" s="112" t="s">
        <v>1057</v>
      </c>
      <c r="F81" s="112" t="s">
        <v>1226</v>
      </c>
      <c r="G81" s="112" t="s">
        <v>392</v>
      </c>
      <c r="H81" s="113" t="s">
        <v>514</v>
      </c>
      <c r="I81" s="114">
        <v>6.5416213802499996</v>
      </c>
      <c r="J81" s="115">
        <v>430.25350752049997</v>
      </c>
    </row>
    <row r="82" spans="1:10" s="116" customFormat="1" x14ac:dyDescent="0.6">
      <c r="A82" s="109" t="s">
        <v>645</v>
      </c>
      <c r="B82" s="110">
        <v>34.380504139999999</v>
      </c>
      <c r="C82" s="110">
        <v>-118.49821540000001</v>
      </c>
      <c r="D82" s="111" t="s">
        <v>283</v>
      </c>
      <c r="E82" s="112" t="s">
        <v>345</v>
      </c>
      <c r="F82" s="112" t="s">
        <v>423</v>
      </c>
      <c r="G82" s="112" t="s">
        <v>345</v>
      </c>
      <c r="H82" s="113" t="s">
        <v>514</v>
      </c>
      <c r="I82" s="114">
        <v>14.067161905800001</v>
      </c>
      <c r="J82" s="115">
        <v>491.54786135199998</v>
      </c>
    </row>
    <row r="83" spans="1:10" s="116" customFormat="1" x14ac:dyDescent="0.6">
      <c r="A83" s="109" t="s">
        <v>646</v>
      </c>
      <c r="B83" s="110">
        <v>34.385157079999999</v>
      </c>
      <c r="C83" s="110">
        <v>-118.49631712</v>
      </c>
      <c r="D83" s="111" t="s">
        <v>283</v>
      </c>
      <c r="E83" s="112" t="s">
        <v>435</v>
      </c>
      <c r="F83" s="112" t="s">
        <v>285</v>
      </c>
      <c r="G83" s="112" t="s">
        <v>376</v>
      </c>
      <c r="H83" s="113" t="s">
        <v>343</v>
      </c>
      <c r="I83" s="114">
        <v>0.137878422625</v>
      </c>
      <c r="J83" s="115">
        <v>18.341210429</v>
      </c>
    </row>
    <row r="84" spans="1:10" s="116" customFormat="1" x14ac:dyDescent="0.6">
      <c r="A84" s="109" t="s">
        <v>647</v>
      </c>
      <c r="B84" s="110">
        <v>38.04231377</v>
      </c>
      <c r="C84" s="110">
        <v>-122.25229956</v>
      </c>
      <c r="D84" s="111" t="s">
        <v>287</v>
      </c>
      <c r="E84" s="112" t="s">
        <v>346</v>
      </c>
      <c r="F84" s="112" t="s">
        <v>449</v>
      </c>
      <c r="G84" s="112" t="s">
        <v>370</v>
      </c>
      <c r="H84" s="113" t="s">
        <v>343</v>
      </c>
      <c r="I84" s="114">
        <v>35.122408702000001</v>
      </c>
      <c r="J84" s="115">
        <v>401.37508642199998</v>
      </c>
    </row>
    <row r="85" spans="1:10" s="116" customFormat="1" x14ac:dyDescent="0.6">
      <c r="A85" s="109" t="s">
        <v>648</v>
      </c>
      <c r="B85" s="110">
        <v>37.936822999999997</v>
      </c>
      <c r="C85" s="110">
        <v>-122.404355</v>
      </c>
      <c r="D85" s="111" t="s">
        <v>289</v>
      </c>
      <c r="E85" s="112" t="s">
        <v>346</v>
      </c>
      <c r="F85" s="112" t="s">
        <v>357</v>
      </c>
      <c r="G85" s="112" t="s">
        <v>370</v>
      </c>
      <c r="H85" s="113" t="s">
        <v>343</v>
      </c>
      <c r="I85" s="114">
        <v>37.4009475987</v>
      </c>
      <c r="J85" s="115">
        <v>496.577899226</v>
      </c>
    </row>
    <row r="86" spans="1:10" s="116" customFormat="1" x14ac:dyDescent="0.6">
      <c r="A86" s="109" t="s">
        <v>649</v>
      </c>
      <c r="B86" s="110">
        <v>37.949579999999997</v>
      </c>
      <c r="C86" s="110">
        <v>-122.396728</v>
      </c>
      <c r="D86" s="111" t="s">
        <v>289</v>
      </c>
      <c r="E86" s="112" t="s">
        <v>346</v>
      </c>
      <c r="F86" s="112" t="s">
        <v>357</v>
      </c>
      <c r="G86" s="112" t="s">
        <v>370</v>
      </c>
      <c r="H86" s="113" t="s">
        <v>343</v>
      </c>
      <c r="I86" s="114">
        <v>233.84316754700001</v>
      </c>
      <c r="J86" s="115">
        <v>496.577899226</v>
      </c>
    </row>
    <row r="87" spans="1:10" s="116" customFormat="1" x14ac:dyDescent="0.6">
      <c r="A87" s="109" t="s">
        <v>650</v>
      </c>
      <c r="B87" s="110">
        <v>33.940664159999997</v>
      </c>
      <c r="C87" s="110">
        <v>-117.83168125</v>
      </c>
      <c r="D87" s="111" t="s">
        <v>359</v>
      </c>
      <c r="E87" s="112" t="s">
        <v>197</v>
      </c>
      <c r="F87" s="112" t="s">
        <v>358</v>
      </c>
      <c r="G87" s="112" t="s">
        <v>404</v>
      </c>
      <c r="H87" s="113" t="s">
        <v>514</v>
      </c>
      <c r="I87" s="114">
        <v>4.9597820320599997</v>
      </c>
      <c r="J87" s="115">
        <v>276.11122282600002</v>
      </c>
    </row>
    <row r="88" spans="1:10" s="116" customFormat="1" x14ac:dyDescent="0.6">
      <c r="A88" s="109" t="s">
        <v>651</v>
      </c>
      <c r="B88" s="110">
        <v>33.941785320000001</v>
      </c>
      <c r="C88" s="110">
        <v>-117.83705732999999</v>
      </c>
      <c r="D88" s="111" t="s">
        <v>359</v>
      </c>
      <c r="E88" s="112" t="s">
        <v>197</v>
      </c>
      <c r="F88" s="112" t="s">
        <v>358</v>
      </c>
      <c r="G88" s="112" t="s">
        <v>404</v>
      </c>
      <c r="H88" s="113" t="s">
        <v>343</v>
      </c>
      <c r="I88" s="114">
        <v>0.28267787024399998</v>
      </c>
      <c r="J88" s="115">
        <v>26.936406590299999</v>
      </c>
    </row>
    <row r="89" spans="1:10" s="116" customFormat="1" x14ac:dyDescent="0.6">
      <c r="A89" s="109" t="s">
        <v>652</v>
      </c>
      <c r="B89" s="110">
        <v>33.99498414</v>
      </c>
      <c r="C89" s="110">
        <v>-118.15208498</v>
      </c>
      <c r="D89" s="111" t="s">
        <v>295</v>
      </c>
      <c r="E89" s="112" t="s">
        <v>947</v>
      </c>
      <c r="F89" s="112" t="s">
        <v>947</v>
      </c>
      <c r="G89" s="112" t="s">
        <v>376</v>
      </c>
      <c r="H89" s="113" t="s">
        <v>343</v>
      </c>
      <c r="I89" s="114">
        <v>12.216893391199999</v>
      </c>
      <c r="J89" s="115">
        <v>494.76346874000001</v>
      </c>
    </row>
    <row r="90" spans="1:10" s="116" customFormat="1" x14ac:dyDescent="0.6">
      <c r="A90" s="109" t="s">
        <v>653</v>
      </c>
      <c r="B90" s="110">
        <v>34.001603000000003</v>
      </c>
      <c r="C90" s="110">
        <v>-118.369336</v>
      </c>
      <c r="D90" s="111" t="s">
        <v>297</v>
      </c>
      <c r="E90" s="112" t="s">
        <v>424</v>
      </c>
      <c r="F90" s="112" t="s">
        <v>425</v>
      </c>
      <c r="G90" s="112" t="s">
        <v>376</v>
      </c>
      <c r="H90" s="113" t="s">
        <v>343</v>
      </c>
      <c r="I90" s="114">
        <v>0.54213751666200005</v>
      </c>
      <c r="J90" s="115">
        <v>49.015303732600003</v>
      </c>
    </row>
    <row r="91" spans="1:10" s="116" customFormat="1" x14ac:dyDescent="0.6">
      <c r="A91" s="109" t="s">
        <v>654</v>
      </c>
      <c r="B91" s="110">
        <v>36.163795</v>
      </c>
      <c r="C91" s="110">
        <v>-120.395219</v>
      </c>
      <c r="D91" s="111" t="s">
        <v>426</v>
      </c>
      <c r="E91" s="112" t="s">
        <v>1249</v>
      </c>
      <c r="F91" s="112" t="s">
        <v>428</v>
      </c>
      <c r="G91" s="112" t="s">
        <v>376</v>
      </c>
      <c r="H91" s="113" t="s">
        <v>343</v>
      </c>
      <c r="I91" s="114">
        <v>0.79792894423000005</v>
      </c>
      <c r="J91" s="115">
        <v>41.677331968300003</v>
      </c>
    </row>
    <row r="92" spans="1:10" s="116" customFormat="1" x14ac:dyDescent="0.6">
      <c r="A92" s="109" t="s">
        <v>655</v>
      </c>
      <c r="B92" s="110">
        <v>36.208987999999998</v>
      </c>
      <c r="C92" s="110">
        <v>-120.393118</v>
      </c>
      <c r="D92" s="111" t="s">
        <v>426</v>
      </c>
      <c r="E92" s="112" t="s">
        <v>429</v>
      </c>
      <c r="F92" s="112" t="s">
        <v>428</v>
      </c>
      <c r="G92" s="112" t="s">
        <v>376</v>
      </c>
      <c r="H92" s="117" t="s">
        <v>343</v>
      </c>
      <c r="I92" s="118" t="s">
        <v>1217</v>
      </c>
      <c r="J92" s="119" t="s">
        <v>1217</v>
      </c>
    </row>
    <row r="93" spans="1:10" s="116" customFormat="1" x14ac:dyDescent="0.6">
      <c r="A93" s="109" t="s">
        <v>656</v>
      </c>
      <c r="B93" s="110">
        <v>35.445982000000001</v>
      </c>
      <c r="C93" s="110">
        <v>-119.014973</v>
      </c>
      <c r="D93" s="111" t="s">
        <v>434</v>
      </c>
      <c r="E93" s="112" t="s">
        <v>430</v>
      </c>
      <c r="F93" s="112" t="s">
        <v>431</v>
      </c>
      <c r="G93" s="112" t="s">
        <v>376</v>
      </c>
      <c r="H93" s="113" t="s">
        <v>343</v>
      </c>
      <c r="I93" s="114">
        <v>0.25889405515000002</v>
      </c>
      <c r="J93" s="115">
        <v>25.4558441227</v>
      </c>
    </row>
    <row r="94" spans="1:10" s="116" customFormat="1" x14ac:dyDescent="0.6">
      <c r="A94" s="109" t="s">
        <v>657</v>
      </c>
      <c r="B94" s="110">
        <v>35.470789000000003</v>
      </c>
      <c r="C94" s="110">
        <v>-119.03938599999999</v>
      </c>
      <c r="D94" s="111" t="s">
        <v>434</v>
      </c>
      <c r="E94" s="112" t="s">
        <v>424</v>
      </c>
      <c r="F94" s="112" t="s">
        <v>431</v>
      </c>
      <c r="G94" s="112" t="s">
        <v>376</v>
      </c>
      <c r="H94" s="113" t="s">
        <v>343</v>
      </c>
      <c r="I94" s="114">
        <v>4.5968922656000002</v>
      </c>
      <c r="J94" s="115">
        <v>249.01807163300001</v>
      </c>
    </row>
    <row r="95" spans="1:10" s="116" customFormat="1" x14ac:dyDescent="0.6">
      <c r="A95" s="109" t="s">
        <v>659</v>
      </c>
      <c r="B95" s="110">
        <v>35.473159000000003</v>
      </c>
      <c r="C95" s="110">
        <v>-119.057839</v>
      </c>
      <c r="D95" s="111" t="s">
        <v>434</v>
      </c>
      <c r="E95" s="112" t="s">
        <v>435</v>
      </c>
      <c r="F95" s="112" t="s">
        <v>431</v>
      </c>
      <c r="G95" s="112" t="s">
        <v>376</v>
      </c>
      <c r="H95" s="113" t="s">
        <v>343</v>
      </c>
      <c r="I95" s="114">
        <v>5.1180952687300003</v>
      </c>
      <c r="J95" s="115">
        <v>408.99144245299999</v>
      </c>
    </row>
    <row r="96" spans="1:10" s="116" customFormat="1" x14ac:dyDescent="0.6">
      <c r="A96" s="109" t="s">
        <v>660</v>
      </c>
      <c r="B96" s="110">
        <v>35.482906</v>
      </c>
      <c r="C96" s="110">
        <v>-119.057563</v>
      </c>
      <c r="D96" s="111" t="s">
        <v>434</v>
      </c>
      <c r="E96" s="112" t="s">
        <v>430</v>
      </c>
      <c r="F96" s="112" t="s">
        <v>431</v>
      </c>
      <c r="G96" s="112" t="s">
        <v>376</v>
      </c>
      <c r="H96" s="117" t="s">
        <v>343</v>
      </c>
      <c r="I96" s="118">
        <v>0.71899226913199998</v>
      </c>
      <c r="J96" s="119">
        <v>60</v>
      </c>
    </row>
    <row r="97" spans="1:10" s="116" customFormat="1" x14ac:dyDescent="0.6">
      <c r="A97" s="109" t="s">
        <v>661</v>
      </c>
      <c r="B97" s="110">
        <v>35.487149000000002</v>
      </c>
      <c r="C97" s="110">
        <v>-119.06515</v>
      </c>
      <c r="D97" s="111" t="s">
        <v>434</v>
      </c>
      <c r="E97" s="112" t="s">
        <v>436</v>
      </c>
      <c r="F97" s="112" t="s">
        <v>431</v>
      </c>
      <c r="G97" s="112" t="s">
        <v>376</v>
      </c>
      <c r="H97" s="117" t="s">
        <v>343</v>
      </c>
      <c r="I97" s="118">
        <v>0.71332475310200005</v>
      </c>
      <c r="J97" s="119">
        <v>60</v>
      </c>
    </row>
    <row r="98" spans="1:10" s="116" customFormat="1" x14ac:dyDescent="0.6">
      <c r="A98" s="109" t="s">
        <v>662</v>
      </c>
      <c r="B98" s="110">
        <v>35.498936</v>
      </c>
      <c r="C98" s="110">
        <v>-119.069191</v>
      </c>
      <c r="D98" s="111" t="s">
        <v>434</v>
      </c>
      <c r="E98" s="112" t="s">
        <v>424</v>
      </c>
      <c r="F98" s="112" t="s">
        <v>431</v>
      </c>
      <c r="G98" s="112" t="s">
        <v>376</v>
      </c>
      <c r="H98" s="113" t="s">
        <v>343</v>
      </c>
      <c r="I98" s="114">
        <v>0.21797665767400001</v>
      </c>
      <c r="J98" s="115">
        <v>57.706152185000001</v>
      </c>
    </row>
    <row r="99" spans="1:10" s="116" customFormat="1" x14ac:dyDescent="0.6">
      <c r="A99" s="120" t="s">
        <v>663</v>
      </c>
      <c r="B99" s="121">
        <v>35.498964000000001</v>
      </c>
      <c r="C99" s="121">
        <v>-119.07213400000001</v>
      </c>
      <c r="D99" s="112" t="s">
        <v>431</v>
      </c>
      <c r="E99" s="112" t="s">
        <v>436</v>
      </c>
      <c r="F99" s="112" t="s">
        <v>1354</v>
      </c>
      <c r="G99" s="112" t="s">
        <v>376</v>
      </c>
      <c r="H99" s="113" t="s">
        <v>514</v>
      </c>
      <c r="I99" s="114">
        <v>0.2209228738215</v>
      </c>
      <c r="J99" s="115">
        <v>113.4536080055</v>
      </c>
    </row>
    <row r="100" spans="1:10" s="116" customFormat="1" x14ac:dyDescent="0.6">
      <c r="A100" s="109" t="s">
        <v>664</v>
      </c>
      <c r="B100" s="110">
        <v>35.506075000000003</v>
      </c>
      <c r="C100" s="110">
        <v>-119.07411399999999</v>
      </c>
      <c r="D100" s="111" t="s">
        <v>434</v>
      </c>
      <c r="E100" s="112" t="s">
        <v>424</v>
      </c>
      <c r="F100" s="112" t="s">
        <v>431</v>
      </c>
      <c r="G100" s="112" t="s">
        <v>376</v>
      </c>
      <c r="H100" s="113" t="s">
        <v>514</v>
      </c>
      <c r="I100" s="114">
        <v>0.2938226421494286</v>
      </c>
      <c r="J100" s="115">
        <v>77.938543500257154</v>
      </c>
    </row>
    <row r="101" spans="1:10" s="116" customFormat="1" x14ac:dyDescent="0.6">
      <c r="A101" s="109" t="s">
        <v>665</v>
      </c>
      <c r="B101" s="110">
        <v>35.507478999999996</v>
      </c>
      <c r="C101" s="110">
        <v>-119.074209</v>
      </c>
      <c r="D101" s="111" t="s">
        <v>434</v>
      </c>
      <c r="E101" s="112" t="s">
        <v>436</v>
      </c>
      <c r="F101" s="112" t="s">
        <v>431</v>
      </c>
      <c r="G101" s="112" t="s">
        <v>376</v>
      </c>
      <c r="H101" s="113" t="s">
        <v>514</v>
      </c>
      <c r="I101" s="114">
        <v>0.24945099343317501</v>
      </c>
      <c r="J101" s="115">
        <v>68.671439151000001</v>
      </c>
    </row>
    <row r="102" spans="1:10" s="116" customFormat="1" x14ac:dyDescent="0.6">
      <c r="A102" s="109" t="s">
        <v>666</v>
      </c>
      <c r="B102" s="110">
        <v>35.347555</v>
      </c>
      <c r="C102" s="110">
        <v>-119.662763</v>
      </c>
      <c r="D102" s="111" t="s">
        <v>437</v>
      </c>
      <c r="E102" s="112" t="s">
        <v>1249</v>
      </c>
      <c r="F102" s="112" t="s">
        <v>438</v>
      </c>
      <c r="G102" s="112" t="s">
        <v>376</v>
      </c>
      <c r="H102" s="113" t="s">
        <v>343</v>
      </c>
      <c r="I102" s="114">
        <v>12.765344667700001</v>
      </c>
      <c r="J102" s="115">
        <v>499.52477415999999</v>
      </c>
    </row>
    <row r="103" spans="1:10" s="116" customFormat="1" x14ac:dyDescent="0.6">
      <c r="A103" s="109" t="s">
        <v>667</v>
      </c>
      <c r="B103" s="110">
        <v>35.238213999999999</v>
      </c>
      <c r="C103" s="110">
        <v>-119.59142300000001</v>
      </c>
      <c r="D103" s="111" t="s">
        <v>433</v>
      </c>
      <c r="E103" s="112" t="s">
        <v>1249</v>
      </c>
      <c r="F103" s="112" t="s">
        <v>432</v>
      </c>
      <c r="G103" s="112" t="s">
        <v>376</v>
      </c>
      <c r="H103" s="113" t="s">
        <v>514</v>
      </c>
      <c r="I103" s="114">
        <v>11.935537320109999</v>
      </c>
      <c r="J103" s="115">
        <v>317.90697455550003</v>
      </c>
    </row>
    <row r="104" spans="1:10" s="116" customFormat="1" x14ac:dyDescent="0.6">
      <c r="A104" s="109" t="s">
        <v>668</v>
      </c>
      <c r="B104" s="110">
        <v>35.364280999999998</v>
      </c>
      <c r="C104" s="110">
        <v>-119.670179</v>
      </c>
      <c r="D104" s="111" t="s">
        <v>437</v>
      </c>
      <c r="E104" s="112" t="s">
        <v>424</v>
      </c>
      <c r="F104" s="112" t="s">
        <v>438</v>
      </c>
      <c r="G104" s="112" t="s">
        <v>376</v>
      </c>
      <c r="H104" s="113" t="s">
        <v>343</v>
      </c>
      <c r="I104" s="114">
        <v>1.60890864395</v>
      </c>
      <c r="J104" s="115">
        <v>141.509716981</v>
      </c>
    </row>
    <row r="105" spans="1:10" s="116" customFormat="1" x14ac:dyDescent="0.6">
      <c r="A105" s="109" t="s">
        <v>669</v>
      </c>
      <c r="B105" s="110">
        <v>35.480494999999998</v>
      </c>
      <c r="C105" s="110">
        <v>-119.743093</v>
      </c>
      <c r="D105" s="111" t="s">
        <v>437</v>
      </c>
      <c r="E105" s="112" t="s">
        <v>424</v>
      </c>
      <c r="F105" s="112" t="s">
        <v>438</v>
      </c>
      <c r="G105" s="112" t="s">
        <v>376</v>
      </c>
      <c r="H105" s="113" t="s">
        <v>343</v>
      </c>
      <c r="I105" s="114">
        <v>13.0129750804</v>
      </c>
      <c r="J105" s="115">
        <v>497.93674297000001</v>
      </c>
    </row>
    <row r="106" spans="1:10" s="116" customFormat="1" x14ac:dyDescent="0.6">
      <c r="A106" s="109" t="s">
        <v>670</v>
      </c>
      <c r="B106" s="110">
        <v>35.529159999999997</v>
      </c>
      <c r="C106" s="110">
        <v>-119.769459</v>
      </c>
      <c r="D106" s="111" t="s">
        <v>437</v>
      </c>
      <c r="E106" s="112" t="s">
        <v>1249</v>
      </c>
      <c r="F106" s="112" t="s">
        <v>438</v>
      </c>
      <c r="G106" s="112" t="s">
        <v>376</v>
      </c>
      <c r="H106" s="117" t="s">
        <v>343</v>
      </c>
      <c r="I106" s="118" t="s">
        <v>1217</v>
      </c>
      <c r="J106" s="119" t="s">
        <v>1217</v>
      </c>
    </row>
    <row r="107" spans="1:10" s="116" customFormat="1" x14ac:dyDescent="0.6">
      <c r="A107" s="109" t="s">
        <v>671</v>
      </c>
      <c r="B107" s="110">
        <v>35.227173999999998</v>
      </c>
      <c r="C107" s="110">
        <v>-119.578357</v>
      </c>
      <c r="D107" s="111" t="s">
        <v>433</v>
      </c>
      <c r="E107" s="112" t="s">
        <v>424</v>
      </c>
      <c r="F107" s="112" t="s">
        <v>432</v>
      </c>
      <c r="G107" s="112" t="s">
        <v>376</v>
      </c>
      <c r="H107" s="113" t="s">
        <v>343</v>
      </c>
      <c r="I107" s="114">
        <v>0.52294575981799996</v>
      </c>
      <c r="J107" s="115">
        <v>24.992999019700001</v>
      </c>
    </row>
    <row r="108" spans="1:10" s="116" customFormat="1" x14ac:dyDescent="0.6">
      <c r="A108" s="109" t="s">
        <v>672</v>
      </c>
      <c r="B108" s="110">
        <v>35.247999999999998</v>
      </c>
      <c r="C108" s="110">
        <v>-119.58078999999999</v>
      </c>
      <c r="D108" s="111" t="s">
        <v>433</v>
      </c>
      <c r="E108" s="112" t="s">
        <v>1249</v>
      </c>
      <c r="F108" s="112" t="s">
        <v>432</v>
      </c>
      <c r="G108" s="112" t="s">
        <v>376</v>
      </c>
      <c r="H108" s="113" t="s">
        <v>343</v>
      </c>
      <c r="I108" s="114">
        <v>19.531060258899998</v>
      </c>
      <c r="J108" s="115">
        <v>474.3</v>
      </c>
    </row>
    <row r="109" spans="1:10" s="116" customFormat="1" x14ac:dyDescent="0.6">
      <c r="A109" s="109" t="s">
        <v>673</v>
      </c>
      <c r="B109" s="110">
        <v>35.253588999999998</v>
      </c>
      <c r="C109" s="110">
        <v>-119.586534</v>
      </c>
      <c r="D109" s="111" t="s">
        <v>433</v>
      </c>
      <c r="E109" s="112" t="s">
        <v>1249</v>
      </c>
      <c r="F109" s="112" t="s">
        <v>432</v>
      </c>
      <c r="G109" s="112" t="s">
        <v>376</v>
      </c>
      <c r="H109" s="113" t="s">
        <v>343</v>
      </c>
      <c r="I109" s="114">
        <v>57.552922261399999</v>
      </c>
      <c r="J109" s="115">
        <v>474.3</v>
      </c>
    </row>
    <row r="110" spans="1:10" s="116" customFormat="1" x14ac:dyDescent="0.6">
      <c r="A110" s="109" t="s">
        <v>674</v>
      </c>
      <c r="B110" s="110">
        <v>35.341929</v>
      </c>
      <c r="C110" s="110">
        <v>-119.64609799999999</v>
      </c>
      <c r="D110" s="111" t="s">
        <v>437</v>
      </c>
      <c r="E110" s="112" t="s">
        <v>1249</v>
      </c>
      <c r="F110" s="112" t="s">
        <v>438</v>
      </c>
      <c r="G110" s="112" t="s">
        <v>376</v>
      </c>
      <c r="H110" s="113" t="s">
        <v>343</v>
      </c>
      <c r="I110" s="114">
        <v>4.3108393074900002</v>
      </c>
      <c r="J110" s="115">
        <v>160.393173171</v>
      </c>
    </row>
    <row r="111" spans="1:10" s="116" customFormat="1" x14ac:dyDescent="0.6">
      <c r="A111" s="109" t="s">
        <v>675</v>
      </c>
      <c r="B111" s="110">
        <v>35.429546000000002</v>
      </c>
      <c r="C111" s="110">
        <v>-119.690223</v>
      </c>
      <c r="D111" s="111" t="s">
        <v>437</v>
      </c>
      <c r="E111" s="112" t="s">
        <v>424</v>
      </c>
      <c r="F111" s="112" t="s">
        <v>438</v>
      </c>
      <c r="G111" s="112" t="s">
        <v>376</v>
      </c>
      <c r="H111" s="113" t="s">
        <v>343</v>
      </c>
      <c r="I111" s="114">
        <v>1.46612505242</v>
      </c>
      <c r="J111" s="115">
        <v>71.569057559800001</v>
      </c>
    </row>
    <row r="112" spans="1:10" s="116" customFormat="1" x14ac:dyDescent="0.6">
      <c r="A112" s="109" t="s">
        <v>676</v>
      </c>
      <c r="B112" s="110">
        <v>35.123596999999997</v>
      </c>
      <c r="C112" s="110">
        <v>-119.499066</v>
      </c>
      <c r="D112" s="111" t="s">
        <v>433</v>
      </c>
      <c r="E112" s="112" t="s">
        <v>435</v>
      </c>
      <c r="F112" s="112" t="s">
        <v>432</v>
      </c>
      <c r="G112" s="112" t="s">
        <v>376</v>
      </c>
      <c r="H112" s="113" t="s">
        <v>343</v>
      </c>
      <c r="I112" s="114">
        <v>0.64999749744299995</v>
      </c>
      <c r="J112" s="115">
        <v>74.873292968900003</v>
      </c>
    </row>
    <row r="113" spans="1:10" s="116" customFormat="1" x14ac:dyDescent="0.6">
      <c r="A113" s="109" t="s">
        <v>677</v>
      </c>
      <c r="B113" s="110">
        <v>35.115049999999997</v>
      </c>
      <c r="C113" s="110">
        <v>-119.466999</v>
      </c>
      <c r="D113" s="111" t="s">
        <v>433</v>
      </c>
      <c r="E113" s="112" t="s">
        <v>1249</v>
      </c>
      <c r="F113" s="112" t="s">
        <v>432</v>
      </c>
      <c r="G113" s="112" t="s">
        <v>376</v>
      </c>
      <c r="H113" s="113" t="s">
        <v>514</v>
      </c>
      <c r="I113" s="114">
        <v>0.317511559464</v>
      </c>
      <c r="J113" s="115">
        <v>27.246461610600001</v>
      </c>
    </row>
    <row r="114" spans="1:10" s="116" customFormat="1" x14ac:dyDescent="0.6">
      <c r="A114" s="109" t="s">
        <v>678</v>
      </c>
      <c r="B114" s="110">
        <v>35.041223000000002</v>
      </c>
      <c r="C114" s="110">
        <v>-119.38412</v>
      </c>
      <c r="D114" s="111" t="s">
        <v>433</v>
      </c>
      <c r="E114" s="112" t="s">
        <v>435</v>
      </c>
      <c r="F114" s="112" t="s">
        <v>432</v>
      </c>
      <c r="G114" s="112" t="s">
        <v>376</v>
      </c>
      <c r="H114" s="113" t="s">
        <v>343</v>
      </c>
      <c r="I114" s="114">
        <v>0.27181980432899999</v>
      </c>
      <c r="J114" s="115">
        <v>38.374210089599998</v>
      </c>
    </row>
    <row r="115" spans="1:10" s="116" customFormat="1" x14ac:dyDescent="0.6">
      <c r="A115" s="109" t="s">
        <v>679</v>
      </c>
      <c r="B115" s="110">
        <v>35.027050000000003</v>
      </c>
      <c r="C115" s="110">
        <v>-119.332893</v>
      </c>
      <c r="D115" s="111" t="s">
        <v>433</v>
      </c>
      <c r="E115" s="112" t="s">
        <v>435</v>
      </c>
      <c r="F115" s="112" t="s">
        <v>432</v>
      </c>
      <c r="G115" s="112" t="s">
        <v>376</v>
      </c>
      <c r="H115" s="113" t="s">
        <v>343</v>
      </c>
      <c r="I115" s="114">
        <v>7.4559358879900006E-2</v>
      </c>
      <c r="J115" s="115">
        <v>11.544695751700001</v>
      </c>
    </row>
    <row r="116" spans="1:10" s="116" customFormat="1" x14ac:dyDescent="0.6">
      <c r="A116" s="109" t="s">
        <v>680</v>
      </c>
      <c r="B116" s="110">
        <v>35.061529</v>
      </c>
      <c r="C116" s="110">
        <v>-119.390888</v>
      </c>
      <c r="D116" s="111" t="s">
        <v>433</v>
      </c>
      <c r="E116" s="112" t="s">
        <v>424</v>
      </c>
      <c r="F116" s="112" t="s">
        <v>432</v>
      </c>
      <c r="G116" s="112" t="s">
        <v>376</v>
      </c>
      <c r="H116" s="113" t="s">
        <v>343</v>
      </c>
      <c r="I116" s="114">
        <v>0.220481115393</v>
      </c>
      <c r="J116" s="115">
        <v>31.304951684999999</v>
      </c>
    </row>
    <row r="117" spans="1:10" s="116" customFormat="1" x14ac:dyDescent="0.6">
      <c r="A117" s="109" t="s">
        <v>681</v>
      </c>
      <c r="B117" s="110">
        <v>35.03322</v>
      </c>
      <c r="C117" s="110">
        <v>-119.343751</v>
      </c>
      <c r="D117" s="111" t="s">
        <v>433</v>
      </c>
      <c r="E117" s="112" t="s">
        <v>435</v>
      </c>
      <c r="F117" s="112" t="s">
        <v>432</v>
      </c>
      <c r="G117" s="112" t="s">
        <v>376</v>
      </c>
      <c r="H117" s="113" t="s">
        <v>343</v>
      </c>
      <c r="I117" s="114">
        <v>0.43518004193900001</v>
      </c>
      <c r="J117" s="115">
        <v>45.235384379899997</v>
      </c>
    </row>
    <row r="118" spans="1:10" s="116" customFormat="1" x14ac:dyDescent="0.6">
      <c r="A118" s="109" t="s">
        <v>682</v>
      </c>
      <c r="B118" s="110">
        <v>35.045861000000002</v>
      </c>
      <c r="C118" s="110">
        <v>-119.349694</v>
      </c>
      <c r="D118" s="111" t="s">
        <v>1203</v>
      </c>
      <c r="E118" s="112" t="s">
        <v>1057</v>
      </c>
      <c r="F118" s="112" t="s">
        <v>1226</v>
      </c>
      <c r="G118" s="112" t="s">
        <v>392</v>
      </c>
      <c r="H118" s="113" t="s">
        <v>343</v>
      </c>
      <c r="I118" s="114">
        <v>0.33885865472299997</v>
      </c>
      <c r="J118" s="115">
        <v>43.737398185099998</v>
      </c>
    </row>
    <row r="119" spans="1:10" s="116" customFormat="1" x14ac:dyDescent="0.6">
      <c r="A119" s="109" t="s">
        <v>683</v>
      </c>
      <c r="B119" s="110">
        <v>35.132539999999999</v>
      </c>
      <c r="C119" s="110">
        <v>-119.48661800000001</v>
      </c>
      <c r="D119" s="111" t="s">
        <v>433</v>
      </c>
      <c r="E119" s="112" t="s">
        <v>436</v>
      </c>
      <c r="F119" s="112" t="s">
        <v>432</v>
      </c>
      <c r="G119" s="112" t="s">
        <v>376</v>
      </c>
      <c r="H119" s="113" t="s">
        <v>343</v>
      </c>
      <c r="I119" s="114">
        <v>0.37886941293300003</v>
      </c>
      <c r="J119" s="115">
        <v>41.341504568700003</v>
      </c>
    </row>
    <row r="120" spans="1:10" s="116" customFormat="1" x14ac:dyDescent="0.6">
      <c r="A120" s="109" t="s">
        <v>684</v>
      </c>
      <c r="B120" s="110">
        <v>35.130904000000001</v>
      </c>
      <c r="C120" s="110">
        <v>-119.486498</v>
      </c>
      <c r="D120" s="111" t="s">
        <v>433</v>
      </c>
      <c r="E120" s="112" t="s">
        <v>424</v>
      </c>
      <c r="F120" s="112" t="s">
        <v>432</v>
      </c>
      <c r="G120" s="112" t="s">
        <v>376</v>
      </c>
      <c r="H120" s="113" t="s">
        <v>343</v>
      </c>
      <c r="I120" s="114">
        <v>0.21718613058299999</v>
      </c>
      <c r="J120" s="115">
        <v>123.486031599</v>
      </c>
    </row>
    <row r="121" spans="1:10" s="116" customFormat="1" x14ac:dyDescent="0.6">
      <c r="A121" s="109" t="s">
        <v>685</v>
      </c>
      <c r="B121" s="110">
        <v>33.779429</v>
      </c>
      <c r="C121" s="110">
        <v>-118.235061</v>
      </c>
      <c r="D121" s="111" t="s">
        <v>189</v>
      </c>
      <c r="E121" s="112" t="s">
        <v>346</v>
      </c>
      <c r="F121" s="112" t="s">
        <v>451</v>
      </c>
      <c r="G121" s="112" t="s">
        <v>370</v>
      </c>
      <c r="H121" s="113" t="s">
        <v>343</v>
      </c>
      <c r="I121" s="114">
        <v>8.6712539913099995</v>
      </c>
      <c r="J121" s="115">
        <v>490.26462242299999</v>
      </c>
    </row>
    <row r="122" spans="1:10" s="116" customFormat="1" x14ac:dyDescent="0.6">
      <c r="A122" s="109" t="s">
        <v>686</v>
      </c>
      <c r="B122" s="110">
        <v>33.816222000000003</v>
      </c>
      <c r="C122" s="110">
        <v>-118.23569500000001</v>
      </c>
      <c r="D122" s="111" t="s">
        <v>189</v>
      </c>
      <c r="E122" s="112" t="s">
        <v>346</v>
      </c>
      <c r="F122" s="112" t="s">
        <v>454</v>
      </c>
      <c r="G122" s="112" t="s">
        <v>370</v>
      </c>
      <c r="H122" s="113" t="s">
        <v>343</v>
      </c>
      <c r="I122" s="114">
        <v>2.2359199735800002</v>
      </c>
      <c r="J122" s="115">
        <v>481.26022067100001</v>
      </c>
    </row>
    <row r="123" spans="1:10" s="116" customFormat="1" x14ac:dyDescent="0.6">
      <c r="A123" s="109" t="s">
        <v>687</v>
      </c>
      <c r="B123" s="110">
        <v>34.330657000000002</v>
      </c>
      <c r="C123" s="110">
        <v>-118.51342200000001</v>
      </c>
      <c r="D123" s="111" t="s">
        <v>441</v>
      </c>
      <c r="E123" s="112" t="s">
        <v>197</v>
      </c>
      <c r="F123" s="112" t="s">
        <v>176</v>
      </c>
      <c r="G123" s="112" t="s">
        <v>404</v>
      </c>
      <c r="H123" s="113" t="s">
        <v>343</v>
      </c>
      <c r="I123" s="114">
        <v>11.815273400400001</v>
      </c>
      <c r="J123" s="115">
        <v>470.57757065099997</v>
      </c>
    </row>
    <row r="124" spans="1:10" s="116" customFormat="1" x14ac:dyDescent="0.6">
      <c r="A124" s="109" t="s">
        <v>688</v>
      </c>
      <c r="B124" s="110">
        <v>35.215094999999998</v>
      </c>
      <c r="C124" s="110">
        <v>-119.212564</v>
      </c>
      <c r="D124" s="111" t="s">
        <v>1193</v>
      </c>
      <c r="E124" s="112" t="s">
        <v>1057</v>
      </c>
      <c r="F124" s="112" t="s">
        <v>1087</v>
      </c>
      <c r="G124" s="112" t="s">
        <v>392</v>
      </c>
      <c r="H124" s="113" t="s">
        <v>343</v>
      </c>
      <c r="I124" s="114">
        <v>8.38409587741E-2</v>
      </c>
      <c r="J124" s="115">
        <v>10.4560986988</v>
      </c>
    </row>
    <row r="125" spans="1:10" s="116" customFormat="1" x14ac:dyDescent="0.6">
      <c r="A125" s="109" t="s">
        <v>689</v>
      </c>
      <c r="B125" s="110">
        <v>35.21481</v>
      </c>
      <c r="C125" s="110">
        <v>-119.21081100000001</v>
      </c>
      <c r="D125" s="111" t="s">
        <v>1193</v>
      </c>
      <c r="E125" s="112" t="s">
        <v>1057</v>
      </c>
      <c r="F125" s="112" t="s">
        <v>1087</v>
      </c>
      <c r="G125" s="112" t="s">
        <v>392</v>
      </c>
      <c r="H125" s="113" t="s">
        <v>343</v>
      </c>
      <c r="I125" s="114">
        <v>0.36276400089299998</v>
      </c>
      <c r="J125" s="115">
        <v>38.907582808500003</v>
      </c>
    </row>
    <row r="126" spans="1:10" s="116" customFormat="1" x14ac:dyDescent="0.6">
      <c r="A126" s="109" t="s">
        <v>690</v>
      </c>
      <c r="B126" s="110">
        <v>35.243761999999997</v>
      </c>
      <c r="C126" s="110">
        <v>-119.157387</v>
      </c>
      <c r="D126" s="111" t="s">
        <v>1193</v>
      </c>
      <c r="E126" s="112" t="s">
        <v>1057</v>
      </c>
      <c r="F126" s="112" t="s">
        <v>1118</v>
      </c>
      <c r="G126" s="112" t="s">
        <v>392</v>
      </c>
      <c r="H126" s="113" t="s">
        <v>343</v>
      </c>
      <c r="I126" s="114">
        <v>0.54677034076300002</v>
      </c>
      <c r="J126" s="115">
        <v>35.871018942900001</v>
      </c>
    </row>
    <row r="127" spans="1:10" s="116" customFormat="1" x14ac:dyDescent="0.6">
      <c r="A127" s="109" t="s">
        <v>691</v>
      </c>
      <c r="B127" s="110">
        <v>35.246299999999998</v>
      </c>
      <c r="C127" s="110">
        <v>-119.140383</v>
      </c>
      <c r="D127" s="111" t="s">
        <v>1193</v>
      </c>
      <c r="E127" s="112" t="s">
        <v>1057</v>
      </c>
      <c r="F127" s="112" t="s">
        <v>1119</v>
      </c>
      <c r="G127" s="112" t="s">
        <v>392</v>
      </c>
      <c r="H127" s="117" t="s">
        <v>343</v>
      </c>
      <c r="I127" s="118" t="s">
        <v>1217</v>
      </c>
      <c r="J127" s="119" t="s">
        <v>1217</v>
      </c>
    </row>
    <row r="128" spans="1:10" s="116" customFormat="1" x14ac:dyDescent="0.6">
      <c r="A128" s="109" t="s">
        <v>692</v>
      </c>
      <c r="B128" s="110">
        <v>35.901251000000002</v>
      </c>
      <c r="C128" s="110">
        <v>-119.31989299999999</v>
      </c>
      <c r="D128" s="111" t="s">
        <v>1194</v>
      </c>
      <c r="E128" s="112" t="s">
        <v>1057</v>
      </c>
      <c r="F128" s="112" t="s">
        <v>1120</v>
      </c>
      <c r="G128" s="112" t="s">
        <v>392</v>
      </c>
      <c r="H128" s="113" t="s">
        <v>343</v>
      </c>
      <c r="I128" s="114">
        <v>29.2308068052</v>
      </c>
      <c r="J128" s="115">
        <v>493.40652610199999</v>
      </c>
    </row>
    <row r="129" spans="1:10" s="116" customFormat="1" x14ac:dyDescent="0.6">
      <c r="A129" s="109" t="s">
        <v>694</v>
      </c>
      <c r="B129" s="110">
        <v>34.901527000000002</v>
      </c>
      <c r="C129" s="110">
        <v>-117.159958</v>
      </c>
      <c r="D129" s="111" t="s">
        <v>464</v>
      </c>
      <c r="E129" s="112" t="s">
        <v>455</v>
      </c>
      <c r="F129" s="112" t="s">
        <v>463</v>
      </c>
      <c r="G129" s="112" t="s">
        <v>376</v>
      </c>
      <c r="H129" s="113" t="s">
        <v>343</v>
      </c>
      <c r="I129" s="114">
        <v>34.3436879753</v>
      </c>
      <c r="J129" s="115">
        <v>499.47238161899998</v>
      </c>
    </row>
    <row r="130" spans="1:10" s="116" customFormat="1" x14ac:dyDescent="0.6">
      <c r="A130" s="109" t="s">
        <v>693</v>
      </c>
      <c r="B130" s="110">
        <v>35.936802</v>
      </c>
      <c r="C130" s="110">
        <v>-119.34790099999999</v>
      </c>
      <c r="D130" s="111" t="s">
        <v>1194</v>
      </c>
      <c r="E130" s="112" t="s">
        <v>1057</v>
      </c>
      <c r="F130" s="112" t="s">
        <v>1121</v>
      </c>
      <c r="G130" s="112" t="s">
        <v>392</v>
      </c>
      <c r="H130" s="113" t="s">
        <v>343</v>
      </c>
      <c r="I130" s="114">
        <v>0.34743399871500003</v>
      </c>
      <c r="J130" s="115">
        <v>83.354663936700007</v>
      </c>
    </row>
    <row r="131" spans="1:10" s="116" customFormat="1" x14ac:dyDescent="0.6">
      <c r="A131" s="109" t="s">
        <v>695</v>
      </c>
      <c r="B131" s="110">
        <v>35.945509000000001</v>
      </c>
      <c r="C131" s="110">
        <v>-119.45871699999999</v>
      </c>
      <c r="D131" s="111" t="s">
        <v>1194</v>
      </c>
      <c r="E131" s="112" t="s">
        <v>1057</v>
      </c>
      <c r="F131" s="112" t="s">
        <v>1226</v>
      </c>
      <c r="G131" s="112" t="s">
        <v>392</v>
      </c>
      <c r="H131" s="117" t="s">
        <v>343</v>
      </c>
      <c r="I131" s="118">
        <v>31.890437438199999</v>
      </c>
      <c r="J131" s="119" t="s">
        <v>1217</v>
      </c>
    </row>
    <row r="132" spans="1:10" s="116" customFormat="1" x14ac:dyDescent="0.6">
      <c r="A132" s="109" t="s">
        <v>696</v>
      </c>
      <c r="B132" s="110">
        <v>35.959330000000001</v>
      </c>
      <c r="C132" s="110">
        <v>-119.372162</v>
      </c>
      <c r="D132" s="111" t="s">
        <v>1194</v>
      </c>
      <c r="E132" s="112" t="s">
        <v>1057</v>
      </c>
      <c r="F132" s="112" t="s">
        <v>1122</v>
      </c>
      <c r="G132" s="112" t="s">
        <v>392</v>
      </c>
      <c r="H132" s="113" t="s">
        <v>343</v>
      </c>
      <c r="I132" s="114">
        <v>3.4725179853800001</v>
      </c>
      <c r="J132" s="115">
        <v>412.06067514400002</v>
      </c>
    </row>
    <row r="133" spans="1:10" s="116" customFormat="1" x14ac:dyDescent="0.6">
      <c r="A133" s="109" t="s">
        <v>697</v>
      </c>
      <c r="B133" s="110">
        <v>35.972642</v>
      </c>
      <c r="C133" s="110">
        <v>-119.238321</v>
      </c>
      <c r="D133" s="111" t="s">
        <v>1194</v>
      </c>
      <c r="E133" s="112" t="s">
        <v>1057</v>
      </c>
      <c r="F133" s="112" t="s">
        <v>1123</v>
      </c>
      <c r="G133" s="112" t="s">
        <v>392</v>
      </c>
      <c r="H133" s="113" t="s">
        <v>343</v>
      </c>
      <c r="I133" s="114">
        <v>2.6548920497299999</v>
      </c>
      <c r="J133" s="115">
        <v>124.77980605899999</v>
      </c>
    </row>
    <row r="134" spans="1:10" s="116" customFormat="1" x14ac:dyDescent="0.6">
      <c r="A134" s="109" t="s">
        <v>698</v>
      </c>
      <c r="B134" s="110">
        <v>35.977184999999999</v>
      </c>
      <c r="C134" s="110">
        <v>-119.231285</v>
      </c>
      <c r="D134" s="111" t="s">
        <v>1194</v>
      </c>
      <c r="E134" s="112" t="s">
        <v>1057</v>
      </c>
      <c r="F134" s="112" t="s">
        <v>1124</v>
      </c>
      <c r="G134" s="112" t="s">
        <v>392</v>
      </c>
      <c r="H134" s="113" t="s">
        <v>343</v>
      </c>
      <c r="I134" s="114">
        <v>2.6548920110799998</v>
      </c>
      <c r="J134" s="115">
        <v>124.77980605899999</v>
      </c>
    </row>
    <row r="135" spans="1:10" s="116" customFormat="1" x14ac:dyDescent="0.6">
      <c r="A135" s="109" t="s">
        <v>699</v>
      </c>
      <c r="B135" s="110">
        <v>35.972715000000001</v>
      </c>
      <c r="C135" s="110">
        <v>-119.359036</v>
      </c>
      <c r="D135" s="111" t="s">
        <v>1194</v>
      </c>
      <c r="E135" s="112" t="s">
        <v>1057</v>
      </c>
      <c r="F135" s="112" t="s">
        <v>1125</v>
      </c>
      <c r="G135" s="112" t="s">
        <v>392</v>
      </c>
      <c r="H135" s="113" t="s">
        <v>343</v>
      </c>
      <c r="I135" s="114">
        <v>8.9854418672600005</v>
      </c>
      <c r="J135" s="115">
        <v>192.09372712300001</v>
      </c>
    </row>
    <row r="136" spans="1:10" s="116" customFormat="1" x14ac:dyDescent="0.6">
      <c r="A136" s="109" t="s">
        <v>700</v>
      </c>
      <c r="B136" s="110">
        <v>35.987296999999998</v>
      </c>
      <c r="C136" s="110">
        <v>-119.326421</v>
      </c>
      <c r="D136" s="111" t="s">
        <v>1194</v>
      </c>
      <c r="E136" s="112" t="s">
        <v>1057</v>
      </c>
      <c r="F136" s="112" t="s">
        <v>1126</v>
      </c>
      <c r="G136" s="112" t="s">
        <v>392</v>
      </c>
      <c r="H136" s="113" t="s">
        <v>343</v>
      </c>
      <c r="I136" s="114">
        <v>0.94755317177599996</v>
      </c>
      <c r="J136" s="115">
        <v>51</v>
      </c>
    </row>
    <row r="137" spans="1:10" s="116" customFormat="1" x14ac:dyDescent="0.6">
      <c r="A137" s="109" t="s">
        <v>701</v>
      </c>
      <c r="B137" s="110">
        <v>35.995745999999997</v>
      </c>
      <c r="C137" s="110">
        <v>-119.220759</v>
      </c>
      <c r="D137" s="111" t="s">
        <v>217</v>
      </c>
      <c r="E137" s="112" t="s">
        <v>1057</v>
      </c>
      <c r="F137" s="112" t="s">
        <v>1226</v>
      </c>
      <c r="G137" s="112" t="s">
        <v>392</v>
      </c>
      <c r="H137" s="113" t="s">
        <v>343</v>
      </c>
      <c r="I137" s="114">
        <v>1.0656296592200001</v>
      </c>
      <c r="J137" s="115">
        <v>109.201648339</v>
      </c>
    </row>
    <row r="138" spans="1:10" s="116" customFormat="1" x14ac:dyDescent="0.6">
      <c r="A138" s="109" t="s">
        <v>702</v>
      </c>
      <c r="B138" s="110">
        <v>35.971094999999998</v>
      </c>
      <c r="C138" s="110">
        <v>-119.440056</v>
      </c>
      <c r="D138" s="111" t="s">
        <v>1194</v>
      </c>
      <c r="E138" s="112" t="s">
        <v>1057</v>
      </c>
      <c r="F138" s="112" t="s">
        <v>1127</v>
      </c>
      <c r="G138" s="112" t="s">
        <v>392</v>
      </c>
      <c r="H138" s="113" t="s">
        <v>343</v>
      </c>
      <c r="I138" s="114">
        <v>0.96420925622800002</v>
      </c>
      <c r="J138" s="115">
        <v>152.410629551</v>
      </c>
    </row>
    <row r="139" spans="1:10" s="116" customFormat="1" x14ac:dyDescent="0.6">
      <c r="A139" s="109" t="s">
        <v>703</v>
      </c>
      <c r="B139" s="110">
        <v>35.971465999999999</v>
      </c>
      <c r="C139" s="110">
        <v>-119.440012</v>
      </c>
      <c r="D139" s="111" t="s">
        <v>1194</v>
      </c>
      <c r="E139" s="112" t="s">
        <v>1057</v>
      </c>
      <c r="F139" s="112" t="s">
        <v>1127</v>
      </c>
      <c r="G139" s="112" t="s">
        <v>392</v>
      </c>
      <c r="H139" s="113" t="s">
        <v>343</v>
      </c>
      <c r="I139" s="114">
        <v>0.96420924691499998</v>
      </c>
      <c r="J139" s="115">
        <v>152.410629551</v>
      </c>
    </row>
    <row r="140" spans="1:10" s="116" customFormat="1" x14ac:dyDescent="0.6">
      <c r="A140" s="109" t="s">
        <v>704</v>
      </c>
      <c r="B140" s="110">
        <v>35.973886999999998</v>
      </c>
      <c r="C140" s="110">
        <v>-119.439128</v>
      </c>
      <c r="D140" s="111" t="s">
        <v>1194</v>
      </c>
      <c r="E140" s="112" t="s">
        <v>1057</v>
      </c>
      <c r="F140" s="112" t="s">
        <v>1127</v>
      </c>
      <c r="G140" s="112" t="s">
        <v>392</v>
      </c>
      <c r="H140" s="113" t="s">
        <v>343</v>
      </c>
      <c r="I140" s="114">
        <v>0.321690417826</v>
      </c>
      <c r="J140" s="115">
        <v>33</v>
      </c>
    </row>
    <row r="141" spans="1:10" s="116" customFormat="1" x14ac:dyDescent="0.6">
      <c r="A141" s="109" t="s">
        <v>705</v>
      </c>
      <c r="B141" s="110">
        <v>36.015331000000003</v>
      </c>
      <c r="C141" s="110">
        <v>-119.22327900000001</v>
      </c>
      <c r="D141" s="111" t="s">
        <v>1194</v>
      </c>
      <c r="E141" s="112" t="s">
        <v>1057</v>
      </c>
      <c r="F141" s="112" t="s">
        <v>1128</v>
      </c>
      <c r="G141" s="112" t="s">
        <v>392</v>
      </c>
      <c r="H141" s="117" t="s">
        <v>343</v>
      </c>
      <c r="I141" s="118" t="s">
        <v>1217</v>
      </c>
      <c r="J141" s="119" t="s">
        <v>1217</v>
      </c>
    </row>
    <row r="142" spans="1:10" s="116" customFormat="1" x14ac:dyDescent="0.6">
      <c r="A142" s="109" t="s">
        <v>706</v>
      </c>
      <c r="B142" s="110">
        <v>35.994768000000001</v>
      </c>
      <c r="C142" s="110">
        <v>-119.413375</v>
      </c>
      <c r="D142" s="111" t="s">
        <v>1194</v>
      </c>
      <c r="E142" s="112" t="s">
        <v>1057</v>
      </c>
      <c r="F142" s="112" t="s">
        <v>1226</v>
      </c>
      <c r="G142" s="112" t="s">
        <v>392</v>
      </c>
      <c r="H142" s="117" t="s">
        <v>343</v>
      </c>
      <c r="I142" s="118" t="s">
        <v>1217</v>
      </c>
      <c r="J142" s="119" t="s">
        <v>1217</v>
      </c>
    </row>
    <row r="143" spans="1:10" s="116" customFormat="1" x14ac:dyDescent="0.6">
      <c r="A143" s="109" t="s">
        <v>707</v>
      </c>
      <c r="B143" s="110">
        <v>36.015197000000001</v>
      </c>
      <c r="C143" s="110">
        <v>-119.24397399999999</v>
      </c>
      <c r="D143" s="111" t="s">
        <v>1194</v>
      </c>
      <c r="E143" s="112" t="s">
        <v>1057</v>
      </c>
      <c r="F143" s="112" t="s">
        <v>1129</v>
      </c>
      <c r="G143" s="112" t="s">
        <v>392</v>
      </c>
      <c r="H143" s="117" t="s">
        <v>343</v>
      </c>
      <c r="I143" s="118">
        <v>8.3069050218900001E-2</v>
      </c>
      <c r="J143" s="119">
        <v>15.2970585408</v>
      </c>
    </row>
    <row r="144" spans="1:10" s="116" customFormat="1" x14ac:dyDescent="0.6">
      <c r="A144" s="109" t="s">
        <v>708</v>
      </c>
      <c r="B144" s="110">
        <v>36.016703</v>
      </c>
      <c r="C144" s="110">
        <v>-119.484619</v>
      </c>
      <c r="D144" s="111" t="s">
        <v>1194</v>
      </c>
      <c r="E144" s="112" t="s">
        <v>457</v>
      </c>
      <c r="F144" s="112" t="s">
        <v>1217</v>
      </c>
      <c r="G144" s="112" t="s">
        <v>392</v>
      </c>
      <c r="H144" s="117" t="s">
        <v>343</v>
      </c>
      <c r="I144" s="118" t="s">
        <v>1217</v>
      </c>
      <c r="J144" s="119" t="s">
        <v>1217</v>
      </c>
    </row>
    <row r="145" spans="1:10" s="116" customFormat="1" x14ac:dyDescent="0.6">
      <c r="A145" s="109" t="s">
        <v>709</v>
      </c>
      <c r="B145" s="110">
        <v>36.015780999999997</v>
      </c>
      <c r="C145" s="110">
        <v>-119.477339</v>
      </c>
      <c r="D145" s="111" t="s">
        <v>1194</v>
      </c>
      <c r="E145" s="112" t="s">
        <v>1057</v>
      </c>
      <c r="F145" s="112" t="s">
        <v>1226</v>
      </c>
      <c r="G145" s="112" t="s">
        <v>392</v>
      </c>
      <c r="H145" s="117" t="s">
        <v>343</v>
      </c>
      <c r="I145" s="118" t="s">
        <v>1217</v>
      </c>
      <c r="J145" s="119" t="s">
        <v>1217</v>
      </c>
    </row>
    <row r="146" spans="1:10" s="116" customFormat="1" x14ac:dyDescent="0.6">
      <c r="A146" s="109" t="s">
        <v>710</v>
      </c>
      <c r="B146" s="110">
        <v>36.039386999999998</v>
      </c>
      <c r="C146" s="110">
        <v>-119.347605</v>
      </c>
      <c r="D146" s="111" t="s">
        <v>1194</v>
      </c>
      <c r="E146" s="112" t="s">
        <v>1057</v>
      </c>
      <c r="F146" s="112" t="s">
        <v>1130</v>
      </c>
      <c r="G146" s="112" t="s">
        <v>392</v>
      </c>
      <c r="H146" s="113" t="s">
        <v>343</v>
      </c>
      <c r="I146" s="114">
        <v>0.36742306267800001</v>
      </c>
      <c r="J146" s="115">
        <v>184.567060983</v>
      </c>
    </row>
    <row r="147" spans="1:10" s="116" customFormat="1" x14ac:dyDescent="0.6">
      <c r="A147" s="109" t="s">
        <v>711</v>
      </c>
      <c r="B147" s="110">
        <v>36.028917</v>
      </c>
      <c r="C147" s="110">
        <v>-119.324984</v>
      </c>
      <c r="D147" s="111" t="s">
        <v>217</v>
      </c>
      <c r="E147" s="112" t="s">
        <v>1211</v>
      </c>
      <c r="F147" s="112" t="s">
        <v>1211</v>
      </c>
      <c r="G147" s="112" t="s">
        <v>392</v>
      </c>
      <c r="H147" s="113" t="s">
        <v>343</v>
      </c>
      <c r="I147" s="114">
        <v>0.50257601402700003</v>
      </c>
      <c r="J147" s="115">
        <v>138.13037319899999</v>
      </c>
    </row>
    <row r="148" spans="1:10" s="116" customFormat="1" x14ac:dyDescent="0.6">
      <c r="A148" s="109" t="s">
        <v>712</v>
      </c>
      <c r="B148" s="110">
        <v>36.060020000000002</v>
      </c>
      <c r="C148" s="110">
        <v>-119.226157</v>
      </c>
      <c r="D148" s="111" t="s">
        <v>1194</v>
      </c>
      <c r="E148" s="112" t="s">
        <v>1057</v>
      </c>
      <c r="F148" s="112" t="s">
        <v>1131</v>
      </c>
      <c r="G148" s="112" t="s">
        <v>392</v>
      </c>
      <c r="H148" s="113" t="s">
        <v>343</v>
      </c>
      <c r="I148" s="114">
        <v>0.73235865775499998</v>
      </c>
      <c r="J148" s="115">
        <v>150.65855435399999</v>
      </c>
    </row>
    <row r="149" spans="1:10" s="116" customFormat="1" x14ac:dyDescent="0.6">
      <c r="A149" s="109" t="s">
        <v>713</v>
      </c>
      <c r="B149" s="110">
        <v>36.045448</v>
      </c>
      <c r="C149" s="110">
        <v>-119.217474</v>
      </c>
      <c r="D149" s="111" t="s">
        <v>1194</v>
      </c>
      <c r="E149" s="112" t="s">
        <v>1057</v>
      </c>
      <c r="F149" s="112" t="s">
        <v>1090</v>
      </c>
      <c r="G149" s="112" t="s">
        <v>392</v>
      </c>
      <c r="H149" s="113" t="s">
        <v>343</v>
      </c>
      <c r="I149" s="114">
        <v>0.109697645064</v>
      </c>
      <c r="J149" s="115">
        <v>25.632011236</v>
      </c>
    </row>
    <row r="150" spans="1:10" s="116" customFormat="1" x14ac:dyDescent="0.6">
      <c r="A150" s="109" t="s">
        <v>714</v>
      </c>
      <c r="B150" s="110">
        <v>36.058002000000002</v>
      </c>
      <c r="C150" s="110">
        <v>-119.20150099999999</v>
      </c>
      <c r="D150" s="111" t="s">
        <v>1194</v>
      </c>
      <c r="E150" s="112" t="s">
        <v>1057</v>
      </c>
      <c r="F150" s="112" t="s">
        <v>1132</v>
      </c>
      <c r="G150" s="112" t="s">
        <v>392</v>
      </c>
      <c r="H150" s="113" t="s">
        <v>343</v>
      </c>
      <c r="I150" s="114">
        <v>5.2552429325899999</v>
      </c>
      <c r="J150" s="115">
        <v>460.76132650199997</v>
      </c>
    </row>
    <row r="151" spans="1:10" s="116" customFormat="1" x14ac:dyDescent="0.6">
      <c r="A151" s="109" t="s">
        <v>715</v>
      </c>
      <c r="B151" s="110">
        <v>36.057554000000003</v>
      </c>
      <c r="C151" s="110">
        <v>-119.20043200000001</v>
      </c>
      <c r="D151" s="111" t="s">
        <v>1194</v>
      </c>
      <c r="E151" s="112" t="s">
        <v>1057</v>
      </c>
      <c r="F151" s="112" t="s">
        <v>1132</v>
      </c>
      <c r="G151" s="112" t="s">
        <v>392</v>
      </c>
      <c r="H151" s="113" t="s">
        <v>343</v>
      </c>
      <c r="I151" s="114">
        <v>5.2552430257199996</v>
      </c>
      <c r="J151" s="115">
        <v>460.76132650199997</v>
      </c>
    </row>
    <row r="152" spans="1:10" s="116" customFormat="1" x14ac:dyDescent="0.6">
      <c r="A152" s="109" t="s">
        <v>716</v>
      </c>
      <c r="B152" s="110">
        <v>36.021557999999999</v>
      </c>
      <c r="C152" s="110">
        <v>-119.519462</v>
      </c>
      <c r="D152" s="111" t="s">
        <v>1194</v>
      </c>
      <c r="E152" s="112" t="s">
        <v>1211</v>
      </c>
      <c r="F152" s="112" t="s">
        <v>1211</v>
      </c>
      <c r="G152" s="112" t="s">
        <v>392</v>
      </c>
      <c r="H152" s="113" t="s">
        <v>343</v>
      </c>
      <c r="I152" s="114">
        <v>1.78883371782</v>
      </c>
      <c r="J152" s="115">
        <v>104.78549517899999</v>
      </c>
    </row>
    <row r="153" spans="1:10" s="116" customFormat="1" x14ac:dyDescent="0.6">
      <c r="A153" s="109" t="s">
        <v>717</v>
      </c>
      <c r="B153" s="110">
        <v>36.032425000000003</v>
      </c>
      <c r="C153" s="110">
        <v>-119.510296</v>
      </c>
      <c r="D153" s="111" t="s">
        <v>1194</v>
      </c>
      <c r="E153" s="112" t="s">
        <v>1056</v>
      </c>
      <c r="F153" s="112" t="s">
        <v>496</v>
      </c>
      <c r="G153" s="112" t="s">
        <v>392</v>
      </c>
      <c r="H153" s="113" t="s">
        <v>514</v>
      </c>
      <c r="I153" s="114">
        <v>94.627337919699997</v>
      </c>
      <c r="J153" s="115">
        <v>491.89475815950004</v>
      </c>
    </row>
    <row r="154" spans="1:10" s="116" customFormat="1" x14ac:dyDescent="0.6">
      <c r="A154" s="109" t="s">
        <v>718</v>
      </c>
      <c r="B154" s="110">
        <v>36.039506000000003</v>
      </c>
      <c r="C154" s="110">
        <v>-119.397976</v>
      </c>
      <c r="D154" s="111" t="s">
        <v>1197</v>
      </c>
      <c r="E154" s="112" t="s">
        <v>1057</v>
      </c>
      <c r="F154" s="112" t="s">
        <v>1133</v>
      </c>
      <c r="G154" s="112" t="s">
        <v>392</v>
      </c>
      <c r="H154" s="113" t="s">
        <v>343</v>
      </c>
      <c r="I154" s="114">
        <v>16.369200255300001</v>
      </c>
      <c r="J154" s="115">
        <v>477.377209343</v>
      </c>
    </row>
    <row r="155" spans="1:10" s="116" customFormat="1" x14ac:dyDescent="0.6">
      <c r="A155" s="109" t="s">
        <v>719</v>
      </c>
      <c r="B155" s="110">
        <v>36.059533999999999</v>
      </c>
      <c r="C155" s="110">
        <v>-119.291386</v>
      </c>
      <c r="D155" s="111" t="s">
        <v>1194</v>
      </c>
      <c r="E155" s="112" t="s">
        <v>1057</v>
      </c>
      <c r="F155" s="112" t="s">
        <v>1134</v>
      </c>
      <c r="G155" s="112" t="s">
        <v>392</v>
      </c>
      <c r="H155" s="113" t="s">
        <v>343</v>
      </c>
      <c r="I155" s="114">
        <v>0.111745657399</v>
      </c>
      <c r="J155" s="115">
        <v>15.2970585408</v>
      </c>
    </row>
    <row r="156" spans="1:10" s="116" customFormat="1" x14ac:dyDescent="0.6">
      <c r="A156" s="109" t="s">
        <v>720</v>
      </c>
      <c r="B156" s="110">
        <v>36.059930000000001</v>
      </c>
      <c r="C156" s="110">
        <v>-119.22664899999999</v>
      </c>
      <c r="D156" s="111" t="s">
        <v>1194</v>
      </c>
      <c r="E156" s="112" t="s">
        <v>1057</v>
      </c>
      <c r="F156" s="112" t="s">
        <v>1131</v>
      </c>
      <c r="G156" s="112" t="s">
        <v>392</v>
      </c>
      <c r="H156" s="113" t="s">
        <v>343</v>
      </c>
      <c r="I156" s="114">
        <v>0.65447345003500002</v>
      </c>
      <c r="J156" s="115">
        <v>36</v>
      </c>
    </row>
    <row r="157" spans="1:10" s="116" customFormat="1" x14ac:dyDescent="0.6">
      <c r="A157" s="109" t="s">
        <v>721</v>
      </c>
      <c r="B157" s="110">
        <v>36.076140000000002</v>
      </c>
      <c r="C157" s="110">
        <v>-119.195497</v>
      </c>
      <c r="D157" s="111" t="s">
        <v>1194</v>
      </c>
      <c r="E157" s="112" t="s">
        <v>1057</v>
      </c>
      <c r="F157" s="112" t="s">
        <v>1135</v>
      </c>
      <c r="G157" s="112" t="s">
        <v>392</v>
      </c>
      <c r="H157" s="113" t="s">
        <v>343</v>
      </c>
      <c r="I157" s="114">
        <v>8.5643400438099995E-2</v>
      </c>
      <c r="J157" s="115">
        <v>21.213203435600001</v>
      </c>
    </row>
    <row r="158" spans="1:10" s="116" customFormat="1" x14ac:dyDescent="0.6">
      <c r="A158" s="109" t="s">
        <v>722</v>
      </c>
      <c r="B158" s="110">
        <v>36.048957000000001</v>
      </c>
      <c r="C158" s="110">
        <v>-119.455761</v>
      </c>
      <c r="D158" s="111" t="s">
        <v>1194</v>
      </c>
      <c r="E158" s="112" t="s">
        <v>1057</v>
      </c>
      <c r="F158" s="112" t="s">
        <v>1136</v>
      </c>
      <c r="G158" s="112" t="s">
        <v>392</v>
      </c>
      <c r="H158" s="113" t="s">
        <v>343</v>
      </c>
      <c r="I158" s="114">
        <v>1.45651991852</v>
      </c>
      <c r="J158" s="115">
        <v>209.61393083499999</v>
      </c>
    </row>
    <row r="159" spans="1:10" s="116" customFormat="1" x14ac:dyDescent="0.6">
      <c r="A159" s="109" t="s">
        <v>723</v>
      </c>
      <c r="B159" s="110">
        <v>36.074314999999999</v>
      </c>
      <c r="C159" s="110">
        <v>-119.266318</v>
      </c>
      <c r="D159" s="111" t="s">
        <v>1194</v>
      </c>
      <c r="E159" s="112" t="s">
        <v>1057</v>
      </c>
      <c r="F159" s="112" t="s">
        <v>1137</v>
      </c>
      <c r="G159" s="112" t="s">
        <v>392</v>
      </c>
      <c r="H159" s="113" t="s">
        <v>343</v>
      </c>
      <c r="I159" s="114">
        <v>10.1902607963</v>
      </c>
      <c r="J159" s="115">
        <v>495.581476651</v>
      </c>
    </row>
    <row r="160" spans="1:10" s="116" customFormat="1" x14ac:dyDescent="0.6">
      <c r="A160" s="109" t="s">
        <v>724</v>
      </c>
      <c r="B160" s="110">
        <v>36.087874999999997</v>
      </c>
      <c r="C160" s="110">
        <v>-119.23701699999999</v>
      </c>
      <c r="D160" s="111" t="s">
        <v>1194</v>
      </c>
      <c r="E160" s="112" t="s">
        <v>1057</v>
      </c>
      <c r="F160" s="112" t="s">
        <v>1138</v>
      </c>
      <c r="G160" s="112" t="s">
        <v>392</v>
      </c>
      <c r="H160" s="113" t="s">
        <v>343</v>
      </c>
      <c r="I160" s="114">
        <v>4.2914103879600001</v>
      </c>
      <c r="J160" s="115">
        <v>241.49534156999999</v>
      </c>
    </row>
    <row r="161" spans="1:10" s="116" customFormat="1" x14ac:dyDescent="0.6">
      <c r="A161" s="109" t="s">
        <v>725</v>
      </c>
      <c r="B161" s="110">
        <v>36.077672999999997</v>
      </c>
      <c r="C161" s="110">
        <v>-119.22433100000001</v>
      </c>
      <c r="D161" s="111" t="s">
        <v>1194</v>
      </c>
      <c r="E161" s="112" t="s">
        <v>1057</v>
      </c>
      <c r="F161" s="112" t="s">
        <v>1139</v>
      </c>
      <c r="G161" s="112" t="s">
        <v>392</v>
      </c>
      <c r="H161" s="113" t="s">
        <v>343</v>
      </c>
      <c r="I161" s="114">
        <v>1.4216307709</v>
      </c>
      <c r="J161" s="115">
        <v>326.02147168599998</v>
      </c>
    </row>
    <row r="162" spans="1:10" s="116" customFormat="1" x14ac:dyDescent="0.6">
      <c r="A162" s="109" t="s">
        <v>726</v>
      </c>
      <c r="B162" s="110">
        <v>36.068359999999998</v>
      </c>
      <c r="C162" s="110">
        <v>-119.412702</v>
      </c>
      <c r="D162" s="111" t="s">
        <v>1197</v>
      </c>
      <c r="E162" s="112" t="s">
        <v>457</v>
      </c>
      <c r="F162" s="112" t="s">
        <v>1140</v>
      </c>
      <c r="G162" s="112" t="s">
        <v>392</v>
      </c>
      <c r="H162" s="113" t="s">
        <v>343</v>
      </c>
      <c r="I162" s="114">
        <v>25.0772995809</v>
      </c>
      <c r="J162" s="115">
        <v>409.420321919</v>
      </c>
    </row>
    <row r="163" spans="1:10" s="116" customFormat="1" x14ac:dyDescent="0.6">
      <c r="A163" s="109" t="s">
        <v>727</v>
      </c>
      <c r="B163" s="110">
        <v>36.076434999999996</v>
      </c>
      <c r="C163" s="110">
        <v>-119.360135</v>
      </c>
      <c r="D163" s="111" t="s">
        <v>1197</v>
      </c>
      <c r="E163" s="112" t="s">
        <v>1057</v>
      </c>
      <c r="F163" s="112" t="s">
        <v>1141</v>
      </c>
      <c r="G163" s="112" t="s">
        <v>392</v>
      </c>
      <c r="H163" s="113" t="s">
        <v>343</v>
      </c>
      <c r="I163" s="114">
        <v>1.0708643263199999</v>
      </c>
      <c r="J163" s="115">
        <v>241.86773244899999</v>
      </c>
    </row>
    <row r="164" spans="1:10" s="116" customFormat="1" x14ac:dyDescent="0.6">
      <c r="A164" s="109" t="s">
        <v>728</v>
      </c>
      <c r="B164" s="110">
        <v>36.115761999999997</v>
      </c>
      <c r="C164" s="110">
        <v>-119.36209700000001</v>
      </c>
      <c r="D164" s="111" t="s">
        <v>1194</v>
      </c>
      <c r="E164" s="112" t="s">
        <v>1057</v>
      </c>
      <c r="F164" s="112" t="s">
        <v>1142</v>
      </c>
      <c r="G164" s="112" t="s">
        <v>392</v>
      </c>
      <c r="H164" s="117" t="s">
        <v>343</v>
      </c>
      <c r="I164" s="118" t="s">
        <v>1217</v>
      </c>
      <c r="J164" s="119" t="s">
        <v>1217</v>
      </c>
    </row>
    <row r="165" spans="1:10" s="116" customFormat="1" x14ac:dyDescent="0.6">
      <c r="A165" s="109" t="s">
        <v>729</v>
      </c>
      <c r="B165" s="110">
        <v>36.125925000000002</v>
      </c>
      <c r="C165" s="110">
        <v>-119.341317</v>
      </c>
      <c r="D165" s="111" t="s">
        <v>1194</v>
      </c>
      <c r="E165" s="112" t="s">
        <v>1057</v>
      </c>
      <c r="F165" s="112" t="s">
        <v>1143</v>
      </c>
      <c r="G165" s="112" t="s">
        <v>392</v>
      </c>
      <c r="H165" s="117" t="s">
        <v>343</v>
      </c>
      <c r="I165" s="118">
        <v>0.37741141300600001</v>
      </c>
      <c r="J165" s="119">
        <v>30.886890423000001</v>
      </c>
    </row>
    <row r="166" spans="1:10" s="116" customFormat="1" x14ac:dyDescent="0.6">
      <c r="A166" s="109" t="s">
        <v>730</v>
      </c>
      <c r="B166" s="110">
        <v>36.116230000000002</v>
      </c>
      <c r="C166" s="110">
        <v>-119.334158</v>
      </c>
      <c r="D166" s="111" t="s">
        <v>1197</v>
      </c>
      <c r="E166" s="112" t="s">
        <v>1057</v>
      </c>
      <c r="F166" s="112" t="s">
        <v>1144</v>
      </c>
      <c r="G166" s="112" t="s">
        <v>392</v>
      </c>
      <c r="H166" s="117" t="s">
        <v>343</v>
      </c>
      <c r="I166" s="118" t="s">
        <v>1217</v>
      </c>
      <c r="J166" s="119" t="s">
        <v>1217</v>
      </c>
    </row>
    <row r="167" spans="1:10" s="116" customFormat="1" x14ac:dyDescent="0.6">
      <c r="A167" s="109" t="s">
        <v>731</v>
      </c>
      <c r="B167" s="110">
        <v>36.128470999999998</v>
      </c>
      <c r="C167" s="110">
        <v>-119.43108100000001</v>
      </c>
      <c r="D167" s="111" t="s">
        <v>1194</v>
      </c>
      <c r="E167" s="112" t="s">
        <v>1057</v>
      </c>
      <c r="F167" s="112" t="s">
        <v>1145</v>
      </c>
      <c r="G167" s="112" t="s">
        <v>392</v>
      </c>
      <c r="H167" s="117" t="s">
        <v>343</v>
      </c>
      <c r="I167" s="118" t="s">
        <v>1217</v>
      </c>
      <c r="J167" s="119" t="s">
        <v>1217</v>
      </c>
    </row>
    <row r="168" spans="1:10" s="116" customFormat="1" x14ac:dyDescent="0.6">
      <c r="A168" s="109" t="s">
        <v>732</v>
      </c>
      <c r="B168" s="110">
        <v>36.156312999999997</v>
      </c>
      <c r="C168" s="110">
        <v>-119.240403</v>
      </c>
      <c r="D168" s="111" t="s">
        <v>1197</v>
      </c>
      <c r="E168" s="112" t="s">
        <v>1057</v>
      </c>
      <c r="F168" s="112" t="s">
        <v>1146</v>
      </c>
      <c r="G168" s="112" t="s">
        <v>392</v>
      </c>
      <c r="H168" s="113" t="s">
        <v>343</v>
      </c>
      <c r="I168" s="114">
        <v>1.78692709515</v>
      </c>
      <c r="J168" s="115">
        <v>299.59472625500001</v>
      </c>
    </row>
    <row r="169" spans="1:10" s="116" customFormat="1" x14ac:dyDescent="0.6">
      <c r="A169" s="109" t="s">
        <v>733</v>
      </c>
      <c r="B169" s="110">
        <v>36.161054999999998</v>
      </c>
      <c r="C169" s="110">
        <v>-119.21783000000001</v>
      </c>
      <c r="D169" s="111" t="s">
        <v>1194</v>
      </c>
      <c r="E169" s="112" t="s">
        <v>1057</v>
      </c>
      <c r="F169" s="112" t="s">
        <v>1146</v>
      </c>
      <c r="G169" s="112" t="s">
        <v>392</v>
      </c>
      <c r="H169" s="117" t="s">
        <v>343</v>
      </c>
      <c r="I169" s="118" t="s">
        <v>1217</v>
      </c>
      <c r="J169" s="119" t="s">
        <v>1217</v>
      </c>
    </row>
    <row r="170" spans="1:10" s="116" customFormat="1" x14ac:dyDescent="0.6">
      <c r="A170" s="109" t="s">
        <v>734</v>
      </c>
      <c r="B170" s="110">
        <v>36.162408999999997</v>
      </c>
      <c r="C170" s="110">
        <v>-119.217586</v>
      </c>
      <c r="D170" s="111" t="s">
        <v>1194</v>
      </c>
      <c r="E170" s="112" t="s">
        <v>1057</v>
      </c>
      <c r="F170" s="112" t="s">
        <v>1146</v>
      </c>
      <c r="G170" s="112" t="s">
        <v>392</v>
      </c>
      <c r="H170" s="113" t="s">
        <v>343</v>
      </c>
      <c r="I170" s="114">
        <v>0.118705603294</v>
      </c>
      <c r="J170" s="115">
        <v>15.2970585408</v>
      </c>
    </row>
    <row r="171" spans="1:10" s="116" customFormat="1" x14ac:dyDescent="0.6">
      <c r="A171" s="109" t="s">
        <v>735</v>
      </c>
      <c r="B171" s="110">
        <v>37.123294000000001</v>
      </c>
      <c r="C171" s="110">
        <v>-120.363508</v>
      </c>
      <c r="D171" s="111" t="s">
        <v>1204</v>
      </c>
      <c r="E171" s="112" t="s">
        <v>1057</v>
      </c>
      <c r="F171" s="112" t="s">
        <v>1147</v>
      </c>
      <c r="G171" s="112" t="s">
        <v>392</v>
      </c>
      <c r="H171" s="113" t="s">
        <v>343</v>
      </c>
      <c r="I171" s="114">
        <v>6.2382655381200003</v>
      </c>
      <c r="J171" s="115">
        <v>321.95224801199998</v>
      </c>
    </row>
    <row r="172" spans="1:10" s="116" customFormat="1" x14ac:dyDescent="0.6">
      <c r="A172" s="109" t="s">
        <v>736</v>
      </c>
      <c r="B172" s="110">
        <v>37.157279000000003</v>
      </c>
      <c r="C172" s="110">
        <v>-120.39167</v>
      </c>
      <c r="D172" s="111" t="s">
        <v>1204</v>
      </c>
      <c r="E172" s="112" t="s">
        <v>1057</v>
      </c>
      <c r="F172" s="112" t="s">
        <v>1148</v>
      </c>
      <c r="G172" s="112" t="s">
        <v>392</v>
      </c>
      <c r="H172" s="113" t="s">
        <v>506</v>
      </c>
      <c r="I172" s="114">
        <v>25.7793039787</v>
      </c>
      <c r="J172" s="115">
        <v>488.20016386700001</v>
      </c>
    </row>
    <row r="173" spans="1:10" s="116" customFormat="1" x14ac:dyDescent="0.6">
      <c r="A173" s="109" t="s">
        <v>737</v>
      </c>
      <c r="B173" s="110">
        <v>37.208737999999997</v>
      </c>
      <c r="C173" s="110">
        <v>-120.46378199999999</v>
      </c>
      <c r="D173" s="111" t="s">
        <v>1205</v>
      </c>
      <c r="E173" s="112" t="s">
        <v>1057</v>
      </c>
      <c r="F173" s="112" t="s">
        <v>1226</v>
      </c>
      <c r="G173" s="112" t="s">
        <v>392</v>
      </c>
      <c r="H173" s="113" t="s">
        <v>343</v>
      </c>
      <c r="I173" s="114">
        <v>22.1303278245</v>
      </c>
      <c r="J173" s="115">
        <v>639.57895481146716</v>
      </c>
    </row>
    <row r="174" spans="1:10" s="116" customFormat="1" x14ac:dyDescent="0.6">
      <c r="A174" s="109" t="s">
        <v>738</v>
      </c>
      <c r="B174" s="110">
        <v>37.180219000000001</v>
      </c>
      <c r="C174" s="110">
        <v>-120.435275</v>
      </c>
      <c r="D174" s="111" t="s">
        <v>1205</v>
      </c>
      <c r="E174" s="112" t="s">
        <v>1057</v>
      </c>
      <c r="F174" s="112" t="s">
        <v>1226</v>
      </c>
      <c r="G174" s="112" t="s">
        <v>392</v>
      </c>
      <c r="H174" s="113" t="s">
        <v>343</v>
      </c>
      <c r="I174" s="114">
        <v>3.1282060039199999</v>
      </c>
      <c r="J174" s="115">
        <v>273.67765710800001</v>
      </c>
    </row>
    <row r="175" spans="1:10" s="116" customFormat="1" x14ac:dyDescent="0.6">
      <c r="A175" s="109" t="s">
        <v>739</v>
      </c>
      <c r="B175" s="110">
        <v>37.179617</v>
      </c>
      <c r="C175" s="110">
        <v>-120.435439</v>
      </c>
      <c r="D175" s="111" t="s">
        <v>1205</v>
      </c>
      <c r="E175" s="112" t="s">
        <v>1057</v>
      </c>
      <c r="F175" s="112" t="s">
        <v>1226</v>
      </c>
      <c r="G175" s="112" t="s">
        <v>392</v>
      </c>
      <c r="H175" s="113" t="s">
        <v>343</v>
      </c>
      <c r="I175" s="114">
        <v>3.1282059913500002</v>
      </c>
      <c r="J175" s="115">
        <v>273.67765710800001</v>
      </c>
    </row>
    <row r="176" spans="1:10" s="116" customFormat="1" x14ac:dyDescent="0.6">
      <c r="A176" s="109" t="s">
        <v>740</v>
      </c>
      <c r="B176" s="110">
        <v>36.033299999999997</v>
      </c>
      <c r="C176" s="110">
        <v>-119.40478899999999</v>
      </c>
      <c r="D176" s="111" t="s">
        <v>1206</v>
      </c>
      <c r="E176" s="112" t="s">
        <v>1057</v>
      </c>
      <c r="F176" s="112" t="s">
        <v>1149</v>
      </c>
      <c r="G176" s="112" t="s">
        <v>392</v>
      </c>
      <c r="H176" s="113" t="s">
        <v>343</v>
      </c>
      <c r="I176" s="114">
        <v>3.7407182999900002</v>
      </c>
      <c r="J176" s="115">
        <v>335.014775794</v>
      </c>
    </row>
    <row r="177" spans="1:10" s="116" customFormat="1" x14ac:dyDescent="0.6">
      <c r="A177" s="109" t="s">
        <v>742</v>
      </c>
      <c r="B177" s="110">
        <v>36.038800000000002</v>
      </c>
      <c r="C177" s="110">
        <v>-119.39793299999999</v>
      </c>
      <c r="D177" s="111" t="s">
        <v>1206</v>
      </c>
      <c r="E177" s="112" t="s">
        <v>1057</v>
      </c>
      <c r="F177" s="112" t="s">
        <v>1133</v>
      </c>
      <c r="G177" s="112" t="s">
        <v>392</v>
      </c>
      <c r="H177" s="113" t="s">
        <v>343</v>
      </c>
      <c r="I177" s="114">
        <v>1.11954863905</v>
      </c>
      <c r="J177" s="115">
        <v>182.59780940600001</v>
      </c>
    </row>
    <row r="178" spans="1:10" s="116" customFormat="1" x14ac:dyDescent="0.6">
      <c r="A178" s="109" t="s">
        <v>741</v>
      </c>
      <c r="B178" s="110">
        <v>36.053206000000003</v>
      </c>
      <c r="C178" s="110">
        <v>-119.397717</v>
      </c>
      <c r="D178" s="111" t="s">
        <v>1195</v>
      </c>
      <c r="E178" s="112" t="s">
        <v>1057</v>
      </c>
      <c r="F178" s="112" t="s">
        <v>1150</v>
      </c>
      <c r="G178" s="112" t="s">
        <v>392</v>
      </c>
      <c r="H178" s="113" t="s">
        <v>343</v>
      </c>
      <c r="I178" s="114">
        <v>2.9409265008299998</v>
      </c>
      <c r="J178" s="115">
        <v>489.282249831</v>
      </c>
    </row>
    <row r="179" spans="1:10" s="116" customFormat="1" x14ac:dyDescent="0.6">
      <c r="A179" s="109" t="s">
        <v>743</v>
      </c>
      <c r="B179" s="110">
        <v>36.227193999999997</v>
      </c>
      <c r="C179" s="110">
        <v>-119.163803</v>
      </c>
      <c r="D179" s="111" t="s">
        <v>1207</v>
      </c>
      <c r="E179" s="112" t="s">
        <v>1057</v>
      </c>
      <c r="F179" s="112" t="s">
        <v>1151</v>
      </c>
      <c r="G179" s="112" t="s">
        <v>392</v>
      </c>
      <c r="H179" s="113" t="s">
        <v>514</v>
      </c>
      <c r="I179" s="114">
        <v>7.1142276278700001</v>
      </c>
      <c r="J179" s="115">
        <v>496.72825568899998</v>
      </c>
    </row>
    <row r="180" spans="1:10" s="116" customFormat="1" x14ac:dyDescent="0.6">
      <c r="A180" s="109" t="s">
        <v>744</v>
      </c>
      <c r="B180" s="110">
        <v>36.156683000000001</v>
      </c>
      <c r="C180" s="110">
        <v>-119.283083</v>
      </c>
      <c r="D180" s="111" t="s">
        <v>1197</v>
      </c>
      <c r="E180" s="112" t="s">
        <v>1057</v>
      </c>
      <c r="F180" s="112" t="s">
        <v>1152</v>
      </c>
      <c r="G180" s="112" t="s">
        <v>392</v>
      </c>
      <c r="H180" s="113" t="s">
        <v>514</v>
      </c>
      <c r="I180" s="114">
        <v>2.30796419154</v>
      </c>
      <c r="J180" s="115">
        <v>179.62608449749999</v>
      </c>
    </row>
    <row r="181" spans="1:10" s="116" customFormat="1" x14ac:dyDescent="0.6">
      <c r="A181" s="109" t="s">
        <v>745</v>
      </c>
      <c r="B181" s="110">
        <v>36.212730999999998</v>
      </c>
      <c r="C181" s="110">
        <v>-119.199039</v>
      </c>
      <c r="D181" s="111" t="s">
        <v>1197</v>
      </c>
      <c r="E181" s="112" t="s">
        <v>1057</v>
      </c>
      <c r="F181" s="112" t="s">
        <v>1153</v>
      </c>
      <c r="G181" s="112" t="s">
        <v>392</v>
      </c>
      <c r="H181" s="113" t="s">
        <v>514</v>
      </c>
      <c r="I181" s="114">
        <v>11.96885262901</v>
      </c>
      <c r="J181" s="115">
        <v>498.621473331</v>
      </c>
    </row>
    <row r="182" spans="1:10" s="116" customFormat="1" x14ac:dyDescent="0.6">
      <c r="A182" s="109" t="s">
        <v>746</v>
      </c>
      <c r="B182" s="110">
        <v>36.086742000000001</v>
      </c>
      <c r="C182" s="110">
        <v>-119.33555800000001</v>
      </c>
      <c r="D182" s="111" t="s">
        <v>1195</v>
      </c>
      <c r="E182" s="112" t="s">
        <v>1057</v>
      </c>
      <c r="F182" s="112" t="s">
        <v>1154</v>
      </c>
      <c r="G182" s="112" t="s">
        <v>392</v>
      </c>
      <c r="H182" s="113" t="s">
        <v>514</v>
      </c>
      <c r="I182" s="114">
        <v>9.2319821080200004</v>
      </c>
      <c r="J182" s="115">
        <v>498.18120156200001</v>
      </c>
    </row>
    <row r="183" spans="1:10" s="116" customFormat="1" x14ac:dyDescent="0.6">
      <c r="A183" s="109" t="s">
        <v>747</v>
      </c>
      <c r="B183" s="110">
        <v>36.115411000000002</v>
      </c>
      <c r="C183" s="110">
        <v>-119.29073099999999</v>
      </c>
      <c r="D183" s="111" t="s">
        <v>1194</v>
      </c>
      <c r="E183" s="112" t="s">
        <v>1057</v>
      </c>
      <c r="F183" s="112" t="s">
        <v>1155</v>
      </c>
      <c r="G183" s="112" t="s">
        <v>392</v>
      </c>
      <c r="H183" s="113" t="s">
        <v>514</v>
      </c>
      <c r="I183" s="114">
        <v>0.79305385674099993</v>
      </c>
      <c r="J183" s="115">
        <v>269.84105923999999</v>
      </c>
    </row>
    <row r="184" spans="1:10" s="116" customFormat="1" x14ac:dyDescent="0.6">
      <c r="A184" s="109" t="s">
        <v>748</v>
      </c>
      <c r="B184" s="110">
        <v>36.15645</v>
      </c>
      <c r="C184" s="110">
        <v>-119.265519</v>
      </c>
      <c r="D184" s="111" t="s">
        <v>1197</v>
      </c>
      <c r="E184" s="112" t="s">
        <v>1057</v>
      </c>
      <c r="F184" s="112" t="s">
        <v>1156</v>
      </c>
      <c r="G184" s="112" t="s">
        <v>392</v>
      </c>
      <c r="H184" s="113" t="s">
        <v>514</v>
      </c>
      <c r="I184" s="114">
        <v>5.0797718308200004</v>
      </c>
      <c r="J184" s="115">
        <v>468.928491522</v>
      </c>
    </row>
    <row r="185" spans="1:10" s="116" customFormat="1" x14ac:dyDescent="0.6">
      <c r="A185" s="109" t="s">
        <v>749</v>
      </c>
      <c r="B185" s="110">
        <v>36.228897000000003</v>
      </c>
      <c r="C185" s="110">
        <v>-119.16333899999999</v>
      </c>
      <c r="D185" s="111" t="s">
        <v>1207</v>
      </c>
      <c r="E185" s="112" t="s">
        <v>1057</v>
      </c>
      <c r="F185" s="112" t="s">
        <v>1151</v>
      </c>
      <c r="G185" s="112" t="s">
        <v>392</v>
      </c>
      <c r="H185" s="113" t="s">
        <v>514</v>
      </c>
      <c r="I185" s="114">
        <v>5.1325114354250001</v>
      </c>
      <c r="J185" s="115">
        <v>490.93219499450004</v>
      </c>
    </row>
    <row r="186" spans="1:10" s="116" customFormat="1" x14ac:dyDescent="0.6">
      <c r="A186" s="109" t="s">
        <v>750</v>
      </c>
      <c r="B186" s="110">
        <v>36.231988999999999</v>
      </c>
      <c r="C186" s="110">
        <v>-119.165994</v>
      </c>
      <c r="D186" s="111" t="s">
        <v>1207</v>
      </c>
      <c r="E186" s="112" t="s">
        <v>1057</v>
      </c>
      <c r="F186" s="112" t="s">
        <v>1151</v>
      </c>
      <c r="G186" s="112" t="s">
        <v>392</v>
      </c>
      <c r="H186" s="113" t="s">
        <v>514</v>
      </c>
      <c r="I186" s="114">
        <v>5.0368397671274998</v>
      </c>
      <c r="J186" s="115">
        <v>416.87777528499998</v>
      </c>
    </row>
    <row r="187" spans="1:10" s="116" customFormat="1" x14ac:dyDescent="0.6">
      <c r="A187" s="109" t="s">
        <v>751</v>
      </c>
      <c r="B187" s="110">
        <v>36.213717000000003</v>
      </c>
      <c r="C187" s="110">
        <v>-119.166192</v>
      </c>
      <c r="D187" s="111" t="s">
        <v>1207</v>
      </c>
      <c r="E187" s="112" t="s">
        <v>1057</v>
      </c>
      <c r="F187" s="112" t="s">
        <v>1098</v>
      </c>
      <c r="G187" s="112" t="s">
        <v>392</v>
      </c>
      <c r="H187" s="113" t="s">
        <v>343</v>
      </c>
      <c r="I187" s="114">
        <v>3.52377211675E-2</v>
      </c>
      <c r="J187" s="115">
        <v>8.0610173055299992</v>
      </c>
    </row>
    <row r="188" spans="1:10" s="116" customFormat="1" x14ac:dyDescent="0.6">
      <c r="A188" s="109" t="s">
        <v>752</v>
      </c>
      <c r="B188" s="110">
        <v>36.093291999999998</v>
      </c>
      <c r="C188" s="110">
        <v>-119.340036</v>
      </c>
      <c r="D188" s="111" t="s">
        <v>1197</v>
      </c>
      <c r="E188" s="112" t="s">
        <v>1057</v>
      </c>
      <c r="F188" s="112" t="s">
        <v>1091</v>
      </c>
      <c r="G188" s="112" t="s">
        <v>392</v>
      </c>
      <c r="H188" s="113" t="s">
        <v>343</v>
      </c>
      <c r="I188" s="114">
        <v>2.3013677272200002</v>
      </c>
      <c r="J188" s="115">
        <v>495.24539371899999</v>
      </c>
    </row>
    <row r="189" spans="1:10" s="116" customFormat="1" x14ac:dyDescent="0.6">
      <c r="A189" s="109" t="s">
        <v>753</v>
      </c>
      <c r="B189" s="110">
        <v>36.225906000000002</v>
      </c>
      <c r="C189" s="110">
        <v>-119.163628</v>
      </c>
      <c r="D189" s="111" t="s">
        <v>1207</v>
      </c>
      <c r="E189" s="112" t="s">
        <v>1057</v>
      </c>
      <c r="F189" s="112" t="s">
        <v>1151</v>
      </c>
      <c r="G189" s="112" t="s">
        <v>392</v>
      </c>
      <c r="H189" s="117" t="s">
        <v>514</v>
      </c>
      <c r="I189" s="118">
        <v>5.8996099861099998</v>
      </c>
      <c r="J189" s="119">
        <v>499.71968142100002</v>
      </c>
    </row>
    <row r="190" spans="1:10" s="116" customFormat="1" x14ac:dyDescent="0.6">
      <c r="A190" s="109" t="s">
        <v>754</v>
      </c>
      <c r="B190" s="110">
        <v>36.226481</v>
      </c>
      <c r="C190" s="110">
        <v>-119.163614</v>
      </c>
      <c r="D190" s="111" t="s">
        <v>1207</v>
      </c>
      <c r="E190" s="112" t="s">
        <v>1057</v>
      </c>
      <c r="F190" s="112" t="s">
        <v>1151</v>
      </c>
      <c r="G190" s="112" t="s">
        <v>392</v>
      </c>
      <c r="H190" s="117" t="s">
        <v>514</v>
      </c>
      <c r="I190" s="118">
        <v>6.5674399352900004</v>
      </c>
      <c r="J190" s="119">
        <v>499.71968142100002</v>
      </c>
    </row>
    <row r="191" spans="1:10" s="116" customFormat="1" x14ac:dyDescent="0.6">
      <c r="A191" s="109" t="s">
        <v>755</v>
      </c>
      <c r="B191" s="110">
        <v>36.120294000000001</v>
      </c>
      <c r="C191" s="110">
        <v>-119.314661</v>
      </c>
      <c r="D191" s="111" t="s">
        <v>1197</v>
      </c>
      <c r="E191" s="112" t="s">
        <v>1057</v>
      </c>
      <c r="F191" s="112" t="s">
        <v>1226</v>
      </c>
      <c r="G191" s="112" t="s">
        <v>392</v>
      </c>
      <c r="H191" s="117" t="s">
        <v>343</v>
      </c>
      <c r="I191" s="118">
        <v>32.4523070487</v>
      </c>
      <c r="J191" s="119">
        <v>428.05275375799999</v>
      </c>
    </row>
    <row r="192" spans="1:10" s="116" customFormat="1" x14ac:dyDescent="0.6">
      <c r="A192" s="109" t="s">
        <v>756</v>
      </c>
      <c r="B192" s="110">
        <v>36.156683000000001</v>
      </c>
      <c r="C192" s="110">
        <v>-119.28225</v>
      </c>
      <c r="D192" s="111" t="s">
        <v>1197</v>
      </c>
      <c r="E192" s="112" t="s">
        <v>1057</v>
      </c>
      <c r="F192" s="112" t="s">
        <v>1152</v>
      </c>
      <c r="G192" s="112" t="s">
        <v>392</v>
      </c>
      <c r="H192" s="117" t="s">
        <v>514</v>
      </c>
      <c r="I192" s="118">
        <v>1.9596005063503332</v>
      </c>
      <c r="J192" s="119">
        <v>191.3217324435</v>
      </c>
    </row>
    <row r="193" spans="1:10" s="116" customFormat="1" x14ac:dyDescent="0.6">
      <c r="A193" s="109" t="s">
        <v>757</v>
      </c>
      <c r="B193" s="110">
        <v>36.102449999999997</v>
      </c>
      <c r="C193" s="110">
        <v>-119.373447</v>
      </c>
      <c r="D193" s="111" t="s">
        <v>1194</v>
      </c>
      <c r="E193" s="112" t="s">
        <v>1057</v>
      </c>
      <c r="F193" s="112" t="s">
        <v>1094</v>
      </c>
      <c r="G193" s="112" t="s">
        <v>392</v>
      </c>
      <c r="H193" s="113" t="s">
        <v>343</v>
      </c>
      <c r="I193" s="114">
        <v>12.5433850173</v>
      </c>
      <c r="J193" s="115">
        <v>499.17151360999998</v>
      </c>
    </row>
    <row r="194" spans="1:10" s="116" customFormat="1" x14ac:dyDescent="0.6">
      <c r="A194" s="109" t="s">
        <v>758</v>
      </c>
      <c r="B194" s="110">
        <v>36.144925999999998</v>
      </c>
      <c r="C194" s="110">
        <v>-119.265033</v>
      </c>
      <c r="D194" s="111" t="s">
        <v>1197</v>
      </c>
      <c r="E194" s="112" t="s">
        <v>1057</v>
      </c>
      <c r="F194" s="112" t="s">
        <v>1157</v>
      </c>
      <c r="G194" s="112" t="s">
        <v>392</v>
      </c>
      <c r="H194" s="113" t="s">
        <v>343</v>
      </c>
      <c r="I194" s="114">
        <v>0.112284467788</v>
      </c>
      <c r="J194" s="115">
        <v>79.369074581999996</v>
      </c>
    </row>
    <row r="195" spans="1:10" s="116" customFormat="1" x14ac:dyDescent="0.6">
      <c r="A195" s="109" t="s">
        <v>759</v>
      </c>
      <c r="B195" s="110">
        <v>36.155990000000003</v>
      </c>
      <c r="C195" s="110">
        <v>-119.23987700000001</v>
      </c>
      <c r="D195" s="111" t="s">
        <v>1197</v>
      </c>
      <c r="E195" s="112" t="s">
        <v>1057</v>
      </c>
      <c r="F195" s="112" t="s">
        <v>1146</v>
      </c>
      <c r="G195" s="112" t="s">
        <v>392</v>
      </c>
      <c r="H195" s="113" t="s">
        <v>514</v>
      </c>
      <c r="I195" s="114">
        <v>3.9678437786640002</v>
      </c>
      <c r="J195" s="115">
        <v>361.95972670750001</v>
      </c>
    </row>
    <row r="196" spans="1:10" s="116" customFormat="1" x14ac:dyDescent="0.6">
      <c r="A196" s="109" t="s">
        <v>760</v>
      </c>
      <c r="B196" s="110">
        <v>36.227544000000002</v>
      </c>
      <c r="C196" s="110">
        <v>-119.16379999999999</v>
      </c>
      <c r="D196" s="111" t="s">
        <v>1207</v>
      </c>
      <c r="E196" s="112" t="s">
        <v>1057</v>
      </c>
      <c r="F196" s="112" t="s">
        <v>1151</v>
      </c>
      <c r="G196" s="112" t="s">
        <v>392</v>
      </c>
      <c r="H196" s="113" t="s">
        <v>514</v>
      </c>
      <c r="I196" s="114">
        <v>0.49432180251500002</v>
      </c>
      <c r="J196" s="115">
        <v>53.982431672349996</v>
      </c>
    </row>
    <row r="197" spans="1:10" s="116" customFormat="1" x14ac:dyDescent="0.6">
      <c r="A197" s="109" t="s">
        <v>761</v>
      </c>
      <c r="B197" s="110">
        <v>36.100821000000003</v>
      </c>
      <c r="C197" s="110">
        <v>-119.37048900000001</v>
      </c>
      <c r="D197" s="111" t="s">
        <v>1194</v>
      </c>
      <c r="E197" s="112" t="s">
        <v>1057</v>
      </c>
      <c r="F197" s="112" t="s">
        <v>1094</v>
      </c>
      <c r="G197" s="112" t="s">
        <v>392</v>
      </c>
      <c r="H197" s="113" t="s">
        <v>343</v>
      </c>
      <c r="I197" s="114">
        <v>14.789923869900001</v>
      </c>
      <c r="J197" s="115">
        <v>473.403422041</v>
      </c>
    </row>
    <row r="198" spans="1:10" s="116" customFormat="1" x14ac:dyDescent="0.6">
      <c r="A198" s="109" t="s">
        <v>762</v>
      </c>
      <c r="B198" s="110">
        <v>36.169632999999997</v>
      </c>
      <c r="C198" s="110">
        <v>-119.275167</v>
      </c>
      <c r="D198" s="111" t="s">
        <v>1197</v>
      </c>
      <c r="E198" s="112" t="s">
        <v>1057</v>
      </c>
      <c r="F198" s="112" t="s">
        <v>1116</v>
      </c>
      <c r="G198" s="112" t="s">
        <v>392</v>
      </c>
      <c r="H198" s="113" t="s">
        <v>343</v>
      </c>
      <c r="I198" s="114">
        <v>2.7457981648600001</v>
      </c>
      <c r="J198" s="115">
        <v>493.43972276300002</v>
      </c>
    </row>
    <row r="199" spans="1:10" s="116" customFormat="1" x14ac:dyDescent="0.6">
      <c r="A199" s="109" t="s">
        <v>763</v>
      </c>
      <c r="B199" s="110">
        <v>36.159199999999998</v>
      </c>
      <c r="C199" s="110">
        <v>-119.264719</v>
      </c>
      <c r="D199" s="111" t="s">
        <v>1197</v>
      </c>
      <c r="E199" s="112" t="s">
        <v>1057</v>
      </c>
      <c r="F199" s="112" t="s">
        <v>1156</v>
      </c>
      <c r="G199" s="112" t="s">
        <v>392</v>
      </c>
      <c r="H199" s="113" t="s">
        <v>514</v>
      </c>
      <c r="I199" s="114">
        <v>2.0271423289100001</v>
      </c>
      <c r="J199" s="115">
        <v>420.17072720499999</v>
      </c>
    </row>
    <row r="200" spans="1:10" s="116" customFormat="1" x14ac:dyDescent="0.6">
      <c r="A200" s="109" t="s">
        <v>764</v>
      </c>
      <c r="B200" s="110">
        <v>36.182636000000002</v>
      </c>
      <c r="C200" s="110">
        <v>-119.218148</v>
      </c>
      <c r="D200" s="111" t="s">
        <v>1197</v>
      </c>
      <c r="E200" s="112" t="s">
        <v>1057</v>
      </c>
      <c r="F200" s="112" t="s">
        <v>1158</v>
      </c>
      <c r="G200" s="112" t="s">
        <v>392</v>
      </c>
      <c r="H200" s="113" t="s">
        <v>343</v>
      </c>
      <c r="I200" s="114">
        <v>2.1929444822000002</v>
      </c>
      <c r="J200" s="115">
        <v>453.73018414000001</v>
      </c>
    </row>
    <row r="201" spans="1:10" s="116" customFormat="1" x14ac:dyDescent="0.6">
      <c r="A201" s="109" t="s">
        <v>765</v>
      </c>
      <c r="B201" s="110">
        <v>36.227544000000002</v>
      </c>
      <c r="C201" s="110">
        <v>-119.16379999999999</v>
      </c>
      <c r="D201" s="111" t="s">
        <v>1207</v>
      </c>
      <c r="E201" s="112" t="s">
        <v>1057</v>
      </c>
      <c r="F201" s="112" t="s">
        <v>1151</v>
      </c>
      <c r="G201" s="112" t="s">
        <v>392</v>
      </c>
      <c r="H201" s="113" t="s">
        <v>514</v>
      </c>
      <c r="I201" s="114">
        <v>0.67431659088499996</v>
      </c>
      <c r="J201" s="115">
        <v>70.107631538899994</v>
      </c>
    </row>
    <row r="202" spans="1:10" s="116" customFormat="1" x14ac:dyDescent="0.6">
      <c r="A202" s="109" t="s">
        <v>766</v>
      </c>
      <c r="B202" s="110">
        <v>36.070231</v>
      </c>
      <c r="C202" s="110">
        <v>-119.389494</v>
      </c>
      <c r="D202" s="111" t="s">
        <v>1197</v>
      </c>
      <c r="E202" s="112" t="s">
        <v>1057</v>
      </c>
      <c r="F202" s="112" t="s">
        <v>1159</v>
      </c>
      <c r="G202" s="112" t="s">
        <v>392</v>
      </c>
      <c r="H202" s="113" t="s">
        <v>343</v>
      </c>
      <c r="I202" s="114">
        <v>5.9739325543600001</v>
      </c>
      <c r="J202" s="115">
        <v>485.66988788700002</v>
      </c>
    </row>
    <row r="203" spans="1:10" s="116" customFormat="1" x14ac:dyDescent="0.6">
      <c r="A203" s="109" t="s">
        <v>767</v>
      </c>
      <c r="B203" s="110">
        <v>36.076922000000003</v>
      </c>
      <c r="C203" s="110">
        <v>-119.384253</v>
      </c>
      <c r="D203" s="111" t="s">
        <v>1197</v>
      </c>
      <c r="E203" s="112" t="s">
        <v>1057</v>
      </c>
      <c r="F203" s="112" t="s">
        <v>1160</v>
      </c>
      <c r="G203" s="112" t="s">
        <v>392</v>
      </c>
      <c r="H203" s="113" t="s">
        <v>343</v>
      </c>
      <c r="I203" s="114">
        <v>5.75453687157</v>
      </c>
      <c r="J203" s="115">
        <v>444.61457466000002</v>
      </c>
    </row>
    <row r="204" spans="1:10" s="116" customFormat="1" x14ac:dyDescent="0.6">
      <c r="A204" s="109" t="s">
        <v>768</v>
      </c>
      <c r="B204" s="110">
        <v>36.077041999999999</v>
      </c>
      <c r="C204" s="110">
        <v>-119.385425</v>
      </c>
      <c r="D204" s="111" t="s">
        <v>1197</v>
      </c>
      <c r="E204" s="112" t="s">
        <v>1057</v>
      </c>
      <c r="F204" s="112" t="s">
        <v>1160</v>
      </c>
      <c r="G204" s="112" t="s">
        <v>392</v>
      </c>
      <c r="H204" s="113" t="s">
        <v>343</v>
      </c>
      <c r="I204" s="114">
        <v>3.8446014901900001</v>
      </c>
      <c r="J204" s="115">
        <v>444.61457466000002</v>
      </c>
    </row>
    <row r="205" spans="1:10" s="116" customFormat="1" x14ac:dyDescent="0.6">
      <c r="A205" s="109" t="s">
        <v>769</v>
      </c>
      <c r="B205" s="110">
        <v>36.224978</v>
      </c>
      <c r="C205" s="110">
        <v>-119.179433</v>
      </c>
      <c r="D205" s="111" t="s">
        <v>1207</v>
      </c>
      <c r="E205" s="112" t="s">
        <v>1057</v>
      </c>
      <c r="F205" s="112" t="s">
        <v>1226</v>
      </c>
      <c r="G205" s="112" t="s">
        <v>392</v>
      </c>
      <c r="H205" s="117" t="s">
        <v>343</v>
      </c>
      <c r="I205" s="118">
        <v>1.5785988632100001</v>
      </c>
      <c r="J205" s="119">
        <v>299.60415551199998</v>
      </c>
    </row>
    <row r="206" spans="1:10" s="116" customFormat="1" x14ac:dyDescent="0.6">
      <c r="A206" s="109" t="s">
        <v>771</v>
      </c>
      <c r="B206" s="110">
        <v>36.226486000000001</v>
      </c>
      <c r="C206" s="110">
        <v>-119.180164</v>
      </c>
      <c r="D206" s="111" t="s">
        <v>1207</v>
      </c>
      <c r="E206" s="112" t="s">
        <v>1057</v>
      </c>
      <c r="F206" s="112" t="s">
        <v>1226</v>
      </c>
      <c r="G206" s="112" t="s">
        <v>392</v>
      </c>
      <c r="H206" s="117" t="s">
        <v>343</v>
      </c>
      <c r="I206" s="118">
        <v>8.2926219124300005</v>
      </c>
      <c r="J206" s="119">
        <v>500.23486483900001</v>
      </c>
    </row>
    <row r="207" spans="1:10" s="116" customFormat="1" x14ac:dyDescent="0.6">
      <c r="A207" s="109" t="s">
        <v>770</v>
      </c>
      <c r="B207" s="110">
        <v>36.156758000000004</v>
      </c>
      <c r="C207" s="110">
        <v>-119.283103</v>
      </c>
      <c r="D207" s="111" t="s">
        <v>1197</v>
      </c>
      <c r="E207" s="112" t="s">
        <v>1057</v>
      </c>
      <c r="F207" s="112" t="s">
        <v>1152</v>
      </c>
      <c r="G207" s="112" t="s">
        <v>392</v>
      </c>
      <c r="H207" s="117" t="s">
        <v>343</v>
      </c>
      <c r="I207" s="118">
        <v>0.62056667066600002</v>
      </c>
      <c r="J207" s="119">
        <v>187.563109379</v>
      </c>
    </row>
    <row r="208" spans="1:10" s="116" customFormat="1" x14ac:dyDescent="0.6">
      <c r="A208" s="109" t="s">
        <v>772</v>
      </c>
      <c r="B208" s="110">
        <v>36.165075000000002</v>
      </c>
      <c r="C208" s="110">
        <v>-119.282658</v>
      </c>
      <c r="D208" s="111" t="s">
        <v>1197</v>
      </c>
      <c r="E208" s="112" t="s">
        <v>1057</v>
      </c>
      <c r="F208" s="112" t="s">
        <v>1152</v>
      </c>
      <c r="G208" s="112" t="s">
        <v>392</v>
      </c>
      <c r="H208" s="117" t="s">
        <v>343</v>
      </c>
      <c r="I208" s="118">
        <v>2.7284794882900001</v>
      </c>
      <c r="J208" s="119">
        <v>463.52359163300002</v>
      </c>
    </row>
    <row r="209" spans="1:10" s="116" customFormat="1" x14ac:dyDescent="0.6">
      <c r="A209" s="109" t="s">
        <v>878</v>
      </c>
      <c r="B209" s="110">
        <v>36.262882730000001</v>
      </c>
      <c r="C209" s="110">
        <v>-119.62763765</v>
      </c>
      <c r="D209" s="111" t="s">
        <v>1194</v>
      </c>
      <c r="E209" s="112" t="s">
        <v>1057</v>
      </c>
      <c r="F209" s="112" t="s">
        <v>1111</v>
      </c>
      <c r="G209" s="112" t="s">
        <v>392</v>
      </c>
      <c r="H209" s="117" t="s">
        <v>343</v>
      </c>
      <c r="I209" s="118">
        <v>1.4007829511500001</v>
      </c>
      <c r="J209" s="119">
        <v>129.20468257799999</v>
      </c>
    </row>
    <row r="210" spans="1:10" s="116" customFormat="1" x14ac:dyDescent="0.6">
      <c r="A210" s="109" t="s">
        <v>879</v>
      </c>
      <c r="B210" s="110">
        <v>36.336306440000001</v>
      </c>
      <c r="C210" s="110">
        <v>-119.51534785</v>
      </c>
      <c r="D210" s="111" t="s">
        <v>1194</v>
      </c>
      <c r="E210" s="112" t="s">
        <v>1057</v>
      </c>
      <c r="F210" s="112" t="s">
        <v>1161</v>
      </c>
      <c r="G210" s="112" t="s">
        <v>392</v>
      </c>
      <c r="H210" s="117" t="s">
        <v>343</v>
      </c>
      <c r="I210" s="118">
        <v>8.8862343891499993</v>
      </c>
      <c r="J210" s="119">
        <v>498.62310415799999</v>
      </c>
    </row>
    <row r="211" spans="1:10" s="116" customFormat="1" x14ac:dyDescent="0.6">
      <c r="A211" s="109" t="s">
        <v>880</v>
      </c>
      <c r="B211" s="110">
        <v>36.35255952</v>
      </c>
      <c r="C211" s="110">
        <v>-119.49566129</v>
      </c>
      <c r="D211" s="111" t="s">
        <v>1194</v>
      </c>
      <c r="E211" s="112" t="s">
        <v>1057</v>
      </c>
      <c r="F211" s="112" t="s">
        <v>1114</v>
      </c>
      <c r="G211" s="112" t="s">
        <v>392</v>
      </c>
      <c r="H211" s="117" t="s">
        <v>343</v>
      </c>
      <c r="I211" s="118">
        <v>12.6357615325</v>
      </c>
      <c r="J211" s="119">
        <v>265.851462287</v>
      </c>
    </row>
    <row r="212" spans="1:10" s="116" customFormat="1" x14ac:dyDescent="0.6">
      <c r="A212" s="109" t="s">
        <v>881</v>
      </c>
      <c r="B212" s="110">
        <v>36.376805070000003</v>
      </c>
      <c r="C212" s="110">
        <v>-119.36232206</v>
      </c>
      <c r="D212" s="111" t="s">
        <v>1194</v>
      </c>
      <c r="E212" s="112" t="s">
        <v>1057</v>
      </c>
      <c r="F212" s="112" t="s">
        <v>1162</v>
      </c>
      <c r="G212" s="112" t="s">
        <v>392</v>
      </c>
      <c r="H212" s="117" t="s">
        <v>343</v>
      </c>
      <c r="I212" s="118">
        <v>16.5839581983</v>
      </c>
      <c r="J212" s="119">
        <v>498.05421391700003</v>
      </c>
    </row>
    <row r="213" spans="1:10" s="116" customFormat="1" x14ac:dyDescent="0.6">
      <c r="A213" s="109" t="s">
        <v>882</v>
      </c>
      <c r="B213" s="110">
        <v>36.38761556</v>
      </c>
      <c r="C213" s="110">
        <v>-119.32648252</v>
      </c>
      <c r="D213" s="111" t="s">
        <v>1194</v>
      </c>
      <c r="E213" s="112" t="s">
        <v>1057</v>
      </c>
      <c r="F213" s="112" t="s">
        <v>1163</v>
      </c>
      <c r="G213" s="112" t="s">
        <v>392</v>
      </c>
      <c r="H213" s="117" t="s">
        <v>343</v>
      </c>
      <c r="I213" s="118">
        <v>1.4712371504899999</v>
      </c>
      <c r="J213" s="119">
        <v>75.538069872099996</v>
      </c>
    </row>
    <row r="214" spans="1:10" s="116" customFormat="1" x14ac:dyDescent="0.6">
      <c r="A214" s="109" t="s">
        <v>883</v>
      </c>
      <c r="B214" s="110">
        <v>36.365602699999997</v>
      </c>
      <c r="C214" s="110">
        <v>-119.57450675</v>
      </c>
      <c r="D214" s="111" t="s">
        <v>1194</v>
      </c>
      <c r="E214" s="112" t="s">
        <v>1057</v>
      </c>
      <c r="F214" s="112" t="s">
        <v>1164</v>
      </c>
      <c r="G214" s="112" t="s">
        <v>392</v>
      </c>
      <c r="H214" s="117" t="s">
        <v>343</v>
      </c>
      <c r="I214" s="118">
        <v>7.5000999495399998E-2</v>
      </c>
      <c r="J214" s="119">
        <v>103.29037854794814</v>
      </c>
    </row>
    <row r="215" spans="1:10" s="116" customFormat="1" x14ac:dyDescent="0.6">
      <c r="A215" s="109" t="s">
        <v>884</v>
      </c>
      <c r="B215" s="110">
        <v>36.387782369999996</v>
      </c>
      <c r="C215" s="110">
        <v>-119.42261189</v>
      </c>
      <c r="D215" s="111" t="s">
        <v>1194</v>
      </c>
      <c r="E215" s="112" t="s">
        <v>1057</v>
      </c>
      <c r="F215" s="112" t="s">
        <v>1165</v>
      </c>
      <c r="G215" s="112" t="s">
        <v>392</v>
      </c>
      <c r="H215" s="117" t="s">
        <v>343</v>
      </c>
      <c r="I215" s="118">
        <v>76.612577798800004</v>
      </c>
      <c r="J215" s="119">
        <v>487.89860627000002</v>
      </c>
    </row>
    <row r="216" spans="1:10" s="116" customFormat="1" x14ac:dyDescent="0.6">
      <c r="A216" s="109" t="s">
        <v>885</v>
      </c>
      <c r="B216" s="110">
        <v>36.392696340000001</v>
      </c>
      <c r="C216" s="110">
        <v>-119.40222776</v>
      </c>
      <c r="D216" s="111" t="s">
        <v>1194</v>
      </c>
      <c r="E216" s="112" t="s">
        <v>1057</v>
      </c>
      <c r="F216" s="112" t="s">
        <v>1166</v>
      </c>
      <c r="G216" s="112" t="s">
        <v>392</v>
      </c>
      <c r="H216" s="117" t="s">
        <v>343</v>
      </c>
      <c r="I216" s="118">
        <v>1.05974724935</v>
      </c>
      <c r="J216" s="119">
        <v>245.33725766800001</v>
      </c>
    </row>
    <row r="217" spans="1:10" s="116" customFormat="1" x14ac:dyDescent="0.6">
      <c r="A217" s="109" t="s">
        <v>886</v>
      </c>
      <c r="B217" s="110">
        <v>36.39248783</v>
      </c>
      <c r="C217" s="110">
        <v>-119.40079023</v>
      </c>
      <c r="D217" s="111" t="s">
        <v>1194</v>
      </c>
      <c r="E217" s="112" t="s">
        <v>1057</v>
      </c>
      <c r="F217" s="112" t="s">
        <v>1166</v>
      </c>
      <c r="G217" s="112" t="s">
        <v>392</v>
      </c>
      <c r="H217" s="117" t="s">
        <v>343</v>
      </c>
      <c r="I217" s="118">
        <v>1.05974726891</v>
      </c>
      <c r="J217" s="119">
        <v>245.33725766800001</v>
      </c>
    </row>
    <row r="218" spans="1:10" s="116" customFormat="1" x14ac:dyDescent="0.6">
      <c r="A218" s="109" t="s">
        <v>887</v>
      </c>
      <c r="B218" s="110">
        <v>36.393183530000002</v>
      </c>
      <c r="C218" s="110">
        <v>-119.37919604</v>
      </c>
      <c r="D218" s="111" t="s">
        <v>217</v>
      </c>
      <c r="E218" s="112" t="s">
        <v>197</v>
      </c>
      <c r="F218" s="112" t="s">
        <v>1236</v>
      </c>
      <c r="G218" s="112" t="s">
        <v>404</v>
      </c>
      <c r="H218" s="117" t="s">
        <v>343</v>
      </c>
      <c r="I218" s="118">
        <v>80.816155581700002</v>
      </c>
      <c r="J218" s="119">
        <v>455.58621577000002</v>
      </c>
    </row>
    <row r="219" spans="1:10" s="116" customFormat="1" x14ac:dyDescent="0.6">
      <c r="A219" s="109" t="s">
        <v>888</v>
      </c>
      <c r="B219" s="110">
        <v>36.413778270000002</v>
      </c>
      <c r="C219" s="110">
        <v>-119.29248516</v>
      </c>
      <c r="D219" s="111" t="s">
        <v>1194</v>
      </c>
      <c r="E219" s="112" t="s">
        <v>1057</v>
      </c>
      <c r="F219" s="112" t="s">
        <v>1167</v>
      </c>
      <c r="G219" s="112" t="s">
        <v>392</v>
      </c>
      <c r="H219" s="117" t="s">
        <v>343</v>
      </c>
      <c r="I219" s="118">
        <v>0.52410423103699999</v>
      </c>
      <c r="J219" s="119">
        <v>103.51009612599999</v>
      </c>
    </row>
    <row r="220" spans="1:10" s="116" customFormat="1" x14ac:dyDescent="0.6">
      <c r="A220" s="109" t="s">
        <v>889</v>
      </c>
      <c r="B220" s="110">
        <v>36.412360309999997</v>
      </c>
      <c r="C220" s="110">
        <v>-119.36734289</v>
      </c>
      <c r="D220" s="111" t="s">
        <v>1194</v>
      </c>
      <c r="E220" s="112" t="s">
        <v>1057</v>
      </c>
      <c r="F220" s="112" t="s">
        <v>1168</v>
      </c>
      <c r="G220" s="112" t="s">
        <v>392</v>
      </c>
      <c r="H220" s="117" t="s">
        <v>343</v>
      </c>
      <c r="I220" s="118">
        <v>23.582157564799999</v>
      </c>
      <c r="J220" s="119">
        <v>416.481692275</v>
      </c>
    </row>
    <row r="221" spans="1:10" s="116" customFormat="1" x14ac:dyDescent="0.6">
      <c r="A221" s="109" t="s">
        <v>890</v>
      </c>
      <c r="B221" s="110">
        <v>36.396225999999999</v>
      </c>
      <c r="C221" s="110">
        <v>-119.52260800000001</v>
      </c>
      <c r="D221" s="111" t="s">
        <v>1194</v>
      </c>
      <c r="E221" s="112" t="s">
        <v>1057</v>
      </c>
      <c r="F221" s="112" t="s">
        <v>1169</v>
      </c>
      <c r="G221" s="112" t="s">
        <v>392</v>
      </c>
      <c r="H221" s="117" t="s">
        <v>343</v>
      </c>
      <c r="I221" s="118">
        <v>19.662738510899999</v>
      </c>
      <c r="J221" s="119">
        <v>481.59213033399999</v>
      </c>
    </row>
    <row r="222" spans="1:10" s="116" customFormat="1" x14ac:dyDescent="0.6">
      <c r="A222" s="109" t="s">
        <v>891</v>
      </c>
      <c r="B222" s="110">
        <v>36.39623014</v>
      </c>
      <c r="C222" s="110">
        <v>-119.6206991</v>
      </c>
      <c r="D222" s="111" t="s">
        <v>1194</v>
      </c>
      <c r="E222" s="112" t="s">
        <v>1057</v>
      </c>
      <c r="F222" s="112" t="s">
        <v>1170</v>
      </c>
      <c r="G222" s="112" t="s">
        <v>392</v>
      </c>
      <c r="H222" s="117" t="s">
        <v>343</v>
      </c>
      <c r="I222" s="118">
        <v>0.73421884980100005</v>
      </c>
      <c r="J222" s="119">
        <v>70.292247083199996</v>
      </c>
    </row>
    <row r="223" spans="1:10" s="116" customFormat="1" x14ac:dyDescent="0.6">
      <c r="A223" s="109" t="s">
        <v>892</v>
      </c>
      <c r="B223" s="110">
        <v>36.409747860000003</v>
      </c>
      <c r="C223" s="110">
        <v>-119.53542235</v>
      </c>
      <c r="D223" s="111" t="s">
        <v>1194</v>
      </c>
      <c r="E223" s="112" t="s">
        <v>1057</v>
      </c>
      <c r="F223" s="112" t="s">
        <v>1171</v>
      </c>
      <c r="G223" s="112" t="s">
        <v>392</v>
      </c>
      <c r="H223" s="117" t="s">
        <v>343</v>
      </c>
      <c r="I223" s="118">
        <v>18.874000153000001</v>
      </c>
      <c r="J223" s="119">
        <v>497.21323393500001</v>
      </c>
    </row>
    <row r="224" spans="1:10" s="116" customFormat="1" x14ac:dyDescent="0.6">
      <c r="A224" s="109" t="s">
        <v>893</v>
      </c>
      <c r="B224" s="110">
        <v>36.437634699999997</v>
      </c>
      <c r="C224" s="110">
        <v>-119.37945397</v>
      </c>
      <c r="D224" s="111" t="s">
        <v>1194</v>
      </c>
      <c r="E224" s="112" t="s">
        <v>1057</v>
      </c>
      <c r="F224" s="112" t="s">
        <v>1172</v>
      </c>
      <c r="G224" s="112" t="s">
        <v>392</v>
      </c>
      <c r="H224" s="117" t="s">
        <v>343</v>
      </c>
      <c r="I224" s="118">
        <v>8.8731837924600002E-2</v>
      </c>
      <c r="J224" s="119">
        <v>21.213203435600001</v>
      </c>
    </row>
    <row r="225" spans="1:10" s="116" customFormat="1" x14ac:dyDescent="0.6">
      <c r="A225" s="109" t="s">
        <v>894</v>
      </c>
      <c r="B225" s="110">
        <v>36.437686630000002</v>
      </c>
      <c r="C225" s="110">
        <v>-119.34532053</v>
      </c>
      <c r="D225" s="111" t="s">
        <v>1194</v>
      </c>
      <c r="E225" s="112" t="s">
        <v>1057</v>
      </c>
      <c r="F225" s="112" t="s">
        <v>1173</v>
      </c>
      <c r="G225" s="112" t="s">
        <v>392</v>
      </c>
      <c r="H225" s="117" t="s">
        <v>343</v>
      </c>
      <c r="I225" s="118">
        <v>0.215073459316</v>
      </c>
      <c r="J225" s="119">
        <v>55.317266743799998</v>
      </c>
    </row>
    <row r="226" spans="1:10" s="116" customFormat="1" x14ac:dyDescent="0.6">
      <c r="A226" s="109" t="s">
        <v>895</v>
      </c>
      <c r="B226" s="110">
        <v>36.438175020000003</v>
      </c>
      <c r="C226" s="110">
        <v>-119.34552672</v>
      </c>
      <c r="D226" s="111" t="s">
        <v>1194</v>
      </c>
      <c r="E226" s="112" t="s">
        <v>1057</v>
      </c>
      <c r="F226" s="112" t="s">
        <v>1173</v>
      </c>
      <c r="G226" s="112" t="s">
        <v>392</v>
      </c>
      <c r="H226" s="117" t="s">
        <v>343</v>
      </c>
      <c r="I226" s="118">
        <v>0.21507346164400001</v>
      </c>
      <c r="J226" s="119">
        <v>55.317266743799998</v>
      </c>
    </row>
    <row r="227" spans="1:10" s="116" customFormat="1" x14ac:dyDescent="0.6">
      <c r="A227" s="109" t="s">
        <v>896</v>
      </c>
      <c r="B227" s="110">
        <v>36.45454256</v>
      </c>
      <c r="C227" s="110">
        <v>-119.28159900999999</v>
      </c>
      <c r="D227" s="111" t="s">
        <v>1194</v>
      </c>
      <c r="E227" s="112" t="s">
        <v>1057</v>
      </c>
      <c r="F227" s="112" t="s">
        <v>1174</v>
      </c>
      <c r="G227" s="112" t="s">
        <v>392</v>
      </c>
      <c r="H227" s="117" t="s">
        <v>343</v>
      </c>
      <c r="I227" s="118">
        <v>1.55102082342</v>
      </c>
      <c r="J227" s="119">
        <v>293.21834867600001</v>
      </c>
    </row>
    <row r="228" spans="1:10" s="116" customFormat="1" x14ac:dyDescent="0.6">
      <c r="A228" s="109" t="s">
        <v>897</v>
      </c>
      <c r="B228" s="110">
        <v>36.453059090000004</v>
      </c>
      <c r="C228" s="110">
        <v>-119.39896967999999</v>
      </c>
      <c r="D228" s="111" t="s">
        <v>1194</v>
      </c>
      <c r="E228" s="112" t="s">
        <v>1057</v>
      </c>
      <c r="F228" s="112" t="s">
        <v>1175</v>
      </c>
      <c r="G228" s="112" t="s">
        <v>392</v>
      </c>
      <c r="H228" s="117" t="s">
        <v>343</v>
      </c>
      <c r="I228" s="118">
        <v>0.145605525933</v>
      </c>
      <c r="J228" s="119">
        <v>13.416407865</v>
      </c>
    </row>
    <row r="229" spans="1:10" s="116" customFormat="1" x14ac:dyDescent="0.6">
      <c r="A229" s="109" t="s">
        <v>898</v>
      </c>
      <c r="B229" s="110">
        <v>36.471854450000002</v>
      </c>
      <c r="C229" s="110">
        <v>-119.27057188000001</v>
      </c>
      <c r="D229" s="111" t="s">
        <v>1194</v>
      </c>
      <c r="E229" s="112" t="s">
        <v>1057</v>
      </c>
      <c r="F229" s="112" t="s">
        <v>1176</v>
      </c>
      <c r="G229" s="112" t="s">
        <v>392</v>
      </c>
      <c r="H229" s="117" t="s">
        <v>343</v>
      </c>
      <c r="I229" s="118">
        <v>0.375214356463</v>
      </c>
      <c r="J229" s="119">
        <v>118.68024266899999</v>
      </c>
    </row>
    <row r="230" spans="1:10" s="116" customFormat="1" x14ac:dyDescent="0.6">
      <c r="A230" s="109" t="s">
        <v>899</v>
      </c>
      <c r="B230" s="110">
        <v>36.471904000000002</v>
      </c>
      <c r="C230" s="110">
        <v>-119.34311602</v>
      </c>
      <c r="D230" s="111" t="s">
        <v>1198</v>
      </c>
      <c r="E230" s="112" t="s">
        <v>1057</v>
      </c>
      <c r="F230" s="112" t="s">
        <v>1177</v>
      </c>
      <c r="G230" s="112" t="s">
        <v>392</v>
      </c>
      <c r="H230" s="117" t="s">
        <v>343</v>
      </c>
      <c r="I230" s="118">
        <v>0.60236800834500004</v>
      </c>
      <c r="J230" s="119">
        <v>39.847763221398971</v>
      </c>
    </row>
    <row r="231" spans="1:10" s="116" customFormat="1" x14ac:dyDescent="0.6">
      <c r="A231" s="109" t="s">
        <v>900</v>
      </c>
      <c r="B231" s="110">
        <v>36.426103759999997</v>
      </c>
      <c r="C231" s="110">
        <v>-119.73341867000001</v>
      </c>
      <c r="D231" s="111" t="s">
        <v>1198</v>
      </c>
      <c r="E231" s="112" t="s">
        <v>1057</v>
      </c>
      <c r="F231" s="112" t="s">
        <v>1178</v>
      </c>
      <c r="G231" s="112" t="s">
        <v>392</v>
      </c>
      <c r="H231" s="117" t="s">
        <v>343</v>
      </c>
      <c r="I231" s="118">
        <v>89.850744036500004</v>
      </c>
      <c r="J231" s="119">
        <v>499.52477415999999</v>
      </c>
    </row>
    <row r="232" spans="1:10" s="116" customFormat="1" x14ac:dyDescent="0.6">
      <c r="A232" s="109" t="s">
        <v>901</v>
      </c>
      <c r="B232" s="110">
        <v>36.414107649999998</v>
      </c>
      <c r="C232" s="110">
        <v>-119.86437202</v>
      </c>
      <c r="D232" s="111" t="s">
        <v>1198</v>
      </c>
      <c r="E232" s="112" t="s">
        <v>1057</v>
      </c>
      <c r="F232" s="112" t="s">
        <v>1115</v>
      </c>
      <c r="G232" s="112" t="s">
        <v>392</v>
      </c>
      <c r="H232" s="117" t="s">
        <v>343</v>
      </c>
      <c r="I232" s="118">
        <v>0.75559094129100002</v>
      </c>
      <c r="J232" s="119">
        <v>123.888054307</v>
      </c>
    </row>
    <row r="233" spans="1:10" s="116" customFormat="1" x14ac:dyDescent="0.6">
      <c r="A233" s="109" t="s">
        <v>902</v>
      </c>
      <c r="B233" s="110">
        <v>36.448622479999997</v>
      </c>
      <c r="C233" s="110">
        <v>-119.75399641999999</v>
      </c>
      <c r="D233" s="111" t="s">
        <v>1198</v>
      </c>
      <c r="E233" s="112" t="s">
        <v>1057</v>
      </c>
      <c r="F233" s="112" t="s">
        <v>1179</v>
      </c>
      <c r="G233" s="112" t="s">
        <v>392</v>
      </c>
      <c r="H233" s="117" t="s">
        <v>343</v>
      </c>
      <c r="I233" s="118">
        <v>60.225837182299998</v>
      </c>
      <c r="J233" s="119">
        <v>469.45926340800003</v>
      </c>
    </row>
    <row r="234" spans="1:10" s="116" customFormat="1" x14ac:dyDescent="0.6">
      <c r="A234" s="109" t="s">
        <v>903</v>
      </c>
      <c r="B234" s="110">
        <v>36.456027800000001</v>
      </c>
      <c r="C234" s="110">
        <v>-119.77040816</v>
      </c>
      <c r="D234" s="111" t="s">
        <v>1198</v>
      </c>
      <c r="E234" s="112" t="s">
        <v>1057</v>
      </c>
      <c r="F234" s="112" t="s">
        <v>1180</v>
      </c>
      <c r="G234" s="112" t="s">
        <v>392</v>
      </c>
      <c r="H234" s="117" t="s">
        <v>343</v>
      </c>
      <c r="I234" s="118">
        <v>2.0495006078900002</v>
      </c>
      <c r="J234" s="119">
        <v>120.074976577</v>
      </c>
    </row>
    <row r="235" spans="1:10" s="116" customFormat="1" x14ac:dyDescent="0.6">
      <c r="A235" s="109" t="s">
        <v>904</v>
      </c>
      <c r="B235" s="110">
        <v>36.436062560000003</v>
      </c>
      <c r="C235" s="110">
        <v>-120.01020222</v>
      </c>
      <c r="D235" s="111" t="s">
        <v>1198</v>
      </c>
      <c r="E235" s="112" t="s">
        <v>1057</v>
      </c>
      <c r="F235" s="112" t="s">
        <v>1181</v>
      </c>
      <c r="G235" s="112" t="s">
        <v>392</v>
      </c>
      <c r="H235" s="117" t="s">
        <v>343</v>
      </c>
      <c r="I235" s="118">
        <v>0.13591657485799999</v>
      </c>
      <c r="J235" s="119">
        <v>24.186773244899999</v>
      </c>
    </row>
    <row r="236" spans="1:10" s="116" customFormat="1" x14ac:dyDescent="0.6">
      <c r="A236" s="109" t="s">
        <v>905</v>
      </c>
      <c r="B236" s="110">
        <v>36.481909340000001</v>
      </c>
      <c r="C236" s="110">
        <v>-120.07406193</v>
      </c>
      <c r="D236" s="111" t="s">
        <v>1198</v>
      </c>
      <c r="E236" s="112" t="s">
        <v>1057</v>
      </c>
      <c r="F236" s="112" t="s">
        <v>1182</v>
      </c>
      <c r="G236" s="112" t="s">
        <v>392</v>
      </c>
      <c r="H236" s="117" t="s">
        <v>343</v>
      </c>
      <c r="I236" s="118">
        <v>6.2266420992100002</v>
      </c>
      <c r="J236" s="119">
        <v>486.490493227</v>
      </c>
    </row>
    <row r="237" spans="1:10" s="116" customFormat="1" x14ac:dyDescent="0.6">
      <c r="A237" s="109" t="s">
        <v>906</v>
      </c>
      <c r="B237" s="110">
        <v>36.482662050000002</v>
      </c>
      <c r="C237" s="110">
        <v>-120.07423295</v>
      </c>
      <c r="D237" s="111" t="s">
        <v>1198</v>
      </c>
      <c r="E237" s="112" t="s">
        <v>1057</v>
      </c>
      <c r="F237" s="112" t="s">
        <v>1182</v>
      </c>
      <c r="G237" s="112" t="s">
        <v>392</v>
      </c>
      <c r="H237" s="117" t="s">
        <v>343</v>
      </c>
      <c r="I237" s="118">
        <v>6.5942988125599999</v>
      </c>
      <c r="J237" s="119">
        <v>486.490493227</v>
      </c>
    </row>
    <row r="238" spans="1:10" s="116" customFormat="1" x14ac:dyDescent="0.6">
      <c r="A238" s="109" t="s">
        <v>907</v>
      </c>
      <c r="B238" s="110">
        <v>36.436664409999999</v>
      </c>
      <c r="C238" s="110">
        <v>-119.98747994999999</v>
      </c>
      <c r="D238" s="111" t="s">
        <v>1198</v>
      </c>
      <c r="E238" s="112" t="s">
        <v>1057</v>
      </c>
      <c r="F238" s="112" t="s">
        <v>1183</v>
      </c>
      <c r="G238" s="112" t="s">
        <v>392</v>
      </c>
      <c r="H238" s="117" t="s">
        <v>343</v>
      </c>
      <c r="I238" s="118">
        <v>8.7515884712300007</v>
      </c>
      <c r="J238" s="119">
        <v>490.33254022099999</v>
      </c>
    </row>
    <row r="239" spans="1:10" s="116" customFormat="1" x14ac:dyDescent="0.6">
      <c r="A239" s="109" t="s">
        <v>908</v>
      </c>
      <c r="B239" s="110">
        <v>36.58302415</v>
      </c>
      <c r="C239" s="110">
        <v>-120.05498829</v>
      </c>
      <c r="D239" s="111" t="s">
        <v>1200</v>
      </c>
      <c r="E239" s="112" t="s">
        <v>1057</v>
      </c>
      <c r="F239" s="112" t="s">
        <v>1184</v>
      </c>
      <c r="G239" s="112" t="s">
        <v>392</v>
      </c>
      <c r="H239" s="113" t="s">
        <v>343</v>
      </c>
      <c r="I239" s="114">
        <v>3.8968373439300001</v>
      </c>
      <c r="J239" s="115">
        <v>490.64880515499999</v>
      </c>
    </row>
    <row r="240" spans="1:10" s="116" customFormat="1" x14ac:dyDescent="0.6">
      <c r="A240" s="109" t="s">
        <v>909</v>
      </c>
      <c r="B240" s="110">
        <v>36.530374969999997</v>
      </c>
      <c r="C240" s="110">
        <v>-119.97510054999999</v>
      </c>
      <c r="D240" s="111" t="s">
        <v>1200</v>
      </c>
      <c r="E240" s="112" t="s">
        <v>1057</v>
      </c>
      <c r="F240" s="112" t="s">
        <v>1185</v>
      </c>
      <c r="G240" s="112" t="s">
        <v>392</v>
      </c>
      <c r="H240" s="113" t="s">
        <v>343</v>
      </c>
      <c r="I240" s="114">
        <v>4.5509431655499997</v>
      </c>
      <c r="J240" s="115">
        <v>371.607588728</v>
      </c>
    </row>
    <row r="241" spans="1:10" s="116" customFormat="1" x14ac:dyDescent="0.6">
      <c r="A241" s="109" t="s">
        <v>910</v>
      </c>
      <c r="B241" s="110">
        <v>37.269638800000003</v>
      </c>
      <c r="C241" s="110">
        <v>-120.36940122999999</v>
      </c>
      <c r="D241" s="111" t="s">
        <v>1205</v>
      </c>
      <c r="E241" s="112" t="s">
        <v>1057</v>
      </c>
      <c r="F241" s="112" t="s">
        <v>1226</v>
      </c>
      <c r="G241" s="112" t="s">
        <v>392</v>
      </c>
      <c r="H241" s="113" t="s">
        <v>343</v>
      </c>
      <c r="I241" s="114">
        <v>0.50355708925099996</v>
      </c>
      <c r="J241" s="115">
        <v>40.76861538</v>
      </c>
    </row>
    <row r="242" spans="1:10" s="116" customFormat="1" x14ac:dyDescent="0.6">
      <c r="A242" s="109" t="s">
        <v>911</v>
      </c>
      <c r="B242" s="110">
        <v>37.215352879999998</v>
      </c>
      <c r="C242" s="110">
        <v>-120.42331615000001</v>
      </c>
      <c r="D242" s="111" t="s">
        <v>1205</v>
      </c>
      <c r="E242" s="112" t="s">
        <v>1057</v>
      </c>
      <c r="F242" s="112" t="s">
        <v>1186</v>
      </c>
      <c r="G242" s="112" t="s">
        <v>392</v>
      </c>
      <c r="H242" s="113" t="s">
        <v>343</v>
      </c>
      <c r="I242" s="114">
        <v>9.8470246980400002</v>
      </c>
      <c r="J242" s="115">
        <v>487.20863087599997</v>
      </c>
    </row>
    <row r="243" spans="1:10" s="116" customFormat="1" x14ac:dyDescent="0.6">
      <c r="A243" s="109" t="s">
        <v>912</v>
      </c>
      <c r="B243" s="110">
        <v>37.233183259999997</v>
      </c>
      <c r="C243" s="110">
        <v>-120.45616163</v>
      </c>
      <c r="D243" s="111" t="s">
        <v>1205</v>
      </c>
      <c r="E243" s="112" t="s">
        <v>1057</v>
      </c>
      <c r="F243" s="112" t="s">
        <v>1187</v>
      </c>
      <c r="G243" s="112" t="s">
        <v>392</v>
      </c>
      <c r="H243" s="113" t="s">
        <v>343</v>
      </c>
      <c r="I243" s="114">
        <v>3.09747373126</v>
      </c>
      <c r="J243" s="115">
        <v>141.625739186</v>
      </c>
    </row>
    <row r="244" spans="1:10" s="116" customFormat="1" x14ac:dyDescent="0.6">
      <c r="A244" s="109" t="s">
        <v>913</v>
      </c>
      <c r="B244" s="110">
        <v>37.166640260000001</v>
      </c>
      <c r="C244" s="110">
        <v>-120.37245092000001</v>
      </c>
      <c r="D244" s="111" t="s">
        <v>1205</v>
      </c>
      <c r="E244" s="112" t="s">
        <v>1057</v>
      </c>
      <c r="F244" s="112" t="s">
        <v>1188</v>
      </c>
      <c r="G244" s="112" t="s">
        <v>392</v>
      </c>
      <c r="H244" s="113" t="s">
        <v>343</v>
      </c>
      <c r="I244" s="114">
        <v>1.1887537022100001</v>
      </c>
      <c r="J244" s="115">
        <v>93.206920343899995</v>
      </c>
    </row>
    <row r="245" spans="1:10" s="116" customFormat="1" x14ac:dyDescent="0.6">
      <c r="A245" s="109" t="s">
        <v>914</v>
      </c>
      <c r="B245" s="110">
        <v>37.163922309999997</v>
      </c>
      <c r="C245" s="110">
        <v>-120.37238343999999</v>
      </c>
      <c r="D245" s="111" t="s">
        <v>1205</v>
      </c>
      <c r="E245" s="112" t="s">
        <v>1057</v>
      </c>
      <c r="F245" s="112" t="s">
        <v>1188</v>
      </c>
      <c r="G245" s="112" t="s">
        <v>392</v>
      </c>
      <c r="H245" s="113" t="s">
        <v>343</v>
      </c>
      <c r="I245" s="114">
        <v>0.183179390617</v>
      </c>
      <c r="J245" s="115">
        <v>15.6169779407</v>
      </c>
    </row>
    <row r="246" spans="1:10" s="116" customFormat="1" x14ac:dyDescent="0.6">
      <c r="A246" s="109" t="s">
        <v>915</v>
      </c>
      <c r="B246" s="110">
        <v>37.166492460000001</v>
      </c>
      <c r="C246" s="110">
        <v>-120.37411856</v>
      </c>
      <c r="D246" s="111" t="s">
        <v>1205</v>
      </c>
      <c r="E246" s="112" t="s">
        <v>1057</v>
      </c>
      <c r="F246" s="112" t="s">
        <v>1188</v>
      </c>
      <c r="G246" s="112" t="s">
        <v>392</v>
      </c>
      <c r="H246" s="113" t="s">
        <v>343</v>
      </c>
      <c r="I246" s="114">
        <v>0.36595534673000002</v>
      </c>
      <c r="J246" s="115">
        <v>58.720524520799998</v>
      </c>
    </row>
    <row r="247" spans="1:10" s="116" customFormat="1" x14ac:dyDescent="0.6">
      <c r="A247" s="109" t="s">
        <v>916</v>
      </c>
      <c r="B247" s="110">
        <v>35.474958309999998</v>
      </c>
      <c r="C247" s="110">
        <v>-119.43168199</v>
      </c>
      <c r="D247" s="111" t="s">
        <v>1208</v>
      </c>
      <c r="E247" s="112" t="s">
        <v>1057</v>
      </c>
      <c r="F247" s="112" t="s">
        <v>1189</v>
      </c>
      <c r="G247" s="112" t="s">
        <v>392</v>
      </c>
      <c r="H247" s="113" t="s">
        <v>343</v>
      </c>
      <c r="I247" s="114">
        <v>33.317301252900002</v>
      </c>
      <c r="J247" s="115">
        <v>497.07791139800003</v>
      </c>
    </row>
    <row r="248" spans="1:10" s="116" customFormat="1" x14ac:dyDescent="0.6">
      <c r="A248" s="109" t="s">
        <v>917</v>
      </c>
      <c r="B248" s="110">
        <v>36.049089100000003</v>
      </c>
      <c r="C248" s="110">
        <v>-119.45591023999999</v>
      </c>
      <c r="D248" s="111" t="s">
        <v>1194</v>
      </c>
      <c r="E248" s="112" t="s">
        <v>1057</v>
      </c>
      <c r="F248" s="112" t="s">
        <v>1136</v>
      </c>
      <c r="G248" s="112" t="s">
        <v>392</v>
      </c>
      <c r="H248" s="113" t="s">
        <v>343</v>
      </c>
      <c r="I248" s="114">
        <v>12.741251698699999</v>
      </c>
      <c r="J248" s="115">
        <v>480.23431780700002</v>
      </c>
    </row>
    <row r="249" spans="1:10" s="116" customFormat="1" x14ac:dyDescent="0.6">
      <c r="A249" s="109" t="s">
        <v>918</v>
      </c>
      <c r="B249" s="110">
        <v>36.049166</v>
      </c>
      <c r="C249" s="110">
        <v>-119.45603242999999</v>
      </c>
      <c r="D249" s="111" t="s">
        <v>1194</v>
      </c>
      <c r="E249" s="112" t="s">
        <v>1057</v>
      </c>
      <c r="F249" s="112" t="s">
        <v>1136</v>
      </c>
      <c r="G249" s="112" t="s">
        <v>392</v>
      </c>
      <c r="H249" s="113" t="s">
        <v>514</v>
      </c>
      <c r="I249" s="114">
        <v>33.439066981899998</v>
      </c>
      <c r="J249" s="115">
        <v>498.62310415799999</v>
      </c>
    </row>
    <row r="250" spans="1:10" s="116" customFormat="1" x14ac:dyDescent="0.6">
      <c r="A250" s="109" t="s">
        <v>919</v>
      </c>
      <c r="B250" s="110">
        <v>36.792666029999999</v>
      </c>
      <c r="C250" s="110">
        <v>-120.25276138</v>
      </c>
      <c r="D250" s="111" t="s">
        <v>821</v>
      </c>
      <c r="E250" s="112" t="s">
        <v>417</v>
      </c>
      <c r="F250" s="112" t="s">
        <v>820</v>
      </c>
      <c r="G250" s="112" t="s">
        <v>376</v>
      </c>
      <c r="H250" s="113" t="s">
        <v>343</v>
      </c>
      <c r="I250" s="114">
        <v>18.028560861500001</v>
      </c>
      <c r="J250" s="115">
        <v>497.35743686000001</v>
      </c>
    </row>
    <row r="251" spans="1:10" s="116" customFormat="1" x14ac:dyDescent="0.6">
      <c r="A251" s="109" t="s">
        <v>920</v>
      </c>
      <c r="B251" s="110">
        <v>38.020691190000001</v>
      </c>
      <c r="C251" s="110">
        <v>-122.11559321999999</v>
      </c>
      <c r="D251" s="111" t="s">
        <v>286</v>
      </c>
      <c r="E251" s="112" t="s">
        <v>346</v>
      </c>
      <c r="F251" s="112" t="s">
        <v>1358</v>
      </c>
      <c r="G251" s="112" t="s">
        <v>370</v>
      </c>
      <c r="H251" s="113" t="s">
        <v>343</v>
      </c>
      <c r="I251" s="114">
        <v>4.4185380204599998</v>
      </c>
      <c r="J251" s="115">
        <v>477.78765157800001</v>
      </c>
    </row>
    <row r="252" spans="1:10" s="116" customFormat="1" x14ac:dyDescent="0.6">
      <c r="A252" s="109" t="s">
        <v>921</v>
      </c>
      <c r="B252" s="110">
        <v>34.023511249999999</v>
      </c>
      <c r="C252" s="110">
        <v>-118.03444979</v>
      </c>
      <c r="D252" s="111" t="s">
        <v>844</v>
      </c>
      <c r="E252" s="112" t="s">
        <v>345</v>
      </c>
      <c r="F252" s="112" t="s">
        <v>845</v>
      </c>
      <c r="G252" s="112" t="s">
        <v>345</v>
      </c>
      <c r="H252" s="113" t="s">
        <v>343</v>
      </c>
      <c r="I252" s="114">
        <v>17.840626715700001</v>
      </c>
      <c r="J252" s="115">
        <v>500.91915515400001</v>
      </c>
    </row>
    <row r="253" spans="1:10" s="116" customFormat="1" x14ac:dyDescent="0.6">
      <c r="A253" s="109" t="s">
        <v>922</v>
      </c>
      <c r="B253" s="110">
        <v>36.182366440000003</v>
      </c>
      <c r="C253" s="110">
        <v>-119.65928045</v>
      </c>
      <c r="D253" s="111" t="s">
        <v>1194</v>
      </c>
      <c r="E253" s="112" t="s">
        <v>1057</v>
      </c>
      <c r="F253" s="112" t="s">
        <v>1099</v>
      </c>
      <c r="G253" s="112" t="s">
        <v>392</v>
      </c>
      <c r="H253" s="117" t="s">
        <v>343</v>
      </c>
      <c r="I253" s="118">
        <v>15.749015287500001</v>
      </c>
      <c r="J253" s="119">
        <v>459.37976664199999</v>
      </c>
    </row>
    <row r="254" spans="1:10" s="116" customFormat="1" x14ac:dyDescent="0.6">
      <c r="A254" s="109" t="s">
        <v>923</v>
      </c>
      <c r="B254" s="110">
        <v>35.520994000000002</v>
      </c>
      <c r="C254" s="110">
        <v>-119.08318300000001</v>
      </c>
      <c r="D254" s="112" t="s">
        <v>434</v>
      </c>
      <c r="E254" s="112" t="s">
        <v>435</v>
      </c>
      <c r="F254" s="112" t="s">
        <v>431</v>
      </c>
      <c r="G254" s="112" t="s">
        <v>376</v>
      </c>
      <c r="H254" s="117" t="s">
        <v>343</v>
      </c>
      <c r="I254" s="118">
        <v>6.7341992631599998E-2</v>
      </c>
      <c r="J254" s="119">
        <v>13.4350288425</v>
      </c>
    </row>
    <row r="255" spans="1:10" s="116" customFormat="1" x14ac:dyDescent="0.6">
      <c r="A255" s="109" t="s">
        <v>924</v>
      </c>
      <c r="B255" s="110">
        <v>35.329142310000002</v>
      </c>
      <c r="C255" s="110">
        <v>-119.66857215</v>
      </c>
      <c r="D255" s="111" t="s">
        <v>830</v>
      </c>
      <c r="E255" s="112" t="s">
        <v>424</v>
      </c>
      <c r="F255" s="112" t="s">
        <v>831</v>
      </c>
      <c r="G255" s="112" t="s">
        <v>376</v>
      </c>
      <c r="H255" s="117" t="s">
        <v>343</v>
      </c>
      <c r="I255" s="118"/>
      <c r="J255" s="119"/>
    </row>
    <row r="256" spans="1:10" s="116" customFormat="1" x14ac:dyDescent="0.6">
      <c r="A256" s="109" t="s">
        <v>925</v>
      </c>
      <c r="B256" s="110">
        <v>35.274845999999997</v>
      </c>
      <c r="C256" s="110">
        <v>-119.47753899999999</v>
      </c>
      <c r="D256" s="111" t="s">
        <v>1069</v>
      </c>
      <c r="E256" s="112" t="s">
        <v>829</v>
      </c>
      <c r="F256" s="112" t="s">
        <v>1070</v>
      </c>
      <c r="G256" s="112" t="s">
        <v>376</v>
      </c>
      <c r="H256" s="117" t="s">
        <v>514</v>
      </c>
      <c r="I256" s="118">
        <v>56.25573586479895</v>
      </c>
      <c r="J256" s="119">
        <v>379.89203957799998</v>
      </c>
    </row>
    <row r="257" spans="1:10" s="116" customFormat="1" x14ac:dyDescent="0.6">
      <c r="A257" s="109" t="s">
        <v>926</v>
      </c>
      <c r="B257" s="110">
        <v>35.26815173</v>
      </c>
      <c r="C257" s="110">
        <v>-119.45743081000001</v>
      </c>
      <c r="D257" s="111" t="s">
        <v>1069</v>
      </c>
      <c r="E257" s="112" t="s">
        <v>424</v>
      </c>
      <c r="F257" s="112" t="s">
        <v>1070</v>
      </c>
      <c r="G257" s="112" t="s">
        <v>376</v>
      </c>
      <c r="H257" s="117" t="s">
        <v>343</v>
      </c>
      <c r="I257" s="118">
        <v>0.29611287079800003</v>
      </c>
      <c r="J257" s="119">
        <v>13.863621460499999</v>
      </c>
    </row>
    <row r="258" spans="1:10" s="116" customFormat="1" x14ac:dyDescent="0.6">
      <c r="A258" s="109" t="s">
        <v>927</v>
      </c>
      <c r="B258" s="110">
        <v>35.245134849999999</v>
      </c>
      <c r="C258" s="110">
        <v>-119.38551397000001</v>
      </c>
      <c r="D258" s="111" t="s">
        <v>1069</v>
      </c>
      <c r="E258" s="112" t="s">
        <v>424</v>
      </c>
      <c r="F258" s="112" t="s">
        <v>1070</v>
      </c>
      <c r="G258" s="112" t="s">
        <v>376</v>
      </c>
      <c r="H258" s="117" t="s">
        <v>343</v>
      </c>
      <c r="I258" s="118">
        <v>0.17412330675900001</v>
      </c>
      <c r="J258" s="119">
        <v>285.96488741874373</v>
      </c>
    </row>
    <row r="259" spans="1:10" s="116" customFormat="1" x14ac:dyDescent="0.6">
      <c r="A259" s="109" t="s">
        <v>928</v>
      </c>
      <c r="B259" s="110">
        <v>35.282796009999998</v>
      </c>
      <c r="C259" s="110">
        <v>-119.49683607</v>
      </c>
      <c r="D259" s="111" t="s">
        <v>1069</v>
      </c>
      <c r="E259" s="112" t="s">
        <v>424</v>
      </c>
      <c r="F259" s="112" t="s">
        <v>1070</v>
      </c>
      <c r="G259" s="112" t="s">
        <v>376</v>
      </c>
      <c r="H259" s="117" t="s">
        <v>343</v>
      </c>
      <c r="I259" s="118">
        <v>0.18986854795399999</v>
      </c>
      <c r="J259" s="119">
        <v>15</v>
      </c>
    </row>
    <row r="260" spans="1:10" s="116" customFormat="1" x14ac:dyDescent="0.6">
      <c r="A260" s="109" t="s">
        <v>929</v>
      </c>
      <c r="B260" s="110">
        <v>35.455168999999998</v>
      </c>
      <c r="C260" s="110">
        <v>-119.04876899999999</v>
      </c>
      <c r="D260" s="112" t="s">
        <v>434</v>
      </c>
      <c r="E260" s="112" t="s">
        <v>424</v>
      </c>
      <c r="F260" s="112" t="s">
        <v>431</v>
      </c>
      <c r="G260" s="112" t="s">
        <v>376</v>
      </c>
      <c r="H260" s="117" t="s">
        <v>343</v>
      </c>
      <c r="I260" s="118">
        <v>6.4399103561900004</v>
      </c>
      <c r="J260" s="119">
        <v>379.4153397</v>
      </c>
    </row>
    <row r="261" spans="1:10" s="116" customFormat="1" x14ac:dyDescent="0.6">
      <c r="A261" s="109" t="s">
        <v>930</v>
      </c>
      <c r="B261" s="110">
        <v>34.402949999999997</v>
      </c>
      <c r="C261" s="110">
        <v>-118.996028</v>
      </c>
      <c r="D261" s="111" t="s">
        <v>854</v>
      </c>
      <c r="E261" s="112" t="s">
        <v>197</v>
      </c>
      <c r="F261" s="112" t="s">
        <v>272</v>
      </c>
      <c r="G261" s="112" t="s">
        <v>404</v>
      </c>
      <c r="H261" s="117" t="s">
        <v>514</v>
      </c>
      <c r="I261" s="118">
        <v>16.190574866630001</v>
      </c>
      <c r="J261" s="119">
        <v>407.55527055150003</v>
      </c>
    </row>
    <row r="262" spans="1:10" s="116" customFormat="1" x14ac:dyDescent="0.6">
      <c r="A262" s="109" t="s">
        <v>931</v>
      </c>
      <c r="B262" s="110">
        <v>34.404277999999998</v>
      </c>
      <c r="C262" s="110">
        <v>-118.99849399999999</v>
      </c>
      <c r="D262" s="111" t="s">
        <v>854</v>
      </c>
      <c r="E262" s="112" t="s">
        <v>197</v>
      </c>
      <c r="F262" s="112" t="s">
        <v>272</v>
      </c>
      <c r="G262" s="112" t="s">
        <v>404</v>
      </c>
      <c r="H262" s="113" t="s">
        <v>514</v>
      </c>
      <c r="I262" s="114">
        <v>38.71464760638667</v>
      </c>
      <c r="J262" s="115">
        <v>479.951173407</v>
      </c>
    </row>
    <row r="263" spans="1:10" s="116" customFormat="1" x14ac:dyDescent="0.6">
      <c r="A263" s="109" t="s">
        <v>934</v>
      </c>
      <c r="B263" s="110">
        <v>35.280644899999999</v>
      </c>
      <c r="C263" s="110">
        <v>-119.47836141000001</v>
      </c>
      <c r="D263" s="111" t="s">
        <v>1069</v>
      </c>
      <c r="E263" s="112" t="s">
        <v>836</v>
      </c>
      <c r="F263" s="112" t="s">
        <v>1070</v>
      </c>
      <c r="G263" s="112" t="s">
        <v>376</v>
      </c>
      <c r="H263" s="113" t="s">
        <v>343</v>
      </c>
      <c r="I263" s="114">
        <v>14.7268408667</v>
      </c>
      <c r="J263" s="115">
        <v>458.254296216</v>
      </c>
    </row>
    <row r="264" spans="1:10" s="116" customFormat="1" x14ac:dyDescent="0.6">
      <c r="A264" s="109" t="s">
        <v>935</v>
      </c>
      <c r="B264" s="110">
        <v>33.717128000000002</v>
      </c>
      <c r="C264" s="110">
        <v>-117.70804699999999</v>
      </c>
      <c r="D264" s="111" t="s">
        <v>855</v>
      </c>
      <c r="E264" s="112" t="s">
        <v>197</v>
      </c>
      <c r="F264" s="111" t="s">
        <v>855</v>
      </c>
      <c r="G264" s="112" t="s">
        <v>404</v>
      </c>
      <c r="H264" s="113" t="s">
        <v>514</v>
      </c>
      <c r="I264" s="114">
        <v>16.1387566824</v>
      </c>
      <c r="J264" s="115">
        <v>495.86945995949998</v>
      </c>
    </row>
    <row r="265" spans="1:10" s="116" customFormat="1" x14ac:dyDescent="0.6">
      <c r="A265" s="109" t="s">
        <v>936</v>
      </c>
      <c r="B265" s="110">
        <v>33.722039000000002</v>
      </c>
      <c r="C265" s="110">
        <v>-117.697231</v>
      </c>
      <c r="D265" s="111" t="s">
        <v>855</v>
      </c>
      <c r="E265" s="112" t="s">
        <v>197</v>
      </c>
      <c r="F265" s="111" t="s">
        <v>855</v>
      </c>
      <c r="G265" s="112" t="s">
        <v>404</v>
      </c>
      <c r="H265" s="113" t="s">
        <v>514</v>
      </c>
      <c r="I265" s="114">
        <v>10.103941372245</v>
      </c>
      <c r="J265" s="115">
        <v>302.37465241000001</v>
      </c>
    </row>
    <row r="266" spans="1:10" s="116" customFormat="1" x14ac:dyDescent="0.6">
      <c r="A266" s="109" t="s">
        <v>937</v>
      </c>
      <c r="B266" s="110">
        <v>33.721643999999998</v>
      </c>
      <c r="C266" s="110">
        <v>-117.701161</v>
      </c>
      <c r="D266" s="111" t="s">
        <v>855</v>
      </c>
      <c r="E266" s="112" t="s">
        <v>197</v>
      </c>
      <c r="F266" s="111" t="s">
        <v>855</v>
      </c>
      <c r="G266" s="112" t="s">
        <v>404</v>
      </c>
      <c r="H266" s="113" t="s">
        <v>343</v>
      </c>
      <c r="I266" s="114">
        <v>7.4360096924899999</v>
      </c>
      <c r="J266" s="115">
        <v>483.78244077300002</v>
      </c>
    </row>
    <row r="267" spans="1:10" s="116" customFormat="1" x14ac:dyDescent="0.6">
      <c r="A267" s="109" t="s">
        <v>938</v>
      </c>
      <c r="B267" s="110">
        <v>33.958939000000001</v>
      </c>
      <c r="C267" s="110">
        <v>-117.62628100000001</v>
      </c>
      <c r="D267" s="111" t="s">
        <v>1359</v>
      </c>
      <c r="E267" s="112" t="s">
        <v>1057</v>
      </c>
      <c r="F267" s="112" t="s">
        <v>1360</v>
      </c>
      <c r="G267" s="112" t="s">
        <v>392</v>
      </c>
      <c r="H267" s="113" t="s">
        <v>343</v>
      </c>
      <c r="I267" s="114">
        <v>2.1177976420100002</v>
      </c>
      <c r="J267" s="115">
        <v>372.358563753</v>
      </c>
    </row>
    <row r="268" spans="1:10" s="116" customFormat="1" x14ac:dyDescent="0.6">
      <c r="A268" s="109" t="s">
        <v>939</v>
      </c>
      <c r="B268" s="110">
        <v>34.327133000000003</v>
      </c>
      <c r="C268" s="110">
        <v>-118.51601100000001</v>
      </c>
      <c r="D268" s="111" t="s">
        <v>441</v>
      </c>
      <c r="E268" s="112" t="s">
        <v>197</v>
      </c>
      <c r="F268" s="111" t="s">
        <v>441</v>
      </c>
      <c r="G268" s="112" t="s">
        <v>404</v>
      </c>
      <c r="H268" s="113" t="s">
        <v>514</v>
      </c>
      <c r="I268" s="114">
        <v>72.19017227545001</v>
      </c>
      <c r="J268" s="115">
        <v>485.1471001845</v>
      </c>
    </row>
    <row r="269" spans="1:10" s="116" customFormat="1" x14ac:dyDescent="0.6">
      <c r="A269" s="109" t="s">
        <v>940</v>
      </c>
      <c r="B269" s="110">
        <v>34.326006</v>
      </c>
      <c r="C269" s="110">
        <v>-118.512997</v>
      </c>
      <c r="D269" s="111" t="s">
        <v>441</v>
      </c>
      <c r="E269" s="112" t="s">
        <v>197</v>
      </c>
      <c r="F269" s="111" t="s">
        <v>441</v>
      </c>
      <c r="G269" s="112" t="s">
        <v>404</v>
      </c>
      <c r="H269" s="113" t="s">
        <v>514</v>
      </c>
      <c r="I269" s="114">
        <v>66.314182161600002</v>
      </c>
      <c r="J269" s="115">
        <v>432.53898147899997</v>
      </c>
    </row>
    <row r="270" spans="1:10" s="116" customFormat="1" x14ac:dyDescent="0.6">
      <c r="A270" s="109" t="s">
        <v>941</v>
      </c>
      <c r="B270" s="110">
        <v>34.324311000000002</v>
      </c>
      <c r="C270" s="110">
        <v>-118.50854200000001</v>
      </c>
      <c r="D270" s="111" t="s">
        <v>441</v>
      </c>
      <c r="E270" s="112" t="s">
        <v>197</v>
      </c>
      <c r="F270" s="111" t="s">
        <v>441</v>
      </c>
      <c r="G270" s="112" t="s">
        <v>404</v>
      </c>
      <c r="H270" s="113" t="s">
        <v>514</v>
      </c>
      <c r="I270" s="114">
        <v>87.658266738500004</v>
      </c>
      <c r="J270" s="115">
        <v>420.89170245749995</v>
      </c>
    </row>
    <row r="271" spans="1:10" s="116" customFormat="1" x14ac:dyDescent="0.6">
      <c r="A271" s="109" t="s">
        <v>942</v>
      </c>
      <c r="B271" s="110">
        <v>37.998196999999998</v>
      </c>
      <c r="C271" s="110">
        <v>-121.933983</v>
      </c>
      <c r="D271" s="111" t="s">
        <v>856</v>
      </c>
      <c r="E271" s="112" t="s">
        <v>197</v>
      </c>
      <c r="F271" s="111" t="s">
        <v>856</v>
      </c>
      <c r="G271" s="112" t="s">
        <v>404</v>
      </c>
      <c r="H271" s="113" t="s">
        <v>343</v>
      </c>
      <c r="I271" s="114">
        <v>38.551645536899997</v>
      </c>
      <c r="J271" s="115">
        <v>498.67353047900002</v>
      </c>
    </row>
    <row r="272" spans="1:10" s="116" customFormat="1" x14ac:dyDescent="0.6">
      <c r="A272" s="109" t="s">
        <v>943</v>
      </c>
      <c r="B272" s="110">
        <v>37.997005999999999</v>
      </c>
      <c r="C272" s="110">
        <v>-121.93665300000001</v>
      </c>
      <c r="D272" s="111" t="s">
        <v>856</v>
      </c>
      <c r="E272" s="112" t="s">
        <v>197</v>
      </c>
      <c r="F272" s="111" t="s">
        <v>856</v>
      </c>
      <c r="G272" s="112" t="s">
        <v>404</v>
      </c>
      <c r="H272" s="113" t="s">
        <v>343</v>
      </c>
      <c r="I272" s="114">
        <v>38.551645436299999</v>
      </c>
      <c r="J272" s="115">
        <v>498.67353047900002</v>
      </c>
    </row>
    <row r="273" spans="1:10" s="116" customFormat="1" x14ac:dyDescent="0.6">
      <c r="A273" s="109" t="s">
        <v>1014</v>
      </c>
      <c r="B273" s="110">
        <v>35.507969000000003</v>
      </c>
      <c r="C273" s="110">
        <v>-119.407319</v>
      </c>
      <c r="D273" s="111" t="s">
        <v>814</v>
      </c>
      <c r="E273" s="112" t="s">
        <v>197</v>
      </c>
      <c r="F273" s="112" t="s">
        <v>1247</v>
      </c>
      <c r="G273" s="112" t="s">
        <v>404</v>
      </c>
      <c r="H273" s="113" t="s">
        <v>514</v>
      </c>
      <c r="I273" s="114">
        <v>4.6526956161249995</v>
      </c>
      <c r="J273" s="115">
        <v>356.98637152000003</v>
      </c>
    </row>
    <row r="274" spans="1:10" s="116" customFormat="1" x14ac:dyDescent="0.6">
      <c r="A274" s="109" t="s">
        <v>1015</v>
      </c>
      <c r="B274" s="110">
        <v>33.940410999999997</v>
      </c>
      <c r="C274" s="110">
        <v>-117.831592</v>
      </c>
      <c r="D274" s="111" t="s">
        <v>946</v>
      </c>
      <c r="E274" s="112" t="s">
        <v>197</v>
      </c>
      <c r="F274" s="111" t="s">
        <v>946</v>
      </c>
      <c r="G274" s="112" t="s">
        <v>404</v>
      </c>
      <c r="H274" s="113" t="s">
        <v>514</v>
      </c>
      <c r="I274" s="114">
        <v>4.9597820267100001</v>
      </c>
      <c r="J274" s="115">
        <v>276.11122282600002</v>
      </c>
    </row>
    <row r="275" spans="1:10" s="116" customFormat="1" x14ac:dyDescent="0.6">
      <c r="A275" s="109" t="s">
        <v>1018</v>
      </c>
      <c r="B275" s="110">
        <v>35.511695000000003</v>
      </c>
      <c r="C275" s="110">
        <v>-119.07446299999999</v>
      </c>
      <c r="D275" s="112" t="s">
        <v>434</v>
      </c>
      <c r="E275" s="112" t="s">
        <v>436</v>
      </c>
      <c r="F275" s="112" t="s">
        <v>431</v>
      </c>
      <c r="G275" s="112" t="s">
        <v>376</v>
      </c>
      <c r="H275" s="113" t="s">
        <v>514</v>
      </c>
      <c r="I275" s="114">
        <v>0.65696321637499999</v>
      </c>
      <c r="J275" s="115">
        <v>123.65226427425</v>
      </c>
    </row>
    <row r="276" spans="1:10" s="116" customFormat="1" x14ac:dyDescent="0.6">
      <c r="A276" s="109" t="s">
        <v>1016</v>
      </c>
      <c r="B276" s="110">
        <v>35.515579000000002</v>
      </c>
      <c r="C276" s="110">
        <v>-119.075784</v>
      </c>
      <c r="D276" s="112" t="s">
        <v>434</v>
      </c>
      <c r="E276" s="112" t="s">
        <v>436</v>
      </c>
      <c r="F276" s="112" t="s">
        <v>431</v>
      </c>
      <c r="G276" s="112" t="s">
        <v>376</v>
      </c>
      <c r="H276" s="113" t="s">
        <v>514</v>
      </c>
      <c r="I276" s="114">
        <v>0.51811232424428577</v>
      </c>
      <c r="J276" s="115">
        <v>92.656968470914279</v>
      </c>
    </row>
    <row r="277" spans="1:10" s="116" customFormat="1" x14ac:dyDescent="0.6">
      <c r="A277" s="109" t="s">
        <v>1017</v>
      </c>
      <c r="B277" s="110">
        <v>35.518332999999998</v>
      </c>
      <c r="C277" s="110">
        <v>-119.078181</v>
      </c>
      <c r="D277" s="112" t="s">
        <v>434</v>
      </c>
      <c r="E277" s="112" t="s">
        <v>435</v>
      </c>
      <c r="F277" s="112" t="s">
        <v>431</v>
      </c>
      <c r="G277" s="112" t="s">
        <v>376</v>
      </c>
      <c r="H277" s="113" t="s">
        <v>514</v>
      </c>
      <c r="I277" s="114">
        <v>1.3623942460684999</v>
      </c>
      <c r="J277" s="115">
        <v>201.84400978242502</v>
      </c>
    </row>
    <row r="278" spans="1:10" s="116" customFormat="1" x14ac:dyDescent="0.6">
      <c r="A278" s="109" t="s">
        <v>1019</v>
      </c>
      <c r="B278" s="110">
        <v>35.533999999999999</v>
      </c>
      <c r="C278" s="110">
        <v>-119.083153</v>
      </c>
      <c r="D278" s="112" t="s">
        <v>434</v>
      </c>
      <c r="E278" s="112" t="s">
        <v>424</v>
      </c>
      <c r="F278" s="112" t="s">
        <v>431</v>
      </c>
      <c r="G278" s="112" t="s">
        <v>376</v>
      </c>
      <c r="H278" s="113" t="s">
        <v>514</v>
      </c>
      <c r="I278" s="114">
        <v>10.074982692678335</v>
      </c>
      <c r="J278" s="115">
        <v>377.23362692500001</v>
      </c>
    </row>
    <row r="279" spans="1:10" s="116" customFormat="1" x14ac:dyDescent="0.6">
      <c r="A279" s="109" t="s">
        <v>1020</v>
      </c>
      <c r="B279" s="110">
        <v>35.456963999999999</v>
      </c>
      <c r="C279" s="110">
        <v>-119.054624</v>
      </c>
      <c r="D279" s="112" t="s">
        <v>434</v>
      </c>
      <c r="E279" s="112" t="s">
        <v>435</v>
      </c>
      <c r="F279" s="112" t="s">
        <v>431</v>
      </c>
      <c r="G279" s="112" t="s">
        <v>376</v>
      </c>
      <c r="H279" s="113" t="s">
        <v>514</v>
      </c>
      <c r="I279" s="114">
        <v>3.1102188504841668</v>
      </c>
      <c r="J279" s="115">
        <v>178.98662616238335</v>
      </c>
    </row>
    <row r="280" spans="1:10" s="116" customFormat="1" x14ac:dyDescent="0.6">
      <c r="A280" s="109" t="s">
        <v>1021</v>
      </c>
      <c r="B280" s="110">
        <v>35.457113999999997</v>
      </c>
      <c r="C280" s="110">
        <v>-119.049503</v>
      </c>
      <c r="D280" s="112" t="s">
        <v>434</v>
      </c>
      <c r="E280" s="112" t="s">
        <v>424</v>
      </c>
      <c r="F280" s="112" t="s">
        <v>431</v>
      </c>
      <c r="G280" s="112" t="s">
        <v>376</v>
      </c>
      <c r="H280" s="113" t="s">
        <v>343</v>
      </c>
      <c r="I280" s="114">
        <v>10.1820885157</v>
      </c>
      <c r="J280" s="115">
        <v>237.30697419200001</v>
      </c>
    </row>
    <row r="281" spans="1:10" s="116" customFormat="1" x14ac:dyDescent="0.6">
      <c r="A281" s="109" t="s">
        <v>1023</v>
      </c>
      <c r="B281" s="110">
        <v>35.455378000000003</v>
      </c>
      <c r="C281" s="110">
        <v>-119.049778</v>
      </c>
      <c r="D281" s="112" t="s">
        <v>434</v>
      </c>
      <c r="E281" s="112" t="s">
        <v>424</v>
      </c>
      <c r="F281" s="112" t="s">
        <v>431</v>
      </c>
      <c r="G281" s="112" t="s">
        <v>376</v>
      </c>
      <c r="H281" s="113" t="s">
        <v>343</v>
      </c>
      <c r="I281" s="114">
        <v>9.8479982940500008</v>
      </c>
      <c r="J281" s="115">
        <v>277.15109597499998</v>
      </c>
    </row>
    <row r="282" spans="1:10" s="116" customFormat="1" x14ac:dyDescent="0.6">
      <c r="A282" s="109" t="s">
        <v>1022</v>
      </c>
      <c r="B282" s="110">
        <v>35.530513999999997</v>
      </c>
      <c r="C282" s="110">
        <v>-119.077731</v>
      </c>
      <c r="D282" s="112" t="s">
        <v>434</v>
      </c>
      <c r="E282" s="112" t="s">
        <v>436</v>
      </c>
      <c r="F282" s="112" t="s">
        <v>431</v>
      </c>
      <c r="G282" s="112" t="s">
        <v>376</v>
      </c>
      <c r="H282" s="113" t="s">
        <v>343</v>
      </c>
      <c r="I282" s="114">
        <v>15.093445427100001</v>
      </c>
      <c r="J282" s="115">
        <v>499.22339688800002</v>
      </c>
    </row>
    <row r="283" spans="1:10" s="116" customFormat="1" x14ac:dyDescent="0.6">
      <c r="A283" s="109" t="s">
        <v>1024</v>
      </c>
      <c r="B283" s="110">
        <v>35.456235999999997</v>
      </c>
      <c r="C283" s="110">
        <v>-119.05275</v>
      </c>
      <c r="D283" s="112" t="s">
        <v>434</v>
      </c>
      <c r="E283" s="112" t="s">
        <v>424</v>
      </c>
      <c r="F283" s="112" t="s">
        <v>431</v>
      </c>
      <c r="G283" s="112" t="s">
        <v>376</v>
      </c>
      <c r="H283" s="113" t="s">
        <v>343</v>
      </c>
      <c r="I283" s="114">
        <v>17.2073267695</v>
      </c>
      <c r="J283" s="115">
        <v>498.60605692299998</v>
      </c>
    </row>
    <row r="284" spans="1:10" s="116" customFormat="1" x14ac:dyDescent="0.6">
      <c r="A284" s="109" t="s">
        <v>1025</v>
      </c>
      <c r="B284" s="110">
        <v>35.455680999999998</v>
      </c>
      <c r="C284" s="110">
        <v>-119.050572</v>
      </c>
      <c r="D284" s="112" t="s">
        <v>434</v>
      </c>
      <c r="E284" s="112" t="s">
        <v>424</v>
      </c>
      <c r="F284" s="112" t="s">
        <v>431</v>
      </c>
      <c r="G284" s="112" t="s">
        <v>376</v>
      </c>
      <c r="H284" s="113" t="s">
        <v>343</v>
      </c>
      <c r="I284" s="114">
        <v>17.207326713400001</v>
      </c>
      <c r="J284" s="115">
        <v>498.60605692299998</v>
      </c>
    </row>
    <row r="285" spans="1:10" s="116" customFormat="1" x14ac:dyDescent="0.6">
      <c r="A285" s="109" t="s">
        <v>1026</v>
      </c>
      <c r="B285" s="110">
        <v>35.459142</v>
      </c>
      <c r="C285" s="110">
        <v>-119.053044</v>
      </c>
      <c r="D285" s="112" t="s">
        <v>434</v>
      </c>
      <c r="E285" s="112" t="s">
        <v>436</v>
      </c>
      <c r="F285" s="112" t="s">
        <v>431</v>
      </c>
      <c r="G285" s="112" t="s">
        <v>376</v>
      </c>
      <c r="H285" s="113" t="s">
        <v>514</v>
      </c>
      <c r="I285" s="114">
        <v>7.9751119392278245</v>
      </c>
      <c r="J285" s="119" t="s">
        <v>1217</v>
      </c>
    </row>
    <row r="286" spans="1:10" s="116" customFormat="1" x14ac:dyDescent="0.6">
      <c r="A286" s="109" t="s">
        <v>1027</v>
      </c>
      <c r="B286" s="110">
        <v>35.530405999999999</v>
      </c>
      <c r="C286" s="110">
        <v>-119.080039</v>
      </c>
      <c r="D286" s="112" t="s">
        <v>434</v>
      </c>
      <c r="E286" s="112" t="s">
        <v>424</v>
      </c>
      <c r="F286" s="112" t="s">
        <v>431</v>
      </c>
      <c r="G286" s="112" t="s">
        <v>376</v>
      </c>
      <c r="H286" s="113" t="s">
        <v>514</v>
      </c>
      <c r="I286" s="114">
        <v>5.2465958246</v>
      </c>
      <c r="J286" s="115">
        <v>317.70555550699999</v>
      </c>
    </row>
    <row r="287" spans="1:10" s="116" customFormat="1" x14ac:dyDescent="0.6">
      <c r="A287" s="109" t="s">
        <v>1028</v>
      </c>
      <c r="B287" s="110">
        <v>33.848680999999999</v>
      </c>
      <c r="C287" s="110">
        <v>-118.334075</v>
      </c>
      <c r="D287" s="111" t="s">
        <v>1071</v>
      </c>
      <c r="E287" s="112" t="s">
        <v>829</v>
      </c>
      <c r="F287" s="111" t="s">
        <v>989</v>
      </c>
      <c r="G287" s="112" t="s">
        <v>370</v>
      </c>
      <c r="H287" s="113" t="s">
        <v>514</v>
      </c>
      <c r="I287" s="114">
        <v>93.842877799000007</v>
      </c>
      <c r="J287" s="115">
        <v>463.36019600999998</v>
      </c>
    </row>
    <row r="288" spans="1:10" s="116" customFormat="1" x14ac:dyDescent="0.6">
      <c r="A288" s="109" t="s">
        <v>1029</v>
      </c>
      <c r="B288" s="110">
        <v>37.503722000000003</v>
      </c>
      <c r="C288" s="110">
        <v>-120.963888</v>
      </c>
      <c r="D288" s="111" t="s">
        <v>1210</v>
      </c>
      <c r="E288" s="112" t="s">
        <v>1057</v>
      </c>
      <c r="F288" s="112" t="s">
        <v>1191</v>
      </c>
      <c r="G288" s="112" t="s">
        <v>392</v>
      </c>
      <c r="H288" s="113" t="s">
        <v>343</v>
      </c>
      <c r="I288" s="118">
        <v>1</v>
      </c>
      <c r="J288" s="119">
        <v>186.386694804</v>
      </c>
    </row>
    <row r="289" spans="1:10" s="116" customFormat="1" x14ac:dyDescent="0.6">
      <c r="A289" s="109" t="s">
        <v>1030</v>
      </c>
      <c r="B289" s="110">
        <v>35.597175</v>
      </c>
      <c r="C289" s="110">
        <v>-118.96730599999999</v>
      </c>
      <c r="D289" s="111" t="s">
        <v>1072</v>
      </c>
      <c r="E289" s="112" t="s">
        <v>435</v>
      </c>
      <c r="F289" s="111" t="s">
        <v>1073</v>
      </c>
      <c r="G289" s="112" t="s">
        <v>376</v>
      </c>
      <c r="H289" s="113" t="s">
        <v>343</v>
      </c>
      <c r="I289" s="114">
        <v>4.4436132856599997</v>
      </c>
      <c r="J289" s="115">
        <v>234.06539684500001</v>
      </c>
    </row>
    <row r="290" spans="1:10" s="116" customFormat="1" x14ac:dyDescent="0.6">
      <c r="A290" s="109" t="s">
        <v>1031</v>
      </c>
      <c r="B290" s="110">
        <v>35.597074999999997</v>
      </c>
      <c r="C290" s="110">
        <v>-118.967122</v>
      </c>
      <c r="D290" s="111" t="s">
        <v>1072</v>
      </c>
      <c r="E290" s="112" t="s">
        <v>435</v>
      </c>
      <c r="F290" s="111" t="s">
        <v>1073</v>
      </c>
      <c r="G290" s="112" t="s">
        <v>376</v>
      </c>
      <c r="H290" s="113" t="s">
        <v>343</v>
      </c>
      <c r="I290" s="114">
        <v>4.3964590588599997</v>
      </c>
      <c r="J290" s="115">
        <v>381.00526243100001</v>
      </c>
    </row>
    <row r="291" spans="1:10" s="116" customFormat="1" x14ac:dyDescent="0.6">
      <c r="A291" s="109" t="s">
        <v>1032</v>
      </c>
      <c r="B291" s="110">
        <v>35.490321999999999</v>
      </c>
      <c r="C291" s="110">
        <v>-118.886128</v>
      </c>
      <c r="D291" s="111" t="s">
        <v>1074</v>
      </c>
      <c r="E291" s="112" t="s">
        <v>424</v>
      </c>
      <c r="F291" s="111" t="s">
        <v>1075</v>
      </c>
      <c r="G291" s="112" t="s">
        <v>376</v>
      </c>
      <c r="H291" s="113" t="s">
        <v>343</v>
      </c>
      <c r="I291" s="114">
        <v>0.89158110180899997</v>
      </c>
      <c r="J291" s="115">
        <v>137.55907821700001</v>
      </c>
    </row>
    <row r="292" spans="1:10" s="116" customFormat="1" x14ac:dyDescent="0.6">
      <c r="A292" s="109" t="s">
        <v>1033</v>
      </c>
      <c r="B292" s="110">
        <v>35.492663999999998</v>
      </c>
      <c r="C292" s="110">
        <v>-118.890503</v>
      </c>
      <c r="D292" s="111" t="s">
        <v>1074</v>
      </c>
      <c r="E292" s="112" t="s">
        <v>436</v>
      </c>
      <c r="F292" s="111" t="s">
        <v>1075</v>
      </c>
      <c r="G292" s="112" t="s">
        <v>376</v>
      </c>
      <c r="H292" s="113" t="s">
        <v>343</v>
      </c>
      <c r="I292" s="114">
        <v>18.973171432000001</v>
      </c>
      <c r="J292" s="115">
        <v>497.66061728900002</v>
      </c>
    </row>
    <row r="293" spans="1:10" s="116" customFormat="1" x14ac:dyDescent="0.6">
      <c r="A293" s="109" t="s">
        <v>1034</v>
      </c>
      <c r="B293" s="110">
        <v>35.492417000000003</v>
      </c>
      <c r="C293" s="110">
        <v>-118.89707199999999</v>
      </c>
      <c r="D293" s="111" t="s">
        <v>1074</v>
      </c>
      <c r="E293" s="112" t="s">
        <v>435</v>
      </c>
      <c r="F293" s="111" t="s">
        <v>1075</v>
      </c>
      <c r="G293" s="112" t="s">
        <v>376</v>
      </c>
      <c r="H293" s="113" t="s">
        <v>343</v>
      </c>
      <c r="I293" s="114">
        <v>23.8984882142</v>
      </c>
      <c r="J293" s="115">
        <v>497.66061728900002</v>
      </c>
    </row>
    <row r="294" spans="1:10" s="116" customFormat="1" x14ac:dyDescent="0.6">
      <c r="A294" s="109" t="s">
        <v>1035</v>
      </c>
      <c r="B294" s="110">
        <v>35.494728000000002</v>
      </c>
      <c r="C294" s="110">
        <v>-118.89661700000001</v>
      </c>
      <c r="D294" s="111" t="s">
        <v>1074</v>
      </c>
      <c r="E294" s="112" t="s">
        <v>1249</v>
      </c>
      <c r="F294" s="111" t="s">
        <v>1075</v>
      </c>
      <c r="G294" s="112" t="s">
        <v>376</v>
      </c>
      <c r="H294" s="113" t="s">
        <v>343</v>
      </c>
      <c r="I294" s="114">
        <v>30.236043073200001</v>
      </c>
      <c r="J294" s="115">
        <v>497.66061728900002</v>
      </c>
    </row>
    <row r="295" spans="1:10" s="116" customFormat="1" x14ac:dyDescent="0.6">
      <c r="A295" s="109" t="s">
        <v>1036</v>
      </c>
      <c r="B295" s="110">
        <v>35.515864999999998</v>
      </c>
      <c r="C295" s="110">
        <v>-119.039883</v>
      </c>
      <c r="D295" s="112" t="s">
        <v>434</v>
      </c>
      <c r="E295" s="112" t="s">
        <v>435</v>
      </c>
      <c r="F295" s="112" t="s">
        <v>431</v>
      </c>
      <c r="G295" s="112" t="s">
        <v>376</v>
      </c>
      <c r="H295" s="113" t="s">
        <v>343</v>
      </c>
      <c r="I295" s="114">
        <v>2.2781495507799998</v>
      </c>
      <c r="J295" s="115">
        <v>141.28694207199999</v>
      </c>
    </row>
    <row r="296" spans="1:10" s="116" customFormat="1" x14ac:dyDescent="0.6">
      <c r="A296" s="109" t="s">
        <v>1037</v>
      </c>
      <c r="B296" s="110">
        <v>35.515833000000001</v>
      </c>
      <c r="C296" s="110">
        <v>-119.038606</v>
      </c>
      <c r="D296" s="112" t="s">
        <v>434</v>
      </c>
      <c r="E296" s="112" t="s">
        <v>435</v>
      </c>
      <c r="F296" s="112" t="s">
        <v>431</v>
      </c>
      <c r="G296" s="112" t="s">
        <v>376</v>
      </c>
      <c r="H296" s="113" t="s">
        <v>343</v>
      </c>
      <c r="I296" s="114">
        <v>2.2781495358799999</v>
      </c>
      <c r="J296" s="115">
        <v>141.28694207199999</v>
      </c>
    </row>
    <row r="297" spans="1:10" s="116" customFormat="1" x14ac:dyDescent="0.6">
      <c r="A297" s="109" t="s">
        <v>1038</v>
      </c>
      <c r="B297" s="110">
        <v>35.535730999999998</v>
      </c>
      <c r="C297" s="110">
        <v>-119.082503</v>
      </c>
      <c r="D297" s="112" t="s">
        <v>434</v>
      </c>
      <c r="E297" s="112" t="s">
        <v>436</v>
      </c>
      <c r="F297" s="112" t="s">
        <v>431</v>
      </c>
      <c r="G297" s="112" t="s">
        <v>376</v>
      </c>
      <c r="H297" s="113" t="s">
        <v>343</v>
      </c>
      <c r="I297" s="114">
        <v>10.1373993778</v>
      </c>
      <c r="J297" s="115">
        <v>468.85498824299998</v>
      </c>
    </row>
    <row r="298" spans="1:10" s="116" customFormat="1" x14ac:dyDescent="0.6">
      <c r="A298" s="109" t="s">
        <v>1039</v>
      </c>
      <c r="B298" s="110">
        <v>35.554389</v>
      </c>
      <c r="C298" s="110">
        <v>-119.09675799999999</v>
      </c>
      <c r="D298" s="112" t="s">
        <v>434</v>
      </c>
      <c r="E298" s="112" t="s">
        <v>435</v>
      </c>
      <c r="F298" s="112" t="s">
        <v>431</v>
      </c>
      <c r="G298" s="112" t="s">
        <v>376</v>
      </c>
      <c r="H298" s="113" t="s">
        <v>343</v>
      </c>
      <c r="I298" s="114">
        <v>0.54985150229199997</v>
      </c>
      <c r="J298" s="115">
        <v>96.046863561500004</v>
      </c>
    </row>
    <row r="299" spans="1:10" s="116" customFormat="1" x14ac:dyDescent="0.6">
      <c r="A299" s="109" t="s">
        <v>1040</v>
      </c>
      <c r="B299" s="110">
        <v>35.473300000000002</v>
      </c>
      <c r="C299" s="110">
        <v>-119.057749</v>
      </c>
      <c r="D299" s="112" t="s">
        <v>434</v>
      </c>
      <c r="E299" s="112" t="s">
        <v>435</v>
      </c>
      <c r="F299" s="112" t="s">
        <v>431</v>
      </c>
      <c r="G299" s="112" t="s">
        <v>376</v>
      </c>
      <c r="H299" s="113" t="s">
        <v>514</v>
      </c>
      <c r="I299" s="114">
        <v>3.4898572786500002</v>
      </c>
      <c r="J299" s="115">
        <v>300.42538295849999</v>
      </c>
    </row>
    <row r="300" spans="1:10" s="116" customFormat="1" x14ac:dyDescent="0.6">
      <c r="A300" s="109" t="s">
        <v>1041</v>
      </c>
      <c r="B300" s="110">
        <v>35.462691</v>
      </c>
      <c r="C300" s="110">
        <v>-119.050652</v>
      </c>
      <c r="D300" s="112" t="s">
        <v>434</v>
      </c>
      <c r="E300" s="112" t="s">
        <v>436</v>
      </c>
      <c r="F300" s="112" t="s">
        <v>431</v>
      </c>
      <c r="G300" s="112" t="s">
        <v>376</v>
      </c>
      <c r="H300" s="117" t="s">
        <v>514</v>
      </c>
      <c r="I300" s="118">
        <v>0.72176740629053349</v>
      </c>
      <c r="J300" s="119">
        <v>92.87929810850666</v>
      </c>
    </row>
    <row r="301" spans="1:10" s="122" customFormat="1" x14ac:dyDescent="0.6">
      <c r="A301" s="109" t="s">
        <v>1042</v>
      </c>
      <c r="B301" s="110">
        <v>35.374662000000001</v>
      </c>
      <c r="C301" s="110">
        <v>-119.08065999999999</v>
      </c>
      <c r="D301" s="111" t="s">
        <v>952</v>
      </c>
      <c r="E301" s="112" t="s">
        <v>829</v>
      </c>
      <c r="F301" s="112" t="s">
        <v>1076</v>
      </c>
      <c r="G301" s="112" t="s">
        <v>376</v>
      </c>
      <c r="H301" s="113" t="s">
        <v>343</v>
      </c>
      <c r="I301" s="114">
        <v>12.504932160499999</v>
      </c>
      <c r="J301" s="115">
        <v>498.70432121599998</v>
      </c>
    </row>
    <row r="302" spans="1:10" s="122" customFormat="1" x14ac:dyDescent="0.6">
      <c r="A302" s="109" t="s">
        <v>1043</v>
      </c>
      <c r="B302" s="110">
        <v>35.375166999999998</v>
      </c>
      <c r="C302" s="110">
        <v>-119.08074999999999</v>
      </c>
      <c r="D302" s="111" t="s">
        <v>952</v>
      </c>
      <c r="E302" s="112" t="s">
        <v>435</v>
      </c>
      <c r="F302" s="112" t="s">
        <v>1076</v>
      </c>
      <c r="G302" s="112" t="s">
        <v>376</v>
      </c>
      <c r="H302" s="113" t="s">
        <v>343</v>
      </c>
      <c r="I302" s="114">
        <v>12.9638198726</v>
      </c>
      <c r="J302" s="115">
        <v>498.70432121599998</v>
      </c>
    </row>
    <row r="303" spans="1:10" s="122" customFormat="1" x14ac:dyDescent="0.6">
      <c r="A303" s="109" t="s">
        <v>1044</v>
      </c>
      <c r="B303" s="110">
        <v>35.371653000000002</v>
      </c>
      <c r="C303" s="110">
        <v>-119.075881</v>
      </c>
      <c r="D303" s="111" t="s">
        <v>952</v>
      </c>
      <c r="E303" s="112" t="s">
        <v>435</v>
      </c>
      <c r="F303" s="112" t="s">
        <v>1076</v>
      </c>
      <c r="G303" s="112" t="s">
        <v>376</v>
      </c>
      <c r="H303" s="113" t="s">
        <v>343</v>
      </c>
      <c r="I303" s="114">
        <v>0.41158676892500001</v>
      </c>
      <c r="J303" s="115">
        <v>121.379569945</v>
      </c>
    </row>
    <row r="304" spans="1:10" s="122" customFormat="1" x14ac:dyDescent="0.6">
      <c r="A304" s="109" t="s">
        <v>1045</v>
      </c>
      <c r="B304" s="110">
        <v>35.371667000000002</v>
      </c>
      <c r="C304" s="110">
        <v>-119.076936</v>
      </c>
      <c r="D304" s="111" t="s">
        <v>952</v>
      </c>
      <c r="E304" s="112" t="s">
        <v>435</v>
      </c>
      <c r="F304" s="112" t="s">
        <v>1076</v>
      </c>
      <c r="G304" s="112" t="s">
        <v>376</v>
      </c>
      <c r="H304" s="113" t="s">
        <v>343</v>
      </c>
      <c r="I304" s="114">
        <v>0.41158677171899999</v>
      </c>
      <c r="J304" s="115">
        <v>121.379569945</v>
      </c>
    </row>
    <row r="305" spans="1:10" s="122" customFormat="1" x14ac:dyDescent="0.6">
      <c r="A305" s="109" t="s">
        <v>1047</v>
      </c>
      <c r="B305" s="110">
        <v>33.924489000000001</v>
      </c>
      <c r="C305" s="110">
        <v>-117.95445599999999</v>
      </c>
      <c r="D305" s="111" t="s">
        <v>944</v>
      </c>
      <c r="E305" s="112" t="s">
        <v>345</v>
      </c>
      <c r="F305" s="112" t="s">
        <v>1217</v>
      </c>
      <c r="G305" s="112" t="s">
        <v>345</v>
      </c>
      <c r="H305" s="117" t="s">
        <v>343</v>
      </c>
      <c r="I305" s="118">
        <v>1.3279516408200001</v>
      </c>
      <c r="J305" s="119">
        <v>189.42410089500001</v>
      </c>
    </row>
    <row r="306" spans="1:10" s="122" customFormat="1" x14ac:dyDescent="0.6">
      <c r="A306" s="109" t="s">
        <v>1048</v>
      </c>
      <c r="B306" s="110">
        <v>35.28157118</v>
      </c>
      <c r="C306" s="110">
        <v>-119.48081563</v>
      </c>
      <c r="D306" s="112" t="s">
        <v>1069</v>
      </c>
      <c r="E306" s="112" t="s">
        <v>836</v>
      </c>
      <c r="F306" s="112" t="s">
        <v>1070</v>
      </c>
      <c r="G306" s="112" t="s">
        <v>376</v>
      </c>
      <c r="H306" s="117" t="s">
        <v>343</v>
      </c>
      <c r="I306" s="118">
        <v>12.025998297099999</v>
      </c>
      <c r="J306" s="119">
        <v>458.254296216</v>
      </c>
    </row>
    <row r="307" spans="1:10" s="122" customFormat="1" x14ac:dyDescent="0.6">
      <c r="A307" s="109" t="s">
        <v>1049</v>
      </c>
      <c r="B307" s="110">
        <v>34.45079973</v>
      </c>
      <c r="C307" s="110">
        <v>-118.59917104</v>
      </c>
      <c r="D307" s="111" t="s">
        <v>214</v>
      </c>
      <c r="E307" s="112" t="s">
        <v>424</v>
      </c>
      <c r="F307" s="112" t="s">
        <v>842</v>
      </c>
      <c r="G307" s="112" t="s">
        <v>376</v>
      </c>
      <c r="H307" s="117" t="s">
        <v>343</v>
      </c>
      <c r="I307" s="118">
        <v>0.82753133121900002</v>
      </c>
      <c r="J307" s="119">
        <v>51.859907442999997</v>
      </c>
    </row>
    <row r="308" spans="1:10" s="122" customFormat="1" x14ac:dyDescent="0.6">
      <c r="A308" s="120" t="s">
        <v>1294</v>
      </c>
      <c r="B308" s="121">
        <v>35.497393000000002</v>
      </c>
      <c r="C308" s="121">
        <v>-119.07031499999999</v>
      </c>
      <c r="D308" s="111" t="s">
        <v>1251</v>
      </c>
      <c r="E308" s="112" t="s">
        <v>436</v>
      </c>
      <c r="F308" s="112" t="s">
        <v>1354</v>
      </c>
      <c r="G308" s="112" t="s">
        <v>376</v>
      </c>
      <c r="H308" s="123" t="s">
        <v>514</v>
      </c>
      <c r="I308" s="118" t="s">
        <v>1217</v>
      </c>
      <c r="J308" s="119" t="s">
        <v>1217</v>
      </c>
    </row>
    <row r="309" spans="1:10" s="122" customFormat="1" x14ac:dyDescent="0.6">
      <c r="A309" s="120" t="s">
        <v>1295</v>
      </c>
      <c r="B309" s="121">
        <v>35.500646000000003</v>
      </c>
      <c r="C309" s="121">
        <v>-119.071183</v>
      </c>
      <c r="D309" s="111" t="s">
        <v>1251</v>
      </c>
      <c r="E309" s="112" t="s">
        <v>436</v>
      </c>
      <c r="F309" s="112" t="s">
        <v>1354</v>
      </c>
      <c r="G309" s="112" t="s">
        <v>376</v>
      </c>
      <c r="H309" s="123" t="s">
        <v>514</v>
      </c>
      <c r="I309" s="118" t="s">
        <v>1217</v>
      </c>
      <c r="J309" s="119" t="s">
        <v>1217</v>
      </c>
    </row>
    <row r="310" spans="1:10" s="122" customFormat="1" x14ac:dyDescent="0.6">
      <c r="A310" s="120" t="s">
        <v>1296</v>
      </c>
      <c r="B310" s="121">
        <v>35.502243999999997</v>
      </c>
      <c r="C310" s="121">
        <v>-119.071433</v>
      </c>
      <c r="D310" s="111" t="s">
        <v>1251</v>
      </c>
      <c r="E310" s="112" t="s">
        <v>436</v>
      </c>
      <c r="F310" s="112" t="s">
        <v>1354</v>
      </c>
      <c r="G310" s="112" t="s">
        <v>376</v>
      </c>
      <c r="H310" s="123" t="s">
        <v>514</v>
      </c>
      <c r="I310" s="118">
        <v>0.26256588194515001</v>
      </c>
      <c r="J310" s="119">
        <v>116.51701752225</v>
      </c>
    </row>
    <row r="311" spans="1:10" s="122" customFormat="1" x14ac:dyDescent="0.6">
      <c r="A311" s="120" t="s">
        <v>1297</v>
      </c>
      <c r="B311" s="121">
        <v>35.501939</v>
      </c>
      <c r="C311" s="121">
        <v>-119.078414</v>
      </c>
      <c r="D311" s="112" t="s">
        <v>431</v>
      </c>
      <c r="E311" s="112" t="s">
        <v>436</v>
      </c>
      <c r="F311" s="112" t="s">
        <v>1354</v>
      </c>
      <c r="G311" s="112" t="s">
        <v>376</v>
      </c>
      <c r="H311" s="123" t="s">
        <v>514</v>
      </c>
      <c r="I311" s="118">
        <v>0.27931325649850003</v>
      </c>
      <c r="J311" s="119" t="s">
        <v>1217</v>
      </c>
    </row>
    <row r="312" spans="1:10" s="122" customFormat="1" x14ac:dyDescent="0.6">
      <c r="A312" s="120" t="s">
        <v>1298</v>
      </c>
      <c r="B312" s="121">
        <v>35.503686000000002</v>
      </c>
      <c r="C312" s="121">
        <v>-119.082367</v>
      </c>
      <c r="D312" s="112" t="s">
        <v>431</v>
      </c>
      <c r="E312" s="112" t="s">
        <v>436</v>
      </c>
      <c r="F312" s="112" t="s">
        <v>1354</v>
      </c>
      <c r="G312" s="112" t="s">
        <v>376</v>
      </c>
      <c r="H312" s="123" t="s">
        <v>514</v>
      </c>
      <c r="I312" s="118" t="s">
        <v>1217</v>
      </c>
      <c r="J312" s="119" t="s">
        <v>1217</v>
      </c>
    </row>
    <row r="313" spans="1:10" s="122" customFormat="1" x14ac:dyDescent="0.6">
      <c r="A313" s="120" t="s">
        <v>1299</v>
      </c>
      <c r="B313" s="121">
        <v>35.518127999999997</v>
      </c>
      <c r="C313" s="121">
        <v>-119.075155</v>
      </c>
      <c r="D313" s="111" t="s">
        <v>1251</v>
      </c>
      <c r="E313" s="112" t="s">
        <v>436</v>
      </c>
      <c r="F313" s="112" t="s">
        <v>1354</v>
      </c>
      <c r="G313" s="112" t="s">
        <v>376</v>
      </c>
      <c r="H313" s="123" t="s">
        <v>514</v>
      </c>
      <c r="I313" s="118" t="s">
        <v>1217</v>
      </c>
      <c r="J313" s="119" t="s">
        <v>1217</v>
      </c>
    </row>
    <row r="314" spans="1:10" s="122" customFormat="1" x14ac:dyDescent="0.6">
      <c r="A314" s="120" t="s">
        <v>1300</v>
      </c>
      <c r="B314" s="124">
        <v>35.522444</v>
      </c>
      <c r="C314" s="124">
        <v>-119.07365299999999</v>
      </c>
      <c r="D314" s="111" t="s">
        <v>1251</v>
      </c>
      <c r="E314" s="112" t="s">
        <v>436</v>
      </c>
      <c r="F314" s="112" t="s">
        <v>1354</v>
      </c>
      <c r="G314" s="112" t="s">
        <v>376</v>
      </c>
      <c r="H314" s="123" t="s">
        <v>514</v>
      </c>
      <c r="I314" s="118">
        <v>8.1628579355349992E-2</v>
      </c>
      <c r="J314" s="119">
        <v>24.084631600374998</v>
      </c>
    </row>
    <row r="315" spans="1:10" s="122" customFormat="1" x14ac:dyDescent="0.6">
      <c r="A315" s="120" t="s">
        <v>1301</v>
      </c>
      <c r="B315" s="121">
        <v>35.525323999999998</v>
      </c>
      <c r="C315" s="121">
        <v>-119.07514500000001</v>
      </c>
      <c r="D315" s="111" t="s">
        <v>1251</v>
      </c>
      <c r="E315" s="112" t="s">
        <v>436</v>
      </c>
      <c r="F315" s="112" t="s">
        <v>1354</v>
      </c>
      <c r="G315" s="112" t="s">
        <v>376</v>
      </c>
      <c r="H315" s="123" t="s">
        <v>514</v>
      </c>
      <c r="I315" s="118">
        <v>3.7232050439300002E-2</v>
      </c>
      <c r="J315" s="119">
        <v>8.4970583145000003</v>
      </c>
    </row>
    <row r="316" spans="1:10" s="122" customFormat="1" x14ac:dyDescent="0.6">
      <c r="A316" s="120" t="s">
        <v>1302</v>
      </c>
      <c r="B316" s="124">
        <v>35.497092000000002</v>
      </c>
      <c r="C316" s="124">
        <v>-118.89791700000001</v>
      </c>
      <c r="D316" s="111" t="s">
        <v>1251</v>
      </c>
      <c r="E316" s="112" t="s">
        <v>436</v>
      </c>
      <c r="F316" s="112" t="s">
        <v>1075</v>
      </c>
      <c r="G316" s="112" t="s">
        <v>376</v>
      </c>
      <c r="H316" s="123" t="s">
        <v>343</v>
      </c>
      <c r="I316" s="118">
        <v>0.19444974325600001</v>
      </c>
      <c r="J316" s="119">
        <v>12.969194269500001</v>
      </c>
    </row>
    <row r="317" spans="1:10" s="122" customFormat="1" x14ac:dyDescent="0.6">
      <c r="A317" s="120" t="s">
        <v>1303</v>
      </c>
      <c r="B317" s="121">
        <v>35.515484999999998</v>
      </c>
      <c r="C317" s="121">
        <v>-119.03411199999999</v>
      </c>
      <c r="D317" s="111" t="s">
        <v>1251</v>
      </c>
      <c r="E317" s="112" t="s">
        <v>436</v>
      </c>
      <c r="F317" s="112" t="s">
        <v>1355</v>
      </c>
      <c r="G317" s="112" t="s">
        <v>376</v>
      </c>
      <c r="H317" s="123" t="s">
        <v>343</v>
      </c>
      <c r="I317" s="118">
        <v>9.3193436265000003</v>
      </c>
      <c r="J317" s="119" t="s">
        <v>1217</v>
      </c>
    </row>
    <row r="318" spans="1:10" s="122" customFormat="1" x14ac:dyDescent="0.6">
      <c r="A318" s="120" t="s">
        <v>1304</v>
      </c>
      <c r="B318" s="121">
        <v>35.466085</v>
      </c>
      <c r="C318" s="121">
        <v>-118.974716</v>
      </c>
      <c r="D318" s="111" t="s">
        <v>1251</v>
      </c>
      <c r="E318" s="112" t="s">
        <v>436</v>
      </c>
      <c r="F318" s="112" t="s">
        <v>431</v>
      </c>
      <c r="G318" s="112" t="s">
        <v>376</v>
      </c>
      <c r="H318" s="123" t="s">
        <v>343</v>
      </c>
      <c r="I318" s="118" t="s">
        <v>1217</v>
      </c>
      <c r="J318" s="119" t="s">
        <v>1217</v>
      </c>
    </row>
    <row r="319" spans="1:10" s="122" customFormat="1" x14ac:dyDescent="0.6">
      <c r="A319" s="120" t="s">
        <v>1305</v>
      </c>
      <c r="B319" s="124">
        <v>35.439366999999997</v>
      </c>
      <c r="C319" s="124">
        <v>-118.97818100000001</v>
      </c>
      <c r="D319" s="111" t="s">
        <v>1251</v>
      </c>
      <c r="E319" s="112" t="s">
        <v>1249</v>
      </c>
      <c r="F319" s="112" t="s">
        <v>431</v>
      </c>
      <c r="G319" s="112" t="s">
        <v>376</v>
      </c>
      <c r="H319" s="123" t="s">
        <v>343</v>
      </c>
      <c r="I319" s="118">
        <v>9.5587735529999995E-2</v>
      </c>
      <c r="J319" s="119">
        <v>16.970562748500001</v>
      </c>
    </row>
    <row r="320" spans="1:10" s="122" customFormat="1" x14ac:dyDescent="0.6">
      <c r="A320" s="120" t="s">
        <v>1306</v>
      </c>
      <c r="B320" s="124">
        <v>35.503785999999998</v>
      </c>
      <c r="C320" s="124">
        <v>-119.069425</v>
      </c>
      <c r="D320" s="111" t="s">
        <v>1251</v>
      </c>
      <c r="E320" s="112" t="s">
        <v>436</v>
      </c>
      <c r="F320" s="112" t="s">
        <v>1354</v>
      </c>
      <c r="G320" s="112" t="s">
        <v>376</v>
      </c>
      <c r="H320" s="123" t="s">
        <v>343</v>
      </c>
      <c r="I320" s="118" t="s">
        <v>1217</v>
      </c>
      <c r="J320" s="119" t="s">
        <v>1217</v>
      </c>
    </row>
    <row r="321" spans="1:10" s="122" customFormat="1" x14ac:dyDescent="0.6">
      <c r="A321" s="120" t="s">
        <v>1307</v>
      </c>
      <c r="B321" s="121">
        <v>35.504629000000001</v>
      </c>
      <c r="C321" s="121">
        <v>-119.070707</v>
      </c>
      <c r="D321" s="111" t="s">
        <v>1251</v>
      </c>
      <c r="E321" s="112" t="s">
        <v>436</v>
      </c>
      <c r="F321" s="112" t="s">
        <v>1354</v>
      </c>
      <c r="G321" s="112" t="s">
        <v>376</v>
      </c>
      <c r="H321" s="123" t="s">
        <v>514</v>
      </c>
      <c r="I321" s="118" t="s">
        <v>1217</v>
      </c>
      <c r="J321" s="119" t="s">
        <v>1217</v>
      </c>
    </row>
    <row r="322" spans="1:10" s="122" customFormat="1" x14ac:dyDescent="0.6">
      <c r="A322" s="120" t="s">
        <v>1308</v>
      </c>
      <c r="B322" s="121">
        <v>35.540219</v>
      </c>
      <c r="C322" s="121">
        <v>-119.092173</v>
      </c>
      <c r="D322" s="111" t="s">
        <v>1251</v>
      </c>
      <c r="E322" s="112" t="s">
        <v>436</v>
      </c>
      <c r="F322" s="112" t="s">
        <v>1354</v>
      </c>
      <c r="G322" s="112" t="s">
        <v>376</v>
      </c>
      <c r="H322" s="123" t="s">
        <v>343</v>
      </c>
      <c r="I322" s="118">
        <v>0.104919828475</v>
      </c>
      <c r="J322" s="119">
        <v>15</v>
      </c>
    </row>
    <row r="323" spans="1:10" s="122" customFormat="1" x14ac:dyDescent="0.6">
      <c r="A323" s="120" t="s">
        <v>1309</v>
      </c>
      <c r="B323" s="121">
        <v>35.542597999999998</v>
      </c>
      <c r="C323" s="121">
        <v>-119.09251999999999</v>
      </c>
      <c r="D323" s="111" t="s">
        <v>1251</v>
      </c>
      <c r="E323" s="112" t="s">
        <v>424</v>
      </c>
      <c r="F323" s="112" t="s">
        <v>1354</v>
      </c>
      <c r="G323" s="112" t="s">
        <v>376</v>
      </c>
      <c r="H323" s="123" t="s">
        <v>343</v>
      </c>
      <c r="I323" s="118">
        <v>0.13511061668400001</v>
      </c>
      <c r="J323" s="119">
        <v>17.4928556845</v>
      </c>
    </row>
    <row r="324" spans="1:10" s="122" customFormat="1" x14ac:dyDescent="0.6">
      <c r="A324" s="120" t="s">
        <v>1310</v>
      </c>
      <c r="B324" s="121">
        <v>35.544887000000003</v>
      </c>
      <c r="C324" s="121">
        <v>-119.091655</v>
      </c>
      <c r="D324" s="111" t="s">
        <v>1251</v>
      </c>
      <c r="E324" s="112" t="s">
        <v>424</v>
      </c>
      <c r="F324" s="112" t="s">
        <v>1354</v>
      </c>
      <c r="G324" s="112" t="s">
        <v>376</v>
      </c>
      <c r="H324" s="123" t="s">
        <v>343</v>
      </c>
      <c r="I324" s="118">
        <v>2.7903634775400001</v>
      </c>
      <c r="J324" s="119" t="s">
        <v>1217</v>
      </c>
    </row>
    <row r="325" spans="1:10" s="122" customFormat="1" x14ac:dyDescent="0.6">
      <c r="A325" s="120" t="s">
        <v>1311</v>
      </c>
      <c r="B325" s="121">
        <v>35.505237000000001</v>
      </c>
      <c r="C325" s="121">
        <v>-119.08237200000001</v>
      </c>
      <c r="D325" s="112" t="s">
        <v>431</v>
      </c>
      <c r="E325" s="112" t="s">
        <v>436</v>
      </c>
      <c r="F325" s="112" t="s">
        <v>1354</v>
      </c>
      <c r="G325" s="112" t="s">
        <v>376</v>
      </c>
      <c r="H325" s="123" t="s">
        <v>343</v>
      </c>
      <c r="I325" s="118">
        <v>2.9802502365799999E-2</v>
      </c>
      <c r="J325" s="119">
        <v>6.0083275543200001</v>
      </c>
    </row>
    <row r="326" spans="1:10" s="122" customFormat="1" x14ac:dyDescent="0.6">
      <c r="A326" s="120" t="s">
        <v>1312</v>
      </c>
      <c r="B326" s="121">
        <v>35.529299000000002</v>
      </c>
      <c r="C326" s="121">
        <v>-119.081051</v>
      </c>
      <c r="D326" s="112" t="s">
        <v>431</v>
      </c>
      <c r="E326" s="112" t="s">
        <v>436</v>
      </c>
      <c r="F326" s="112" t="s">
        <v>1354</v>
      </c>
      <c r="G326" s="112" t="s">
        <v>376</v>
      </c>
      <c r="H326" s="123" t="s">
        <v>514</v>
      </c>
      <c r="I326" s="118">
        <v>5.2950465662875335</v>
      </c>
      <c r="J326" s="119">
        <v>319.28438744199997</v>
      </c>
    </row>
    <row r="327" spans="1:10" s="122" customFormat="1" x14ac:dyDescent="0.6">
      <c r="A327" s="120" t="s">
        <v>1313</v>
      </c>
      <c r="B327" s="124">
        <v>35.480443999999999</v>
      </c>
      <c r="C327" s="124">
        <v>-119.081756</v>
      </c>
      <c r="D327" s="111" t="s">
        <v>1251</v>
      </c>
      <c r="E327" s="112" t="s">
        <v>424</v>
      </c>
      <c r="F327" s="112" t="s">
        <v>1354</v>
      </c>
      <c r="G327" s="112" t="s">
        <v>376</v>
      </c>
      <c r="H327" s="123" t="s">
        <v>514</v>
      </c>
      <c r="I327" s="118">
        <v>5.8822215241095668</v>
      </c>
      <c r="J327" s="119" t="s">
        <v>1217</v>
      </c>
    </row>
    <row r="328" spans="1:10" s="122" customFormat="1" x14ac:dyDescent="0.6">
      <c r="A328" s="120" t="s">
        <v>1314</v>
      </c>
      <c r="B328" s="121">
        <v>35.537542999999999</v>
      </c>
      <c r="C328" s="121">
        <v>-119.07635999999999</v>
      </c>
      <c r="D328" s="111" t="s">
        <v>1251</v>
      </c>
      <c r="E328" s="112" t="s">
        <v>436</v>
      </c>
      <c r="F328" s="112" t="s">
        <v>1354</v>
      </c>
      <c r="G328" s="112" t="s">
        <v>376</v>
      </c>
      <c r="H328" s="123" t="s">
        <v>514</v>
      </c>
      <c r="I328" s="118">
        <v>0.14781884849099999</v>
      </c>
      <c r="J328" s="119">
        <v>23.380547470100002</v>
      </c>
    </row>
    <row r="329" spans="1:10" s="122" customFormat="1" x14ac:dyDescent="0.6">
      <c r="A329" s="120" t="s">
        <v>1315</v>
      </c>
      <c r="B329" s="121">
        <v>35.511071999999999</v>
      </c>
      <c r="C329" s="121">
        <v>-119.078294</v>
      </c>
      <c r="D329" s="111" t="s">
        <v>434</v>
      </c>
      <c r="E329" s="112" t="s">
        <v>424</v>
      </c>
      <c r="F329" s="112" t="s">
        <v>1354</v>
      </c>
      <c r="G329" s="112" t="s">
        <v>376</v>
      </c>
      <c r="H329" s="123" t="s">
        <v>514</v>
      </c>
      <c r="I329" s="118" t="s">
        <v>1217</v>
      </c>
      <c r="J329" s="119" t="s">
        <v>1217</v>
      </c>
    </row>
    <row r="330" spans="1:10" s="122" customFormat="1" x14ac:dyDescent="0.6">
      <c r="A330" s="120" t="s">
        <v>1316</v>
      </c>
      <c r="B330" s="121">
        <v>35.532881000000003</v>
      </c>
      <c r="C330" s="121">
        <v>-119.081309</v>
      </c>
      <c r="D330" s="111" t="s">
        <v>1251</v>
      </c>
      <c r="E330" s="112" t="s">
        <v>436</v>
      </c>
      <c r="F330" s="112" t="s">
        <v>1354</v>
      </c>
      <c r="G330" s="112" t="s">
        <v>376</v>
      </c>
      <c r="H330" s="123" t="s">
        <v>343</v>
      </c>
      <c r="I330" s="118">
        <v>0.14781884476500001</v>
      </c>
      <c r="J330" s="119">
        <v>23.380547470100002</v>
      </c>
    </row>
    <row r="331" spans="1:10" s="122" customFormat="1" x14ac:dyDescent="0.6">
      <c r="A331" s="120" t="s">
        <v>1317</v>
      </c>
      <c r="B331" s="121">
        <v>35.503708000000003</v>
      </c>
      <c r="C331" s="121">
        <v>-119.076474</v>
      </c>
      <c r="D331" s="111" t="s">
        <v>1251</v>
      </c>
      <c r="E331" s="112" t="s">
        <v>436</v>
      </c>
      <c r="F331" s="112" t="s">
        <v>1354</v>
      </c>
      <c r="G331" s="112" t="s">
        <v>376</v>
      </c>
      <c r="H331" s="123" t="s">
        <v>514</v>
      </c>
      <c r="I331" s="118">
        <v>0.16611515823799999</v>
      </c>
      <c r="J331" s="119">
        <v>21.633307652799999</v>
      </c>
    </row>
    <row r="332" spans="1:10" s="122" customFormat="1" x14ac:dyDescent="0.6">
      <c r="A332" s="120" t="s">
        <v>1318</v>
      </c>
      <c r="B332" s="121">
        <v>35.478991999999998</v>
      </c>
      <c r="C332" s="121">
        <v>-119.06245699999999</v>
      </c>
      <c r="D332" s="111" t="s">
        <v>1251</v>
      </c>
      <c r="E332" s="112" t="s">
        <v>436</v>
      </c>
      <c r="F332" s="112" t="s">
        <v>1355</v>
      </c>
      <c r="G332" s="112" t="s">
        <v>376</v>
      </c>
      <c r="H332" s="123" t="s">
        <v>514</v>
      </c>
      <c r="I332" s="118">
        <v>0.17517973482599999</v>
      </c>
      <c r="J332" s="119">
        <v>4.2426406871199998</v>
      </c>
    </row>
    <row r="333" spans="1:10" s="122" customFormat="1" x14ac:dyDescent="0.6">
      <c r="A333" s="120" t="s">
        <v>1319</v>
      </c>
      <c r="B333" s="124">
        <v>35.582366999999998</v>
      </c>
      <c r="C333" s="124">
        <v>-119.715794</v>
      </c>
      <c r="D333" s="111" t="s">
        <v>1251</v>
      </c>
      <c r="E333" s="112" t="s">
        <v>424</v>
      </c>
      <c r="F333" s="112" t="s">
        <v>1356</v>
      </c>
      <c r="G333" s="112" t="s">
        <v>376</v>
      </c>
      <c r="H333" s="123" t="s">
        <v>343</v>
      </c>
      <c r="I333" s="118">
        <v>4.90431105485</v>
      </c>
      <c r="J333" s="119">
        <v>290.695166798</v>
      </c>
    </row>
    <row r="334" spans="1:10" s="122" customFormat="1" x14ac:dyDescent="0.6">
      <c r="A334" s="120" t="s">
        <v>1320</v>
      </c>
      <c r="B334" s="124">
        <v>35.458353000000002</v>
      </c>
      <c r="C334" s="124">
        <v>-119.723592</v>
      </c>
      <c r="D334" s="111" t="s">
        <v>1251</v>
      </c>
      <c r="E334" s="112" t="s">
        <v>424</v>
      </c>
      <c r="F334" s="112" t="s">
        <v>1357</v>
      </c>
      <c r="G334" s="112" t="s">
        <v>376</v>
      </c>
      <c r="H334" s="123" t="s">
        <v>343</v>
      </c>
      <c r="I334" s="118" t="s">
        <v>1217</v>
      </c>
      <c r="J334" s="119" t="s">
        <v>1217</v>
      </c>
    </row>
    <row r="335" spans="1:10" s="122" customFormat="1" x14ac:dyDescent="0.6">
      <c r="A335" s="120" t="s">
        <v>1321</v>
      </c>
      <c r="B335" s="121">
        <v>35.260345999999998</v>
      </c>
      <c r="C335" s="121">
        <v>-119.392296</v>
      </c>
      <c r="D335" s="111" t="s">
        <v>1251</v>
      </c>
      <c r="E335" s="112" t="s">
        <v>436</v>
      </c>
      <c r="F335" s="112" t="s">
        <v>1070</v>
      </c>
      <c r="G335" s="112" t="s">
        <v>376</v>
      </c>
      <c r="H335" s="123" t="s">
        <v>343</v>
      </c>
      <c r="I335" s="118" t="s">
        <v>1217</v>
      </c>
      <c r="J335" s="119" t="s">
        <v>1217</v>
      </c>
    </row>
    <row r="336" spans="1:10" s="122" customFormat="1" x14ac:dyDescent="0.6">
      <c r="A336" s="120" t="s">
        <v>1322</v>
      </c>
      <c r="B336" s="121">
        <v>35.503774</v>
      </c>
      <c r="C336" s="121">
        <v>-119.073261</v>
      </c>
      <c r="D336" s="111" t="s">
        <v>1251</v>
      </c>
      <c r="E336" s="112" t="s">
        <v>436</v>
      </c>
      <c r="F336" s="112" t="s">
        <v>1354</v>
      </c>
      <c r="G336" s="112" t="s">
        <v>376</v>
      </c>
      <c r="H336" s="123" t="s">
        <v>514</v>
      </c>
      <c r="I336" s="118" t="s">
        <v>1217</v>
      </c>
      <c r="J336" s="119" t="s">
        <v>1217</v>
      </c>
    </row>
    <row r="337" spans="1:10" s="131" customFormat="1" x14ac:dyDescent="0.6">
      <c r="A337" s="125"/>
      <c r="B337" s="126"/>
      <c r="C337" s="126"/>
      <c r="D337" s="127"/>
      <c r="E337" s="127"/>
      <c r="F337" s="127"/>
      <c r="G337" s="127"/>
      <c r="H337" s="128"/>
      <c r="I337" s="129"/>
      <c r="J337" s="130"/>
    </row>
    <row r="338" spans="1:10" s="135" customFormat="1" x14ac:dyDescent="0.6">
      <c r="A338" s="132"/>
      <c r="B338" s="133"/>
      <c r="C338" s="133"/>
      <c r="D338" s="134"/>
      <c r="E338" s="134"/>
      <c r="F338" s="134"/>
      <c r="G338" s="134"/>
      <c r="H338" s="113"/>
      <c r="I338" s="114"/>
      <c r="J338" s="115"/>
    </row>
    <row r="339" spans="1:10" s="131" customFormat="1" x14ac:dyDescent="0.6">
      <c r="A339" s="125"/>
      <c r="B339" s="126"/>
      <c r="C339" s="126"/>
      <c r="D339" s="127"/>
      <c r="E339" s="127"/>
      <c r="F339" s="127"/>
      <c r="G339" s="127"/>
      <c r="H339" s="128"/>
      <c r="I339" s="129"/>
      <c r="J339" s="130"/>
    </row>
    <row r="340" spans="1:10" s="131" customFormat="1" x14ac:dyDescent="0.6">
      <c r="A340" s="125"/>
      <c r="B340" s="126"/>
      <c r="C340" s="126"/>
      <c r="D340" s="127"/>
      <c r="E340" s="127"/>
      <c r="F340" s="127"/>
      <c r="G340" s="127"/>
      <c r="H340" s="128"/>
      <c r="I340" s="129"/>
      <c r="J340" s="130"/>
    </row>
    <row r="341" spans="1:10" s="131" customFormat="1" x14ac:dyDescent="0.6">
      <c r="A341" s="125"/>
      <c r="B341" s="126"/>
      <c r="C341" s="126"/>
      <c r="D341" s="127"/>
      <c r="E341" s="127"/>
      <c r="F341" s="127"/>
      <c r="G341" s="127"/>
      <c r="H341" s="128"/>
      <c r="I341" s="129"/>
      <c r="J341" s="130"/>
    </row>
    <row r="342" spans="1:10" s="131" customFormat="1" x14ac:dyDescent="0.6">
      <c r="A342" s="125"/>
      <c r="B342" s="126"/>
      <c r="C342" s="126"/>
      <c r="D342" s="127"/>
      <c r="E342" s="127"/>
      <c r="F342" s="127"/>
      <c r="G342" s="127"/>
      <c r="H342" s="128"/>
      <c r="I342" s="129"/>
      <c r="J342" s="130"/>
    </row>
    <row r="343" spans="1:10" s="131" customFormat="1" x14ac:dyDescent="0.6">
      <c r="A343" s="125"/>
      <c r="B343" s="126"/>
      <c r="C343" s="126"/>
      <c r="D343" s="127"/>
      <c r="E343" s="127"/>
      <c r="F343" s="127"/>
      <c r="G343" s="127"/>
      <c r="H343" s="128"/>
      <c r="I343" s="129"/>
      <c r="J343" s="130"/>
    </row>
    <row r="344" spans="1:10" s="131" customFormat="1" x14ac:dyDescent="0.6">
      <c r="A344" s="125"/>
      <c r="B344" s="126"/>
      <c r="C344" s="126"/>
      <c r="D344" s="127"/>
      <c r="E344" s="127"/>
      <c r="F344" s="127"/>
      <c r="G344" s="127"/>
      <c r="H344" s="128"/>
      <c r="I344" s="129"/>
      <c r="J344" s="130"/>
    </row>
    <row r="345" spans="1:10" s="131" customFormat="1" x14ac:dyDescent="0.6">
      <c r="A345" s="125"/>
      <c r="B345" s="126"/>
      <c r="C345" s="126"/>
      <c r="D345" s="127"/>
      <c r="E345" s="127"/>
      <c r="F345" s="127"/>
      <c r="G345" s="127"/>
      <c r="H345" s="128"/>
      <c r="I345" s="129"/>
      <c r="J345" s="130"/>
    </row>
    <row r="346" spans="1:10" s="131" customFormat="1" x14ac:dyDescent="0.6">
      <c r="A346" s="125"/>
      <c r="B346" s="126"/>
      <c r="C346" s="126"/>
      <c r="D346" s="127"/>
      <c r="E346" s="127"/>
      <c r="F346" s="127"/>
      <c r="G346" s="127"/>
      <c r="H346" s="128"/>
      <c r="I346" s="129"/>
      <c r="J346" s="130"/>
    </row>
    <row r="347" spans="1:10" s="131" customFormat="1" x14ac:dyDescent="0.6">
      <c r="A347" s="125"/>
      <c r="B347" s="126"/>
      <c r="C347" s="126"/>
      <c r="D347" s="127"/>
      <c r="E347" s="127"/>
      <c r="F347" s="127"/>
      <c r="G347" s="127"/>
      <c r="H347" s="128"/>
      <c r="I347" s="129"/>
      <c r="J347" s="130"/>
    </row>
    <row r="348" spans="1:10" s="131" customFormat="1" x14ac:dyDescent="0.6">
      <c r="A348" s="125"/>
      <c r="B348" s="126"/>
      <c r="C348" s="126"/>
      <c r="D348" s="127"/>
      <c r="E348" s="127"/>
      <c r="F348" s="127"/>
      <c r="G348" s="127"/>
      <c r="H348" s="128"/>
      <c r="I348" s="129"/>
      <c r="J348" s="130"/>
    </row>
    <row r="349" spans="1:10" s="131" customFormat="1" x14ac:dyDescent="0.6">
      <c r="A349" s="125"/>
      <c r="B349" s="126"/>
      <c r="C349" s="126"/>
      <c r="D349" s="127"/>
      <c r="E349" s="127"/>
      <c r="F349" s="127"/>
      <c r="G349" s="127"/>
      <c r="H349" s="128"/>
      <c r="I349" s="129"/>
      <c r="J349" s="130"/>
    </row>
    <row r="350" spans="1:10" s="131" customFormat="1" x14ac:dyDescent="0.6">
      <c r="A350" s="125"/>
      <c r="B350" s="126"/>
      <c r="C350" s="126"/>
      <c r="D350" s="127"/>
      <c r="E350" s="127"/>
      <c r="F350" s="127"/>
      <c r="G350" s="127"/>
      <c r="H350" s="128"/>
      <c r="I350" s="129"/>
      <c r="J350" s="130"/>
    </row>
    <row r="351" spans="1:10" s="131" customFormat="1" x14ac:dyDescent="0.6">
      <c r="A351" s="125"/>
      <c r="B351" s="126"/>
      <c r="C351" s="126"/>
      <c r="D351" s="127"/>
      <c r="E351" s="127"/>
      <c r="F351" s="127"/>
      <c r="G351" s="127"/>
      <c r="H351" s="128"/>
      <c r="I351" s="129"/>
      <c r="J351" s="130"/>
    </row>
    <row r="352" spans="1:10" s="131" customFormat="1" x14ac:dyDescent="0.6">
      <c r="A352" s="125"/>
      <c r="B352" s="126"/>
      <c r="C352" s="126"/>
      <c r="D352" s="127"/>
      <c r="E352" s="127"/>
      <c r="F352" s="127"/>
      <c r="G352" s="127"/>
      <c r="H352" s="128"/>
      <c r="I352" s="129"/>
      <c r="J352" s="130"/>
    </row>
    <row r="353" spans="1:10" s="131" customFormat="1" x14ac:dyDescent="0.6">
      <c r="A353" s="125"/>
      <c r="B353" s="126"/>
      <c r="C353" s="126"/>
      <c r="D353" s="127"/>
      <c r="E353" s="127"/>
      <c r="F353" s="127"/>
      <c r="G353" s="127"/>
      <c r="H353" s="128"/>
      <c r="I353" s="129"/>
      <c r="J353" s="130"/>
    </row>
    <row r="354" spans="1:10" s="131" customFormat="1" x14ac:dyDescent="0.6">
      <c r="A354" s="125"/>
      <c r="B354" s="126"/>
      <c r="C354" s="126"/>
      <c r="D354" s="127"/>
      <c r="E354" s="127"/>
      <c r="F354" s="127"/>
      <c r="G354" s="127"/>
      <c r="H354" s="128"/>
      <c r="I354" s="129"/>
      <c r="J354" s="130"/>
    </row>
    <row r="355" spans="1:10" s="131" customFormat="1" x14ac:dyDescent="0.6">
      <c r="A355" s="125"/>
      <c r="B355" s="126"/>
      <c r="C355" s="126"/>
      <c r="D355" s="127"/>
      <c r="E355" s="127"/>
      <c r="F355" s="127"/>
      <c r="G355" s="127"/>
      <c r="H355" s="128"/>
      <c r="I355" s="129"/>
      <c r="J355" s="130"/>
    </row>
    <row r="356" spans="1:10" s="131" customFormat="1" x14ac:dyDescent="0.6">
      <c r="A356" s="125"/>
      <c r="B356" s="126"/>
      <c r="C356" s="126"/>
      <c r="D356" s="127"/>
      <c r="E356" s="127"/>
      <c r="F356" s="127"/>
      <c r="G356" s="127"/>
      <c r="H356" s="128"/>
      <c r="I356" s="129"/>
      <c r="J356" s="130"/>
    </row>
    <row r="357" spans="1:10" s="131" customFormat="1" x14ac:dyDescent="0.6">
      <c r="A357" s="125"/>
      <c r="B357" s="126"/>
      <c r="C357" s="126"/>
      <c r="D357" s="127"/>
      <c r="E357" s="127"/>
      <c r="F357" s="127"/>
      <c r="G357" s="127"/>
      <c r="H357" s="128"/>
      <c r="I357" s="129"/>
      <c r="J357" s="130"/>
    </row>
    <row r="358" spans="1:10" s="131" customFormat="1" x14ac:dyDescent="0.6">
      <c r="A358" s="125"/>
      <c r="B358" s="126"/>
      <c r="C358" s="126"/>
      <c r="D358" s="127"/>
      <c r="E358" s="127"/>
      <c r="F358" s="127"/>
      <c r="G358" s="127"/>
      <c r="H358" s="128"/>
      <c r="I358" s="129"/>
      <c r="J358" s="130"/>
    </row>
    <row r="359" spans="1:10" s="131" customFormat="1" x14ac:dyDescent="0.6">
      <c r="A359" s="125"/>
      <c r="B359" s="126"/>
      <c r="C359" s="126"/>
      <c r="D359" s="127"/>
      <c r="E359" s="127"/>
      <c r="F359" s="127"/>
      <c r="G359" s="127"/>
      <c r="H359" s="128"/>
      <c r="I359" s="129"/>
      <c r="J359" s="130"/>
    </row>
    <row r="360" spans="1:10" s="131" customFormat="1" x14ac:dyDescent="0.6">
      <c r="A360" s="125"/>
      <c r="B360" s="126"/>
      <c r="C360" s="126"/>
      <c r="D360" s="127"/>
      <c r="E360" s="127"/>
      <c r="F360" s="127"/>
      <c r="G360" s="127"/>
      <c r="H360" s="128"/>
      <c r="I360" s="129"/>
      <c r="J360" s="130"/>
    </row>
    <row r="361" spans="1:10" s="131" customFormat="1" x14ac:dyDescent="0.6">
      <c r="A361" s="125"/>
      <c r="B361" s="126"/>
      <c r="C361" s="126"/>
      <c r="D361" s="127"/>
      <c r="E361" s="127"/>
      <c r="F361" s="127"/>
      <c r="G361" s="127"/>
      <c r="H361" s="128"/>
      <c r="I361" s="129"/>
      <c r="J361" s="130"/>
    </row>
    <row r="362" spans="1:10" s="131" customFormat="1" x14ac:dyDescent="0.6">
      <c r="A362" s="125"/>
      <c r="B362" s="126"/>
      <c r="C362" s="126"/>
      <c r="D362" s="127"/>
      <c r="E362" s="127"/>
      <c r="F362" s="127"/>
      <c r="G362" s="127"/>
      <c r="H362" s="128"/>
      <c r="I362" s="129"/>
      <c r="J362" s="130"/>
    </row>
    <row r="363" spans="1:10" s="131" customFormat="1" x14ac:dyDescent="0.6">
      <c r="A363" s="125"/>
      <c r="B363" s="126"/>
      <c r="C363" s="126"/>
      <c r="D363" s="127"/>
      <c r="E363" s="127"/>
      <c r="F363" s="127"/>
      <c r="G363" s="127"/>
      <c r="H363" s="128"/>
      <c r="I363" s="129"/>
      <c r="J363" s="130"/>
    </row>
    <row r="364" spans="1:10" s="131" customFormat="1" x14ac:dyDescent="0.6">
      <c r="A364" s="125"/>
      <c r="B364" s="126"/>
      <c r="C364" s="126"/>
      <c r="D364" s="127"/>
      <c r="E364" s="127"/>
      <c r="F364" s="127"/>
      <c r="G364" s="127"/>
      <c r="H364" s="128"/>
      <c r="I364" s="129"/>
      <c r="J364" s="130"/>
    </row>
  </sheetData>
  <sortState ref="A2:J336">
    <sortCondition ref="A2:A336"/>
  </sortState>
  <phoneticPr fontId="13" type="noConversion"/>
  <conditionalFormatting sqref="B32:C33 A2:C31 A34:C38 E265 G265 A337:G337 A40:C255 B256:C291 D40:D292 A256:A300 F309:G309 F313:G313 D298:D315 D322:D325 D332 B338:G338 D327 D333:E333 F315:F317 A339:G720 H102:H322 I102:J326 H327:J652 H2:J101 E266:G291 K2:XFD720 E294:G300 F312 F310 G310:G312 E130:G264 D2:G38 E40:G128 F327:F328">
    <cfRule type="expression" dxfId="669" priority="108">
      <formula>MOD(ROW(),2)</formula>
    </cfRule>
  </conditionalFormatting>
  <conditionalFormatting sqref="E292:G292">
    <cfRule type="expression" dxfId="668" priority="107">
      <formula>MOD(ROW(),2)</formula>
    </cfRule>
  </conditionalFormatting>
  <conditionalFormatting sqref="B292:C292">
    <cfRule type="expression" dxfId="667" priority="106">
      <formula>MOD(ROW(),2)</formula>
    </cfRule>
  </conditionalFormatting>
  <conditionalFormatting sqref="A32">
    <cfRule type="expression" dxfId="666" priority="105">
      <formula>MOD(ROW(),2)</formula>
    </cfRule>
  </conditionalFormatting>
  <conditionalFormatting sqref="A33">
    <cfRule type="expression" dxfId="665" priority="104">
      <formula>MOD(ROW(),2)</formula>
    </cfRule>
  </conditionalFormatting>
  <conditionalFormatting sqref="A39:G39">
    <cfRule type="expression" dxfId="664" priority="103">
      <formula>MOD(ROW(),2)</formula>
    </cfRule>
  </conditionalFormatting>
  <conditionalFormatting sqref="E129:G129">
    <cfRule type="expression" dxfId="663" priority="102">
      <formula>MOD(ROW(),2)</formula>
    </cfRule>
  </conditionalFormatting>
  <conditionalFormatting sqref="F265">
    <cfRule type="expression" dxfId="662" priority="101">
      <formula>MOD(ROW(),2)</formula>
    </cfRule>
  </conditionalFormatting>
  <conditionalFormatting sqref="D294:D295 D328 D293:G293 D318:D319 E307 D334:E334 B335:D336 F319:G319">
    <cfRule type="expression" dxfId="661" priority="100">
      <formula>MOD(ROW(),2)</formula>
    </cfRule>
  </conditionalFormatting>
  <conditionalFormatting sqref="B293:C298 B317:C317 B332:C333 B303:C303 B300:C300 B306:C308 B312:C314">
    <cfRule type="expression" dxfId="660" priority="99">
      <formula>MOD(ROW(),2)</formula>
    </cfRule>
  </conditionalFormatting>
  <conditionalFormatting sqref="A301:A303 A305:A308 A312 A314">
    <cfRule type="expression" dxfId="659" priority="98">
      <formula>MOD(ROW(),2)</formula>
    </cfRule>
  </conditionalFormatting>
  <conditionalFormatting sqref="F301:F308 F314 D316:D317 F322:G322 E302:E306">
    <cfRule type="expression" dxfId="658" priority="97">
      <formula>MOD(ROW(),2)</formula>
    </cfRule>
  </conditionalFormatting>
  <conditionalFormatting sqref="G301:G308">
    <cfRule type="expression" dxfId="657" priority="96">
      <formula>MOD(ROW(),2)</formula>
    </cfRule>
  </conditionalFormatting>
  <conditionalFormatting sqref="F311">
    <cfRule type="expression" dxfId="656" priority="95">
      <formula>MOD(ROW(),2)</formula>
    </cfRule>
  </conditionalFormatting>
  <conditionalFormatting sqref="D296">
    <cfRule type="expression" dxfId="655" priority="93">
      <formula>MOD(ROW(),2)</formula>
    </cfRule>
  </conditionalFormatting>
  <conditionalFormatting sqref="D297">
    <cfRule type="expression" dxfId="654" priority="92">
      <formula>MOD(ROW(),2)</formula>
    </cfRule>
  </conditionalFormatting>
  <conditionalFormatting sqref="G314:G317">
    <cfRule type="expression" dxfId="653" priority="91">
      <formula>MOD(ROW(),2)</formula>
    </cfRule>
  </conditionalFormatting>
  <conditionalFormatting sqref="F318:G318">
    <cfRule type="expression" dxfId="652" priority="90">
      <formula>MOD(ROW(),2)</formula>
    </cfRule>
  </conditionalFormatting>
  <conditionalFormatting sqref="F323:G323 F324">
    <cfRule type="expression" dxfId="651" priority="87">
      <formula>MOD(ROW(),2)</formula>
    </cfRule>
  </conditionalFormatting>
  <conditionalFormatting sqref="D320:D321">
    <cfRule type="expression" dxfId="650" priority="89">
      <formula>MOD(ROW(),2)</formula>
    </cfRule>
  </conditionalFormatting>
  <conditionalFormatting sqref="F320:G321">
    <cfRule type="expression" dxfId="649" priority="88">
      <formula>MOD(ROW(),2)</formula>
    </cfRule>
  </conditionalFormatting>
  <conditionalFormatting sqref="F325">
    <cfRule type="expression" dxfId="648" priority="86">
      <formula>MOD(ROW(),2)</formula>
    </cfRule>
  </conditionalFormatting>
  <conditionalFormatting sqref="F326">
    <cfRule type="expression" dxfId="647" priority="83">
      <formula>MOD(ROW(),2)</formula>
    </cfRule>
  </conditionalFormatting>
  <conditionalFormatting sqref="D326">
    <cfRule type="expression" dxfId="646" priority="84">
      <formula>MOD(ROW(),2)</formula>
    </cfRule>
  </conditionalFormatting>
  <conditionalFormatting sqref="F329">
    <cfRule type="expression" dxfId="645" priority="82">
      <formula>MOD(ROW(),2)</formula>
    </cfRule>
  </conditionalFormatting>
  <conditionalFormatting sqref="D329">
    <cfRule type="expression" dxfId="644" priority="80">
      <formula>MOD(ROW(),2)</formula>
    </cfRule>
  </conditionalFormatting>
  <conditionalFormatting sqref="D330">
    <cfRule type="expression" dxfId="643" priority="79">
      <formula>MOD(ROW(),2)</formula>
    </cfRule>
  </conditionalFormatting>
  <conditionalFormatting sqref="F330:G330">
    <cfRule type="expression" dxfId="642" priority="78">
      <formula>MOD(ROW(),2)</formula>
    </cfRule>
  </conditionalFormatting>
  <conditionalFormatting sqref="B315:C315">
    <cfRule type="expression" dxfId="641" priority="75">
      <formula>MOD(ROW(),2)</formula>
    </cfRule>
  </conditionalFormatting>
  <conditionalFormatting sqref="D331">
    <cfRule type="expression" dxfId="640" priority="77">
      <formula>MOD(ROW(),2)</formula>
    </cfRule>
  </conditionalFormatting>
  <conditionalFormatting sqref="A315">
    <cfRule type="expression" dxfId="639" priority="74">
      <formula>MOD(ROW(),2)</formula>
    </cfRule>
  </conditionalFormatting>
  <conditionalFormatting sqref="B326:C326">
    <cfRule type="expression" dxfId="638" priority="73">
      <formula>MOD(ROW(),2)</formula>
    </cfRule>
  </conditionalFormatting>
  <conditionalFormatting sqref="A326">
    <cfRule type="expression" dxfId="637" priority="72">
      <formula>MOD(ROW(),2)</formula>
    </cfRule>
  </conditionalFormatting>
  <conditionalFormatting sqref="B316:C316">
    <cfRule type="expression" dxfId="636" priority="71">
      <formula>MOD(ROW(),2)</formula>
    </cfRule>
  </conditionalFormatting>
  <conditionalFormatting sqref="A316">
    <cfRule type="expression" dxfId="635" priority="70">
      <formula>MOD(ROW(),2)</formula>
    </cfRule>
  </conditionalFormatting>
  <conditionalFormatting sqref="B319:C319">
    <cfRule type="expression" dxfId="634" priority="69">
      <formula>MOD(ROW(),2)</formula>
    </cfRule>
  </conditionalFormatting>
  <conditionalFormatting sqref="A319">
    <cfRule type="expression" dxfId="633" priority="68">
      <formula>MOD(ROW(),2)</formula>
    </cfRule>
  </conditionalFormatting>
  <conditionalFormatting sqref="B299:C299">
    <cfRule type="expression" dxfId="632" priority="67">
      <formula>MOD(ROW(),2)</formula>
    </cfRule>
  </conditionalFormatting>
  <conditionalFormatting sqref="B320:C320">
    <cfRule type="expression" dxfId="631" priority="66">
      <formula>MOD(ROW(),2)</formula>
    </cfRule>
  </conditionalFormatting>
  <conditionalFormatting sqref="A320">
    <cfRule type="expression" dxfId="630" priority="65">
      <formula>MOD(ROW(),2)</formula>
    </cfRule>
  </conditionalFormatting>
  <conditionalFormatting sqref="B330:C330">
    <cfRule type="expression" dxfId="629" priority="64">
      <formula>MOD(ROW(),2)</formula>
    </cfRule>
  </conditionalFormatting>
  <conditionalFormatting sqref="A330">
    <cfRule type="expression" dxfId="628" priority="63">
      <formula>MOD(ROW(),2)</formula>
    </cfRule>
  </conditionalFormatting>
  <conditionalFormatting sqref="E301">
    <cfRule type="expression" dxfId="627" priority="62">
      <formula>MOD(ROW(),2)</formula>
    </cfRule>
  </conditionalFormatting>
  <conditionalFormatting sqref="B301:C301">
    <cfRule type="expression" dxfId="626" priority="61">
      <formula>MOD(ROW(),2)</formula>
    </cfRule>
  </conditionalFormatting>
  <conditionalFormatting sqref="B302:C302">
    <cfRule type="expression" dxfId="625" priority="60">
      <formula>MOD(ROW(),2)</formula>
    </cfRule>
  </conditionalFormatting>
  <conditionalFormatting sqref="A304">
    <cfRule type="expression" dxfId="624" priority="59">
      <formula>MOD(ROW(),2)</formula>
    </cfRule>
  </conditionalFormatting>
  <conditionalFormatting sqref="B304:C304">
    <cfRule type="expression" dxfId="623" priority="58">
      <formula>MOD(ROW(),2)</formula>
    </cfRule>
  </conditionalFormatting>
  <conditionalFormatting sqref="A311">
    <cfRule type="expression" dxfId="622" priority="57">
      <formula>MOD(ROW(),2)</formula>
    </cfRule>
  </conditionalFormatting>
  <conditionalFormatting sqref="B311:C311">
    <cfRule type="expression" dxfId="621" priority="56">
      <formula>MOD(ROW(),2)</formula>
    </cfRule>
  </conditionalFormatting>
  <conditionalFormatting sqref="A329">
    <cfRule type="expression" dxfId="620" priority="55">
      <formula>MOD(ROW(),2)</formula>
    </cfRule>
  </conditionalFormatting>
  <conditionalFormatting sqref="B329:C329">
    <cfRule type="expression" dxfId="619" priority="54">
      <formula>MOD(ROW(),2)</formula>
    </cfRule>
  </conditionalFormatting>
  <conditionalFormatting sqref="B305:C305">
    <cfRule type="expression" dxfId="618" priority="53">
      <formula>MOD(ROW(),2)</formula>
    </cfRule>
  </conditionalFormatting>
  <conditionalFormatting sqref="B309:C309">
    <cfRule type="expression" dxfId="617" priority="51">
      <formula>MOD(ROW(),2)</formula>
    </cfRule>
  </conditionalFormatting>
  <conditionalFormatting sqref="A309">
    <cfRule type="expression" dxfId="616" priority="52">
      <formula>MOD(ROW(),2)</formula>
    </cfRule>
  </conditionalFormatting>
  <conditionalFormatting sqref="A310:C310">
    <cfRule type="expression" dxfId="615" priority="50">
      <formula>MOD(ROW(),2)</formula>
    </cfRule>
  </conditionalFormatting>
  <conditionalFormatting sqref="A327:C327">
    <cfRule type="expression" dxfId="614" priority="49">
      <formula>MOD(ROW(),2)</formula>
    </cfRule>
  </conditionalFormatting>
  <conditionalFormatting sqref="A313">
    <cfRule type="expression" dxfId="613" priority="48">
      <formula>MOD(ROW(),2)</formula>
    </cfRule>
  </conditionalFormatting>
  <conditionalFormatting sqref="B331:C331">
    <cfRule type="expression" dxfId="612" priority="47">
      <formula>MOD(ROW(),2)</formula>
    </cfRule>
  </conditionalFormatting>
  <conditionalFormatting sqref="A331">
    <cfRule type="expression" dxfId="611" priority="46">
      <formula>MOD(ROW(),2)</formula>
    </cfRule>
  </conditionalFormatting>
  <conditionalFormatting sqref="B321:C321">
    <cfRule type="expression" dxfId="610" priority="45">
      <formula>MOD(ROW(),2)</formula>
    </cfRule>
  </conditionalFormatting>
  <conditionalFormatting sqref="A321">
    <cfRule type="expression" dxfId="609" priority="44">
      <formula>MOD(ROW(),2)</formula>
    </cfRule>
  </conditionalFormatting>
  <conditionalFormatting sqref="B323:C323">
    <cfRule type="expression" dxfId="608" priority="42">
      <formula>MOD(ROW(),2)</formula>
    </cfRule>
  </conditionalFormatting>
  <conditionalFormatting sqref="A323">
    <cfRule type="expression" dxfId="607" priority="43">
      <formula>MOD(ROW(),2)</formula>
    </cfRule>
  </conditionalFormatting>
  <conditionalFormatting sqref="B325:C325">
    <cfRule type="expression" dxfId="606" priority="41">
      <formula>MOD(ROW(),2)</formula>
    </cfRule>
  </conditionalFormatting>
  <conditionalFormatting sqref="A325">
    <cfRule type="expression" dxfId="605" priority="40">
      <formula>MOD(ROW(),2)</formula>
    </cfRule>
  </conditionalFormatting>
  <conditionalFormatting sqref="B324:C324">
    <cfRule type="expression" dxfId="604" priority="39">
      <formula>MOD(ROW(),2)</formula>
    </cfRule>
  </conditionalFormatting>
  <conditionalFormatting sqref="A324">
    <cfRule type="expression" dxfId="603" priority="38">
      <formula>MOD(ROW(),2)</formula>
    </cfRule>
  </conditionalFormatting>
  <conditionalFormatting sqref="B322:C322">
    <cfRule type="expression" dxfId="602" priority="37">
      <formula>MOD(ROW(),2)</formula>
    </cfRule>
  </conditionalFormatting>
  <conditionalFormatting sqref="A322">
    <cfRule type="expression" dxfId="601" priority="36">
      <formula>MOD(ROW(),2)</formula>
    </cfRule>
  </conditionalFormatting>
  <conditionalFormatting sqref="A317">
    <cfRule type="expression" dxfId="600" priority="35">
      <formula>MOD(ROW(),2)</formula>
    </cfRule>
  </conditionalFormatting>
  <conditionalFormatting sqref="B318:C318">
    <cfRule type="expression" dxfId="599" priority="33">
      <formula>MOD(ROW(),2)</formula>
    </cfRule>
  </conditionalFormatting>
  <conditionalFormatting sqref="A318">
    <cfRule type="expression" dxfId="598" priority="34">
      <formula>MOD(ROW(),2)</formula>
    </cfRule>
  </conditionalFormatting>
  <conditionalFormatting sqref="B328:C328">
    <cfRule type="expression" dxfId="597" priority="32">
      <formula>MOD(ROW(),2)</formula>
    </cfRule>
  </conditionalFormatting>
  <conditionalFormatting sqref="A328">
    <cfRule type="expression" dxfId="596" priority="31">
      <formula>MOD(ROW(),2)</formula>
    </cfRule>
  </conditionalFormatting>
  <conditionalFormatting sqref="A332">
    <cfRule type="expression" dxfId="595" priority="30">
      <formula>MOD(ROW(),2)</formula>
    </cfRule>
  </conditionalFormatting>
  <conditionalFormatting sqref="A333">
    <cfRule type="expression" dxfId="594" priority="29">
      <formula>MOD(ROW(),2)</formula>
    </cfRule>
  </conditionalFormatting>
  <conditionalFormatting sqref="B334:C334">
    <cfRule type="expression" dxfId="593" priority="28">
      <formula>MOD(ROW(),2)</formula>
    </cfRule>
  </conditionalFormatting>
  <conditionalFormatting sqref="A334">
    <cfRule type="expression" dxfId="592" priority="27">
      <formula>MOD(ROW(),2)</formula>
    </cfRule>
  </conditionalFormatting>
  <conditionalFormatting sqref="A335">
    <cfRule type="expression" dxfId="591" priority="26">
      <formula>MOD(ROW(),2)</formula>
    </cfRule>
  </conditionalFormatting>
  <conditionalFormatting sqref="A336">
    <cfRule type="expression" dxfId="590" priority="25">
      <formula>MOD(ROW(),2)</formula>
    </cfRule>
  </conditionalFormatting>
  <conditionalFormatting sqref="A338">
    <cfRule type="expression" dxfId="589" priority="24">
      <formula>MOD(ROW(),2)</formula>
    </cfRule>
  </conditionalFormatting>
  <conditionalFormatting sqref="E308:E317">
    <cfRule type="expression" dxfId="588" priority="19">
      <formula>MOD(ROW(),2)</formula>
    </cfRule>
  </conditionalFormatting>
  <conditionalFormatting sqref="E335:E336">
    <cfRule type="expression" dxfId="587" priority="14">
      <formula>MOD(ROW(),2)</formula>
    </cfRule>
  </conditionalFormatting>
  <conditionalFormatting sqref="H324:H326">
    <cfRule type="expression" dxfId="586" priority="13">
      <formula>MOD(ROW(),2)</formula>
    </cfRule>
  </conditionalFormatting>
  <conditionalFormatting sqref="H323">
    <cfRule type="expression" dxfId="585" priority="12">
      <formula>MOD(ROW(),2)</formula>
    </cfRule>
  </conditionalFormatting>
  <conditionalFormatting sqref="F331">
    <cfRule type="expression" dxfId="584" priority="11">
      <formula>MOD(ROW(),2)</formula>
    </cfRule>
  </conditionalFormatting>
  <conditionalFormatting sqref="F332:F334">
    <cfRule type="expression" dxfId="583" priority="10">
      <formula>MOD(ROW(),2)</formula>
    </cfRule>
  </conditionalFormatting>
  <conditionalFormatting sqref="F335">
    <cfRule type="expression" dxfId="582" priority="9">
      <formula>MOD(ROW(),2)</formula>
    </cfRule>
  </conditionalFormatting>
  <conditionalFormatting sqref="F336">
    <cfRule type="expression" dxfId="581" priority="8">
      <formula>MOD(ROW(),2)</formula>
    </cfRule>
  </conditionalFormatting>
  <conditionalFormatting sqref="G324:G329">
    <cfRule type="expression" dxfId="580" priority="7">
      <formula>MOD(ROW(),2)</formula>
    </cfRule>
  </conditionalFormatting>
  <conditionalFormatting sqref="G331 G335:G336 G333">
    <cfRule type="expression" dxfId="579" priority="6">
      <formula>MOD(ROW(),2)</formula>
    </cfRule>
  </conditionalFormatting>
  <conditionalFormatting sqref="G334">
    <cfRule type="expression" dxfId="578" priority="5">
      <formula>MOD(ROW(),2)</formula>
    </cfRule>
  </conditionalFormatting>
  <conditionalFormatting sqref="E318 E320 E322 E324 E326 E328 E330">
    <cfRule type="expression" dxfId="577" priority="4">
      <formula>MOD(ROW(),2)</formula>
    </cfRule>
  </conditionalFormatting>
  <conditionalFormatting sqref="E319 E321 E323 E325 E327 E329 E331">
    <cfRule type="expression" dxfId="576" priority="3">
      <formula>MOD(ROW(),2)</formula>
    </cfRule>
  </conditionalFormatting>
  <conditionalFormatting sqref="E332">
    <cfRule type="expression" dxfId="575" priority="2">
      <formula>MOD(ROW(),2)</formula>
    </cfRule>
  </conditionalFormatting>
  <conditionalFormatting sqref="G332">
    <cfRule type="expression" dxfId="574" priority="1">
      <formula>MOD(ROW(),2)</formula>
    </cfRule>
  </conditionalFormatting>
  <pageMargins left="0.7" right="0.7" top="0.75" bottom="0.75" header="0.3" footer="0.3"/>
  <pageSetup scale="30" fitToHeight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3"/>
  <sheetViews>
    <sheetView topLeftCell="K1" zoomScale="85" zoomScaleNormal="85" zoomScalePageLayoutView="50" workbookViewId="0">
      <pane ySplit="2" topLeftCell="A3" activePane="bottomLeft" state="frozen"/>
      <selection pane="bottomLeft" activeCell="W6" sqref="W6"/>
    </sheetView>
  </sheetViews>
  <sheetFormatPr defaultColWidth="11.19921875" defaultRowHeight="18" x14ac:dyDescent="0.35"/>
  <cols>
    <col min="1" max="1" width="10.69921875" style="13" customWidth="1"/>
    <col min="2" max="3" width="11.69921875" style="43" customWidth="1"/>
    <col min="4" max="4" width="21.19921875" style="13" hidden="1" customWidth="1"/>
    <col min="5" max="5" width="12.19921875" style="13" hidden="1" customWidth="1"/>
    <col min="6" max="7" width="8.69921875" style="13" hidden="1" customWidth="1"/>
    <col min="8" max="9" width="15" style="43" customWidth="1"/>
    <col min="10" max="10" width="9.69921875" style="13" customWidth="1"/>
    <col min="11" max="11" width="27.19921875" style="13" customWidth="1"/>
    <col min="12" max="12" width="11.19921875" style="13" hidden="1" customWidth="1"/>
    <col min="13" max="13" width="13.19921875" style="13" hidden="1" customWidth="1"/>
    <col min="14" max="14" width="25.69921875" style="13" hidden="1" customWidth="1"/>
    <col min="15" max="15" width="25.19921875" style="13" customWidth="1"/>
    <col min="16" max="16" width="39.5" style="13" customWidth="1"/>
    <col min="17" max="17" width="35.796875" style="13" customWidth="1"/>
    <col min="18" max="18" width="23.19921875" style="13" customWidth="1"/>
    <col min="19" max="19" width="10.69921875" style="13" customWidth="1"/>
    <col min="20" max="20" width="10.5" style="13" customWidth="1"/>
    <col min="21" max="21" width="11.19921875" style="49" customWidth="1"/>
    <col min="22" max="22" width="10.69921875" style="49" customWidth="1"/>
    <col min="23" max="16384" width="11.19921875" style="13"/>
  </cols>
  <sheetData>
    <row r="1" spans="1:22" s="30" customFormat="1" ht="36.6" x14ac:dyDescent="0.4">
      <c r="A1" s="39"/>
      <c r="B1" s="41"/>
      <c r="C1" s="41"/>
      <c r="D1" s="40" t="s">
        <v>352</v>
      </c>
      <c r="E1" s="40" t="s">
        <v>352</v>
      </c>
      <c r="F1" s="40" t="s">
        <v>352</v>
      </c>
      <c r="G1" s="40" t="s">
        <v>352</v>
      </c>
      <c r="H1" s="41"/>
      <c r="I1" s="41"/>
      <c r="J1" s="40"/>
      <c r="K1" s="40"/>
      <c r="L1" s="40" t="s">
        <v>352</v>
      </c>
      <c r="M1" s="40" t="s">
        <v>352</v>
      </c>
      <c r="N1" s="40" t="s">
        <v>352</v>
      </c>
      <c r="U1" s="47"/>
      <c r="V1" s="47"/>
    </row>
    <row r="2" spans="1:22" s="30" customFormat="1" ht="93.45" customHeight="1" x14ac:dyDescent="0.35">
      <c r="A2" s="31" t="s">
        <v>354</v>
      </c>
      <c r="B2" s="42" t="s">
        <v>562</v>
      </c>
      <c r="C2" s="42" t="s">
        <v>563</v>
      </c>
      <c r="D2" s="31" t="s">
        <v>355</v>
      </c>
      <c r="E2" s="31" t="s">
        <v>348</v>
      </c>
      <c r="F2" s="31" t="s">
        <v>349</v>
      </c>
      <c r="G2" s="31" t="s">
        <v>353</v>
      </c>
      <c r="H2" s="42" t="s">
        <v>560</v>
      </c>
      <c r="I2" s="42" t="s">
        <v>561</v>
      </c>
      <c r="J2" s="31" t="s">
        <v>1325</v>
      </c>
      <c r="K2" s="31" t="s">
        <v>347</v>
      </c>
      <c r="L2" s="31" t="s">
        <v>559</v>
      </c>
      <c r="M2" s="31" t="s">
        <v>331</v>
      </c>
      <c r="N2" s="31" t="s">
        <v>1082</v>
      </c>
      <c r="O2" s="31" t="s">
        <v>173</v>
      </c>
      <c r="P2" s="31" t="s">
        <v>1083</v>
      </c>
      <c r="Q2" s="31" t="s">
        <v>360</v>
      </c>
      <c r="R2" s="31" t="s">
        <v>1</v>
      </c>
      <c r="S2" s="31" t="s">
        <v>0</v>
      </c>
      <c r="T2" s="31" t="s">
        <v>10</v>
      </c>
      <c r="U2" s="48" t="s">
        <v>1329</v>
      </c>
      <c r="V2" s="48" t="s">
        <v>1328</v>
      </c>
    </row>
    <row r="3" spans="1:22" x14ac:dyDescent="0.35">
      <c r="A3" s="13" t="s">
        <v>564</v>
      </c>
      <c r="B3" s="43">
        <v>34.447049999999997</v>
      </c>
      <c r="C3" s="43">
        <v>-118.588342</v>
      </c>
      <c r="D3" s="32" t="str">
        <f t="shared" ref="D3:D66" si="0">CONCATENATE(E3,"_",F3,"_",TEXT(G3,"00000"))</f>
        <v>ANG_CH4_00001</v>
      </c>
      <c r="E3" s="32" t="s">
        <v>350</v>
      </c>
      <c r="F3" s="32" t="s">
        <v>351</v>
      </c>
      <c r="G3" s="32">
        <v>1</v>
      </c>
      <c r="H3" s="44">
        <v>34.447121269999997</v>
      </c>
      <c r="I3" s="44">
        <v>-118.5883632</v>
      </c>
      <c r="J3" s="33" t="s">
        <v>514</v>
      </c>
      <c r="K3" s="20" t="s">
        <v>214</v>
      </c>
      <c r="L3" s="20" t="s">
        <v>335</v>
      </c>
      <c r="M3" s="3" t="s">
        <v>174</v>
      </c>
      <c r="N3" s="3" t="s">
        <v>851</v>
      </c>
      <c r="O3" s="3" t="s">
        <v>417</v>
      </c>
      <c r="P3" s="3" t="s">
        <v>418</v>
      </c>
      <c r="Q3" s="3" t="s">
        <v>376</v>
      </c>
      <c r="R3" s="13" t="s">
        <v>1063</v>
      </c>
      <c r="S3" s="13" t="str">
        <f t="shared" ref="S3:S66" si="1">CONCATENATE(MID(R3,8,2),"/",MID(R3,10,2),"/",MID(R3,6,2))</f>
        <v>11/04/16</v>
      </c>
      <c r="T3" s="13" t="str">
        <f t="shared" ref="T3:T66" si="2">CONCATENATE(MID(R3,13,2),":",MID(R3,15,2),":",MID(R3,17,2))</f>
        <v>18:30:25</v>
      </c>
      <c r="U3" s="49">
        <v>115.30730824</v>
      </c>
      <c r="V3" s="49">
        <v>494.83217357000001</v>
      </c>
    </row>
    <row r="4" spans="1:22" x14ac:dyDescent="0.35">
      <c r="A4" s="13" t="s">
        <v>564</v>
      </c>
      <c r="B4" s="43">
        <v>34.447049999999997</v>
      </c>
      <c r="C4" s="43">
        <v>-118.588342</v>
      </c>
      <c r="D4" s="32" t="str">
        <f t="shared" si="0"/>
        <v>ANG_CH4_00002</v>
      </c>
      <c r="E4" s="32" t="s">
        <v>350</v>
      </c>
      <c r="F4" s="32" t="s">
        <v>351</v>
      </c>
      <c r="G4" s="32">
        <f t="shared" ref="G4:G67" si="3">G3+1</f>
        <v>2</v>
      </c>
      <c r="H4" s="44">
        <v>34.447089900000002</v>
      </c>
      <c r="I4" s="44">
        <v>-118.58832855</v>
      </c>
      <c r="J4" s="33" t="s">
        <v>514</v>
      </c>
      <c r="K4" s="20" t="s">
        <v>214</v>
      </c>
      <c r="L4" s="20" t="s">
        <v>335</v>
      </c>
      <c r="M4" s="3" t="s">
        <v>174</v>
      </c>
      <c r="N4" s="3" t="s">
        <v>848</v>
      </c>
      <c r="O4" s="3" t="s">
        <v>417</v>
      </c>
      <c r="P4" s="3" t="s">
        <v>418</v>
      </c>
      <c r="Q4" s="3" t="s">
        <v>376</v>
      </c>
      <c r="R4" s="13" t="s">
        <v>1062</v>
      </c>
      <c r="S4" s="13" t="str">
        <f t="shared" si="1"/>
        <v>11/03/16</v>
      </c>
      <c r="T4" s="13" t="str">
        <f t="shared" si="2"/>
        <v>22:45:01</v>
      </c>
      <c r="U4" s="49">
        <v>74.230566265099995</v>
      </c>
      <c r="V4" s="49">
        <v>423.49252649800002</v>
      </c>
    </row>
    <row r="5" spans="1:22" x14ac:dyDescent="0.35">
      <c r="A5" s="13" t="s">
        <v>564</v>
      </c>
      <c r="B5" s="43">
        <v>34.447049999999997</v>
      </c>
      <c r="C5" s="43">
        <v>-118.588342</v>
      </c>
      <c r="D5" s="32" t="str">
        <f t="shared" si="0"/>
        <v>ANG_CH4_00003</v>
      </c>
      <c r="E5" s="32" t="s">
        <v>350</v>
      </c>
      <c r="F5" s="32" t="s">
        <v>351</v>
      </c>
      <c r="G5" s="32">
        <f t="shared" si="3"/>
        <v>3</v>
      </c>
      <c r="H5" s="44">
        <v>34.447121789999997</v>
      </c>
      <c r="I5" s="44">
        <v>-118.58831171999999</v>
      </c>
      <c r="J5" s="33" t="s">
        <v>514</v>
      </c>
      <c r="K5" s="20" t="s">
        <v>214</v>
      </c>
      <c r="L5" s="20" t="s">
        <v>335</v>
      </c>
      <c r="M5" s="3" t="s">
        <v>174</v>
      </c>
      <c r="N5" s="3" t="s">
        <v>848</v>
      </c>
      <c r="O5" s="3" t="s">
        <v>417</v>
      </c>
      <c r="P5" s="3" t="s">
        <v>418</v>
      </c>
      <c r="Q5" s="3" t="s">
        <v>376</v>
      </c>
      <c r="R5" s="13" t="s">
        <v>1061</v>
      </c>
      <c r="S5" s="13" t="str">
        <f t="shared" si="1"/>
        <v>11/03/16</v>
      </c>
      <c r="T5" s="13" t="str">
        <f t="shared" si="2"/>
        <v>22:24:51</v>
      </c>
      <c r="U5" s="49">
        <v>59.2134880833</v>
      </c>
      <c r="V5" s="49">
        <v>419.828536429</v>
      </c>
    </row>
    <row r="6" spans="1:22" x14ac:dyDescent="0.35">
      <c r="A6" s="13" t="s">
        <v>564</v>
      </c>
      <c r="B6" s="43">
        <v>34.447049999999997</v>
      </c>
      <c r="C6" s="43">
        <v>-118.588342</v>
      </c>
      <c r="D6" s="32" t="str">
        <f t="shared" si="0"/>
        <v>ANG_CH4_00004</v>
      </c>
      <c r="E6" s="32" t="s">
        <v>350</v>
      </c>
      <c r="F6" s="32" t="s">
        <v>351</v>
      </c>
      <c r="G6" s="32">
        <f t="shared" si="3"/>
        <v>4</v>
      </c>
      <c r="H6" s="44">
        <v>34.447021999999997</v>
      </c>
      <c r="I6" s="44">
        <v>-118.58833199999999</v>
      </c>
      <c r="J6" s="33" t="s">
        <v>514</v>
      </c>
      <c r="K6" s="20" t="s">
        <v>214</v>
      </c>
      <c r="L6" s="20" t="s">
        <v>335</v>
      </c>
      <c r="M6" s="3" t="s">
        <v>174</v>
      </c>
      <c r="N6" s="3" t="s">
        <v>794</v>
      </c>
      <c r="O6" s="3" t="s">
        <v>417</v>
      </c>
      <c r="P6" s="3" t="s">
        <v>418</v>
      </c>
      <c r="Q6" s="3" t="s">
        <v>376</v>
      </c>
      <c r="R6" s="13" t="s">
        <v>70</v>
      </c>
      <c r="S6" s="13" t="str">
        <f t="shared" si="1"/>
        <v>09/17/16</v>
      </c>
      <c r="T6" s="13" t="str">
        <f t="shared" si="2"/>
        <v>18:16:11</v>
      </c>
      <c r="U6" s="49">
        <v>61.952251372900001</v>
      </c>
      <c r="V6" s="49">
        <v>498.352204771</v>
      </c>
    </row>
    <row r="7" spans="1:22" x14ac:dyDescent="0.35">
      <c r="A7" s="13" t="s">
        <v>564</v>
      </c>
      <c r="B7" s="43">
        <v>34.447049999999997</v>
      </c>
      <c r="C7" s="43">
        <v>-118.588342</v>
      </c>
      <c r="D7" s="32" t="str">
        <f t="shared" si="0"/>
        <v>ANG_CH4_00005</v>
      </c>
      <c r="E7" s="32" t="s">
        <v>350</v>
      </c>
      <c r="F7" s="32" t="s">
        <v>351</v>
      </c>
      <c r="G7" s="32">
        <f t="shared" si="3"/>
        <v>5</v>
      </c>
      <c r="H7" s="44">
        <v>34.44703019</v>
      </c>
      <c r="I7" s="44">
        <v>-118.58829364</v>
      </c>
      <c r="J7" s="33" t="s">
        <v>514</v>
      </c>
      <c r="K7" s="20" t="s">
        <v>214</v>
      </c>
      <c r="L7" s="20" t="s">
        <v>335</v>
      </c>
      <c r="M7" s="3" t="s">
        <v>174</v>
      </c>
      <c r="N7" s="3" t="s">
        <v>847</v>
      </c>
      <c r="O7" s="3" t="s">
        <v>417</v>
      </c>
      <c r="P7" s="3" t="s">
        <v>418</v>
      </c>
      <c r="Q7" s="3" t="s">
        <v>376</v>
      </c>
      <c r="R7" s="13" t="s">
        <v>1060</v>
      </c>
      <c r="S7" s="13" t="str">
        <f t="shared" si="1"/>
        <v>11/03/16</v>
      </c>
      <c r="T7" s="13" t="str">
        <f t="shared" si="2"/>
        <v>22:18:06</v>
      </c>
      <c r="U7" s="49">
        <v>51.932608244699999</v>
      </c>
      <c r="V7" s="49">
        <v>496.758261129</v>
      </c>
    </row>
    <row r="8" spans="1:22" x14ac:dyDescent="0.35">
      <c r="A8" s="13" t="s">
        <v>564</v>
      </c>
      <c r="B8" s="43">
        <v>34.447049999999997</v>
      </c>
      <c r="C8" s="43">
        <v>-118.588342</v>
      </c>
      <c r="D8" s="32" t="str">
        <f t="shared" si="0"/>
        <v>ANG_CH4_00006</v>
      </c>
      <c r="E8" s="32" t="s">
        <v>350</v>
      </c>
      <c r="F8" s="32" t="s">
        <v>351</v>
      </c>
      <c r="G8" s="32">
        <f t="shared" si="3"/>
        <v>6</v>
      </c>
      <c r="H8" s="44">
        <v>34.446992969999997</v>
      </c>
      <c r="I8" s="44">
        <v>-118.58832362</v>
      </c>
      <c r="J8" s="33" t="s">
        <v>514</v>
      </c>
      <c r="K8" s="20" t="s">
        <v>214</v>
      </c>
      <c r="L8" s="20" t="s">
        <v>335</v>
      </c>
      <c r="M8" s="3" t="s">
        <v>174</v>
      </c>
      <c r="N8" s="3" t="s">
        <v>853</v>
      </c>
      <c r="O8" s="3" t="s">
        <v>417</v>
      </c>
      <c r="P8" s="3" t="s">
        <v>418</v>
      </c>
      <c r="Q8" s="3" t="s">
        <v>376</v>
      </c>
      <c r="R8" s="13" t="s">
        <v>1064</v>
      </c>
      <c r="S8" s="13" t="str">
        <f t="shared" si="1"/>
        <v>11/04/16</v>
      </c>
      <c r="T8" s="13" t="str">
        <f t="shared" si="2"/>
        <v>19:54:16</v>
      </c>
      <c r="U8" s="49">
        <v>41.210627540899999</v>
      </c>
      <c r="V8" s="49">
        <v>473.97282622500001</v>
      </c>
    </row>
    <row r="9" spans="1:22" x14ac:dyDescent="0.35">
      <c r="A9" s="13" t="s">
        <v>564</v>
      </c>
      <c r="B9" s="43">
        <v>34.447049999999997</v>
      </c>
      <c r="C9" s="43">
        <v>-118.588342</v>
      </c>
      <c r="D9" s="32" t="str">
        <f t="shared" si="0"/>
        <v>ANG_CH4_00007</v>
      </c>
      <c r="E9" s="32" t="s">
        <v>350</v>
      </c>
      <c r="F9" s="32" t="s">
        <v>351</v>
      </c>
      <c r="G9" s="32">
        <f t="shared" si="3"/>
        <v>7</v>
      </c>
      <c r="H9" s="44">
        <v>34.447158000000002</v>
      </c>
      <c r="I9" s="44">
        <v>-118.588247</v>
      </c>
      <c r="J9" s="33" t="s">
        <v>514</v>
      </c>
      <c r="K9" s="20" t="s">
        <v>214</v>
      </c>
      <c r="L9" s="20" t="s">
        <v>344</v>
      </c>
      <c r="M9" s="3" t="s">
        <v>174</v>
      </c>
      <c r="N9" s="3" t="s">
        <v>858</v>
      </c>
      <c r="O9" s="3" t="s">
        <v>417</v>
      </c>
      <c r="P9" s="3" t="s">
        <v>418</v>
      </c>
      <c r="Q9" s="3" t="s">
        <v>376</v>
      </c>
      <c r="R9" s="13" t="s">
        <v>105</v>
      </c>
      <c r="S9" s="13" t="str">
        <f t="shared" si="1"/>
        <v>09/25/16</v>
      </c>
      <c r="T9" s="13" t="str">
        <f t="shared" si="2"/>
        <v>17:01:17</v>
      </c>
      <c r="U9" s="49">
        <v>13.9848023569</v>
      </c>
      <c r="V9" s="49">
        <v>495.28722979700001</v>
      </c>
    </row>
    <row r="10" spans="1:22" x14ac:dyDescent="0.35">
      <c r="A10" s="13" t="s">
        <v>564</v>
      </c>
      <c r="B10" s="43">
        <v>34.447139</v>
      </c>
      <c r="C10" s="43">
        <v>-118.587628</v>
      </c>
      <c r="D10" s="32" t="str">
        <f t="shared" si="0"/>
        <v>ANG_CH4_00008</v>
      </c>
      <c r="E10" s="32" t="s">
        <v>350</v>
      </c>
      <c r="F10" s="32" t="s">
        <v>351</v>
      </c>
      <c r="G10" s="32">
        <f t="shared" si="3"/>
        <v>8</v>
      </c>
      <c r="H10" s="44">
        <v>34.447139</v>
      </c>
      <c r="I10" s="44">
        <v>-118.587628</v>
      </c>
      <c r="J10" s="33" t="s">
        <v>514</v>
      </c>
      <c r="K10" s="20" t="s">
        <v>214</v>
      </c>
      <c r="L10" s="20" t="s">
        <v>344</v>
      </c>
      <c r="M10" s="3" t="s">
        <v>174</v>
      </c>
      <c r="N10" s="3" t="s">
        <v>857</v>
      </c>
      <c r="O10" s="3" t="s">
        <v>417</v>
      </c>
      <c r="P10" s="3" t="s">
        <v>418</v>
      </c>
      <c r="Q10" s="3" t="s">
        <v>376</v>
      </c>
      <c r="R10" s="13" t="s">
        <v>105</v>
      </c>
      <c r="S10" s="13" t="str">
        <f t="shared" si="1"/>
        <v>09/25/16</v>
      </c>
      <c r="T10" s="13" t="str">
        <f t="shared" si="2"/>
        <v>17:01:17</v>
      </c>
      <c r="U10" s="49">
        <v>13.784136671800001</v>
      </c>
      <c r="V10" s="49">
        <v>495.28722979700001</v>
      </c>
    </row>
    <row r="11" spans="1:22" x14ac:dyDescent="0.35">
      <c r="A11" s="13" t="s">
        <v>564</v>
      </c>
      <c r="B11" s="43">
        <v>34.447049999999997</v>
      </c>
      <c r="C11" s="43">
        <v>-118.588342</v>
      </c>
      <c r="D11" s="32" t="str">
        <f t="shared" si="0"/>
        <v>ANG_CH4_00009</v>
      </c>
      <c r="E11" s="32" t="s">
        <v>350</v>
      </c>
      <c r="F11" s="32" t="s">
        <v>351</v>
      </c>
      <c r="G11" s="32">
        <f t="shared" si="3"/>
        <v>9</v>
      </c>
      <c r="H11" s="44">
        <v>34.447032</v>
      </c>
      <c r="I11" s="44">
        <v>-118.588339</v>
      </c>
      <c r="J11" s="33" t="s">
        <v>514</v>
      </c>
      <c r="K11" s="20" t="s">
        <v>214</v>
      </c>
      <c r="L11" s="20" t="s">
        <v>335</v>
      </c>
      <c r="M11" s="3" t="s">
        <v>174</v>
      </c>
      <c r="N11" s="3" t="s">
        <v>450</v>
      </c>
      <c r="O11" s="3" t="s">
        <v>417</v>
      </c>
      <c r="P11" s="3" t="s">
        <v>418</v>
      </c>
      <c r="Q11" s="3" t="s">
        <v>376</v>
      </c>
      <c r="R11" s="13" t="s">
        <v>11</v>
      </c>
      <c r="S11" s="13" t="str">
        <f t="shared" si="1"/>
        <v>09/10/16</v>
      </c>
      <c r="T11" s="13" t="str">
        <f t="shared" si="2"/>
        <v>18:57:02</v>
      </c>
      <c r="U11" s="49">
        <v>3.2647190450200001</v>
      </c>
      <c r="V11" s="49">
        <v>119.289898986</v>
      </c>
    </row>
    <row r="12" spans="1:22" x14ac:dyDescent="0.35">
      <c r="A12" s="13" t="s">
        <v>564</v>
      </c>
      <c r="B12" s="43">
        <v>34.447049999999997</v>
      </c>
      <c r="C12" s="43">
        <v>-118.588342</v>
      </c>
      <c r="D12" s="32" t="str">
        <f t="shared" si="0"/>
        <v>ANG_CH4_00010</v>
      </c>
      <c r="E12" s="32" t="s">
        <v>350</v>
      </c>
      <c r="F12" s="32" t="s">
        <v>351</v>
      </c>
      <c r="G12" s="32">
        <f t="shared" si="3"/>
        <v>10</v>
      </c>
      <c r="H12" s="44">
        <v>34.447034000000002</v>
      </c>
      <c r="I12" s="44">
        <v>-118.58831600000001</v>
      </c>
      <c r="J12" s="33" t="s">
        <v>514</v>
      </c>
      <c r="K12" s="20" t="s">
        <v>214</v>
      </c>
      <c r="L12" s="20" t="s">
        <v>335</v>
      </c>
      <c r="M12" s="3" t="s">
        <v>174</v>
      </c>
      <c r="N12" s="3" t="s">
        <v>265</v>
      </c>
      <c r="O12" s="3" t="s">
        <v>417</v>
      </c>
      <c r="P12" s="3" t="s">
        <v>418</v>
      </c>
      <c r="Q12" s="3" t="s">
        <v>376</v>
      </c>
      <c r="R12" s="13" t="s">
        <v>79</v>
      </c>
      <c r="S12" s="13" t="str">
        <f t="shared" si="1"/>
        <v>09/17/16</v>
      </c>
      <c r="T12" s="13" t="str">
        <f t="shared" si="2"/>
        <v>22:43:32</v>
      </c>
      <c r="U12" s="49">
        <v>8.4690883143299995</v>
      </c>
      <c r="V12" s="49">
        <v>497.70443036</v>
      </c>
    </row>
    <row r="13" spans="1:22" x14ac:dyDescent="0.35">
      <c r="A13" s="13" t="s">
        <v>564</v>
      </c>
      <c r="B13" s="43">
        <v>34.447049999999997</v>
      </c>
      <c r="C13" s="43">
        <v>-118.588342</v>
      </c>
      <c r="D13" s="32" t="str">
        <f t="shared" si="0"/>
        <v>ANG_CH4_00011</v>
      </c>
      <c r="E13" s="32" t="s">
        <v>350</v>
      </c>
      <c r="F13" s="32" t="s">
        <v>351</v>
      </c>
      <c r="G13" s="32">
        <f t="shared" si="3"/>
        <v>11</v>
      </c>
      <c r="H13" s="44">
        <v>34.447045619999997</v>
      </c>
      <c r="I13" s="44">
        <v>-118.588339</v>
      </c>
      <c r="J13" s="33" t="s">
        <v>514</v>
      </c>
      <c r="K13" s="20" t="s">
        <v>214</v>
      </c>
      <c r="L13" s="20" t="s">
        <v>335</v>
      </c>
      <c r="M13" s="3" t="s">
        <v>174</v>
      </c>
      <c r="N13" s="3" t="s">
        <v>341</v>
      </c>
      <c r="O13" s="3" t="s">
        <v>417</v>
      </c>
      <c r="P13" s="3" t="s">
        <v>418</v>
      </c>
      <c r="Q13" s="3" t="s">
        <v>376</v>
      </c>
      <c r="R13" s="13" t="s">
        <v>69</v>
      </c>
      <c r="S13" s="13" t="str">
        <f t="shared" si="1"/>
        <v>09/16/16</v>
      </c>
      <c r="T13" s="13" t="str">
        <f t="shared" si="2"/>
        <v>22:15:43</v>
      </c>
      <c r="U13" s="49">
        <v>4.0895529703699998</v>
      </c>
      <c r="V13" s="49">
        <v>265.16504294499998</v>
      </c>
    </row>
    <row r="14" spans="1:22" x14ac:dyDescent="0.35">
      <c r="A14" s="13" t="s">
        <v>564</v>
      </c>
      <c r="B14" s="43">
        <v>34.447049999999997</v>
      </c>
      <c r="C14" s="43">
        <v>-118.588342</v>
      </c>
      <c r="D14" s="32" t="str">
        <f t="shared" si="0"/>
        <v>ANG_CH4_00012</v>
      </c>
      <c r="E14" s="32" t="s">
        <v>350</v>
      </c>
      <c r="F14" s="32" t="s">
        <v>351</v>
      </c>
      <c r="G14" s="32">
        <f t="shared" si="3"/>
        <v>12</v>
      </c>
      <c r="H14" s="44">
        <v>34.447032</v>
      </c>
      <c r="I14" s="44">
        <v>-118.588339</v>
      </c>
      <c r="J14" s="33" t="s">
        <v>514</v>
      </c>
      <c r="K14" s="20" t="s">
        <v>214</v>
      </c>
      <c r="L14" s="20" t="s">
        <v>335</v>
      </c>
      <c r="M14" s="3" t="s">
        <v>174</v>
      </c>
      <c r="N14" s="3" t="s">
        <v>178</v>
      </c>
      <c r="O14" s="3" t="s">
        <v>417</v>
      </c>
      <c r="P14" s="3" t="s">
        <v>418</v>
      </c>
      <c r="Q14" s="3" t="s">
        <v>376</v>
      </c>
      <c r="R14" s="13" t="s">
        <v>12</v>
      </c>
      <c r="S14" s="13" t="str">
        <f t="shared" si="1"/>
        <v>09/10/16</v>
      </c>
      <c r="T14" s="13" t="str">
        <f t="shared" si="2"/>
        <v>19:16:51</v>
      </c>
      <c r="U14" s="49">
        <v>2.1115124498000002</v>
      </c>
      <c r="V14" s="49">
        <v>184.24299172600001</v>
      </c>
    </row>
    <row r="15" spans="1:22" x14ac:dyDescent="0.35">
      <c r="A15" s="13" t="s">
        <v>564</v>
      </c>
      <c r="B15" s="43">
        <v>34.447049999999997</v>
      </c>
      <c r="C15" s="43">
        <v>-118.588342</v>
      </c>
      <c r="D15" s="32" t="str">
        <f t="shared" si="0"/>
        <v>ANG_CH4_00013</v>
      </c>
      <c r="E15" s="32" t="s">
        <v>350</v>
      </c>
      <c r="F15" s="32" t="s">
        <v>351</v>
      </c>
      <c r="G15" s="32">
        <f t="shared" si="3"/>
        <v>13</v>
      </c>
      <c r="H15" s="44">
        <v>34.447158000000002</v>
      </c>
      <c r="I15" s="44">
        <v>-118.588247</v>
      </c>
      <c r="J15" s="33" t="s">
        <v>514</v>
      </c>
      <c r="K15" s="20" t="s">
        <v>214</v>
      </c>
      <c r="L15" s="20" t="s">
        <v>344</v>
      </c>
      <c r="M15" s="3" t="s">
        <v>174</v>
      </c>
      <c r="N15" s="3" t="s">
        <v>1215</v>
      </c>
      <c r="O15" s="3" t="s">
        <v>417</v>
      </c>
      <c r="P15" s="3" t="s">
        <v>418</v>
      </c>
      <c r="Q15" s="3" t="s">
        <v>376</v>
      </c>
      <c r="R15" s="13" t="s">
        <v>1216</v>
      </c>
      <c r="S15" s="13" t="str">
        <f t="shared" si="1"/>
        <v>10/03/16</v>
      </c>
      <c r="T15" s="13" t="str">
        <f t="shared" si="2"/>
        <v>19:22:44</v>
      </c>
      <c r="U15" s="49">
        <v>5.3723529945099999</v>
      </c>
      <c r="V15" s="49">
        <v>475.05738600699999</v>
      </c>
    </row>
    <row r="16" spans="1:22" x14ac:dyDescent="0.35">
      <c r="A16" s="13" t="s">
        <v>564</v>
      </c>
      <c r="B16" s="43">
        <v>34.447139</v>
      </c>
      <c r="C16" s="43">
        <v>-118.587628</v>
      </c>
      <c r="D16" s="32" t="str">
        <f t="shared" si="0"/>
        <v>ANG_CH4_00014</v>
      </c>
      <c r="E16" s="32" t="s">
        <v>350</v>
      </c>
      <c r="F16" s="32" t="s">
        <v>351</v>
      </c>
      <c r="G16" s="32">
        <f t="shared" si="3"/>
        <v>14</v>
      </c>
      <c r="H16" s="44">
        <v>34.447139</v>
      </c>
      <c r="I16" s="44">
        <v>-118.587628</v>
      </c>
      <c r="J16" s="33" t="s">
        <v>514</v>
      </c>
      <c r="K16" s="20" t="s">
        <v>214</v>
      </c>
      <c r="L16" s="20" t="s">
        <v>344</v>
      </c>
      <c r="M16" s="3" t="s">
        <v>174</v>
      </c>
      <c r="N16" s="3" t="s">
        <v>268</v>
      </c>
      <c r="O16" s="3" t="s">
        <v>417</v>
      </c>
      <c r="P16" s="3" t="s">
        <v>418</v>
      </c>
      <c r="Q16" s="3" t="s">
        <v>376</v>
      </c>
      <c r="R16" s="13" t="s">
        <v>106</v>
      </c>
      <c r="S16" s="13" t="str">
        <f t="shared" si="1"/>
        <v>09/25/16</v>
      </c>
      <c r="T16" s="13" t="str">
        <f t="shared" si="2"/>
        <v>20:12:00</v>
      </c>
      <c r="U16" s="49">
        <v>5.3723529945099999</v>
      </c>
      <c r="V16" s="49">
        <v>475.05738600699999</v>
      </c>
    </row>
    <row r="17" spans="1:22" x14ac:dyDescent="0.35">
      <c r="A17" s="13" t="s">
        <v>564</v>
      </c>
      <c r="B17" s="43">
        <v>34.447049999999997</v>
      </c>
      <c r="C17" s="43">
        <v>-118.588342</v>
      </c>
      <c r="D17" s="32" t="str">
        <f t="shared" si="0"/>
        <v>ANG_CH4_00015</v>
      </c>
      <c r="E17" s="32" t="s">
        <v>350</v>
      </c>
      <c r="F17" s="32" t="s">
        <v>351</v>
      </c>
      <c r="G17" s="32">
        <f t="shared" si="3"/>
        <v>15</v>
      </c>
      <c r="H17" s="44">
        <v>34.447032</v>
      </c>
      <c r="I17" s="44">
        <v>-118.588339</v>
      </c>
      <c r="J17" s="33" t="s">
        <v>514</v>
      </c>
      <c r="K17" s="20" t="s">
        <v>269</v>
      </c>
      <c r="L17" s="20" t="s">
        <v>335</v>
      </c>
      <c r="M17" s="3" t="s">
        <v>174</v>
      </c>
      <c r="N17" s="3" t="s">
        <v>268</v>
      </c>
      <c r="O17" s="3" t="s">
        <v>417</v>
      </c>
      <c r="P17" s="3" t="s">
        <v>418</v>
      </c>
      <c r="Q17" s="3" t="s">
        <v>376</v>
      </c>
      <c r="R17" s="13" t="s">
        <v>106</v>
      </c>
      <c r="S17" s="13" t="str">
        <f t="shared" si="1"/>
        <v>09/25/16</v>
      </c>
      <c r="T17" s="13" t="str">
        <f t="shared" si="2"/>
        <v>20:12:00</v>
      </c>
      <c r="U17" s="49">
        <v>5.3458290314300001</v>
      </c>
      <c r="V17" s="49">
        <v>475.05738600699999</v>
      </c>
    </row>
    <row r="18" spans="1:22" x14ac:dyDescent="0.35">
      <c r="A18" s="13" t="s">
        <v>564</v>
      </c>
      <c r="B18" s="43">
        <v>34.447049999999997</v>
      </c>
      <c r="C18" s="43">
        <v>-118.588342</v>
      </c>
      <c r="D18" s="32" t="str">
        <f t="shared" si="0"/>
        <v>ANG_CH4_00016</v>
      </c>
      <c r="E18" s="32" t="s">
        <v>350</v>
      </c>
      <c r="F18" s="32" t="s">
        <v>351</v>
      </c>
      <c r="G18" s="32">
        <f t="shared" si="3"/>
        <v>16</v>
      </c>
      <c r="H18" s="44">
        <v>34.447004999999997</v>
      </c>
      <c r="I18" s="44">
        <v>-118.58837200000001</v>
      </c>
      <c r="J18" s="33" t="s">
        <v>514</v>
      </c>
      <c r="K18" s="20" t="s">
        <v>214</v>
      </c>
      <c r="L18" s="20" t="s">
        <v>335</v>
      </c>
      <c r="M18" s="3" t="s">
        <v>174</v>
      </c>
      <c r="N18" s="3" t="s">
        <v>215</v>
      </c>
      <c r="O18" s="3" t="s">
        <v>417</v>
      </c>
      <c r="P18" s="3" t="s">
        <v>418</v>
      </c>
      <c r="Q18" s="3" t="s">
        <v>376</v>
      </c>
      <c r="R18" s="13" t="s">
        <v>31</v>
      </c>
      <c r="S18" s="13" t="str">
        <f t="shared" si="1"/>
        <v>09/12/16</v>
      </c>
      <c r="T18" s="13" t="str">
        <f t="shared" si="2"/>
        <v>22:57:18</v>
      </c>
      <c r="U18" s="49">
        <v>0.76691385777700005</v>
      </c>
      <c r="V18" s="49">
        <v>68.873362049500003</v>
      </c>
    </row>
    <row r="19" spans="1:22" x14ac:dyDescent="0.35">
      <c r="A19" s="13" t="s">
        <v>564</v>
      </c>
      <c r="B19" s="43">
        <v>34.447049999999997</v>
      </c>
      <c r="C19" s="43">
        <v>-118.588342</v>
      </c>
      <c r="D19" s="32" t="str">
        <f t="shared" si="0"/>
        <v>ANG_CH4_00017</v>
      </c>
      <c r="E19" s="32" t="s">
        <v>350</v>
      </c>
      <c r="F19" s="32" t="s">
        <v>351</v>
      </c>
      <c r="G19" s="32">
        <f t="shared" si="3"/>
        <v>17</v>
      </c>
      <c r="H19" s="44">
        <v>34.447158000000002</v>
      </c>
      <c r="I19" s="44">
        <v>-118.588247</v>
      </c>
      <c r="J19" s="33" t="s">
        <v>514</v>
      </c>
      <c r="K19" s="20" t="s">
        <v>214</v>
      </c>
      <c r="L19" s="20" t="s">
        <v>344</v>
      </c>
      <c r="M19" s="3" t="s">
        <v>174</v>
      </c>
      <c r="N19" s="3" t="s">
        <v>859</v>
      </c>
      <c r="O19" s="3" t="s">
        <v>417</v>
      </c>
      <c r="P19" s="3" t="s">
        <v>418</v>
      </c>
      <c r="Q19" s="3" t="s">
        <v>376</v>
      </c>
      <c r="R19" s="13" t="s">
        <v>106</v>
      </c>
      <c r="S19" s="13" t="str">
        <f t="shared" si="1"/>
        <v>09/25/16</v>
      </c>
      <c r="T19" s="13" t="str">
        <f t="shared" si="2"/>
        <v>20:12:00</v>
      </c>
      <c r="U19" s="49">
        <v>5.1940085191699996</v>
      </c>
      <c r="V19" s="49">
        <v>475.05738600699999</v>
      </c>
    </row>
    <row r="20" spans="1:22" x14ac:dyDescent="0.35">
      <c r="A20" s="13" t="s">
        <v>564</v>
      </c>
      <c r="B20" s="43">
        <v>34.447049999999997</v>
      </c>
      <c r="C20" s="43">
        <v>-118.588342</v>
      </c>
      <c r="D20" s="32" t="str">
        <f t="shared" si="0"/>
        <v>ANG_CH4_00018</v>
      </c>
      <c r="E20" s="32" t="s">
        <v>350</v>
      </c>
      <c r="F20" s="32" t="s">
        <v>351</v>
      </c>
      <c r="G20" s="32">
        <f t="shared" si="3"/>
        <v>18</v>
      </c>
      <c r="H20" s="44">
        <v>34.447032</v>
      </c>
      <c r="I20" s="44">
        <v>-118.588339</v>
      </c>
      <c r="J20" s="33" t="s">
        <v>514</v>
      </c>
      <c r="K20" s="20" t="s">
        <v>214</v>
      </c>
      <c r="L20" s="20" t="s">
        <v>335</v>
      </c>
      <c r="M20" s="3" t="s">
        <v>174</v>
      </c>
      <c r="N20" s="3" t="s">
        <v>177</v>
      </c>
      <c r="O20" s="3" t="s">
        <v>417</v>
      </c>
      <c r="P20" s="3" t="s">
        <v>418</v>
      </c>
      <c r="Q20" s="3" t="s">
        <v>376</v>
      </c>
      <c r="R20" s="13" t="s">
        <v>13</v>
      </c>
      <c r="S20" s="13" t="str">
        <f t="shared" si="1"/>
        <v>09/10/16</v>
      </c>
      <c r="T20" s="13" t="str">
        <f t="shared" si="2"/>
        <v>19:22:42</v>
      </c>
      <c r="U20" s="49">
        <v>0.93611519876899996</v>
      </c>
      <c r="V20" s="49">
        <v>88.255084839299997</v>
      </c>
    </row>
    <row r="21" spans="1:22" x14ac:dyDescent="0.35">
      <c r="A21" s="13" t="s">
        <v>564</v>
      </c>
      <c r="B21" s="43">
        <v>34.447049999999997</v>
      </c>
      <c r="C21" s="43">
        <v>-118.588342</v>
      </c>
      <c r="D21" s="32" t="str">
        <f t="shared" si="0"/>
        <v>ANG_CH4_00019</v>
      </c>
      <c r="E21" s="32" t="s">
        <v>350</v>
      </c>
      <c r="F21" s="32" t="s">
        <v>351</v>
      </c>
      <c r="G21" s="32">
        <f t="shared" si="3"/>
        <v>19</v>
      </c>
      <c r="H21" s="44">
        <v>34.447032</v>
      </c>
      <c r="I21" s="44">
        <v>-118.588339</v>
      </c>
      <c r="J21" s="33" t="s">
        <v>514</v>
      </c>
      <c r="K21" s="20" t="s">
        <v>214</v>
      </c>
      <c r="L21" s="20" t="s">
        <v>335</v>
      </c>
      <c r="M21" s="3" t="s">
        <v>174</v>
      </c>
      <c r="N21" s="3" t="s">
        <v>450</v>
      </c>
      <c r="O21" s="3" t="s">
        <v>417</v>
      </c>
      <c r="P21" s="3" t="s">
        <v>418</v>
      </c>
      <c r="Q21" s="3" t="s">
        <v>376</v>
      </c>
      <c r="R21" s="13" t="s">
        <v>23</v>
      </c>
      <c r="S21" s="13" t="str">
        <f t="shared" si="1"/>
        <v>09/12/16</v>
      </c>
      <c r="T21" s="13" t="str">
        <f t="shared" si="2"/>
        <v>19:52:41</v>
      </c>
      <c r="U21" s="49">
        <v>2.44939851551</v>
      </c>
      <c r="V21" s="49">
        <v>264.50975407300001</v>
      </c>
    </row>
    <row r="22" spans="1:22" x14ac:dyDescent="0.35">
      <c r="A22" s="13" t="s">
        <v>564</v>
      </c>
      <c r="B22" s="43">
        <v>34.447049999999997</v>
      </c>
      <c r="C22" s="43">
        <v>-118.588342</v>
      </c>
      <c r="D22" s="32" t="str">
        <f t="shared" si="0"/>
        <v>ANG_CH4_00020</v>
      </c>
      <c r="E22" s="32" t="s">
        <v>350</v>
      </c>
      <c r="F22" s="32" t="s">
        <v>351</v>
      </c>
      <c r="G22" s="32">
        <f t="shared" si="3"/>
        <v>20</v>
      </c>
      <c r="H22" s="44">
        <v>34.447158000000002</v>
      </c>
      <c r="I22" s="44">
        <v>-118.588247</v>
      </c>
      <c r="J22" s="33" t="s">
        <v>514</v>
      </c>
      <c r="K22" s="20" t="s">
        <v>214</v>
      </c>
      <c r="L22" s="20" t="s">
        <v>344</v>
      </c>
      <c r="M22" s="3" t="s">
        <v>174</v>
      </c>
      <c r="N22" s="3" t="s">
        <v>987</v>
      </c>
      <c r="O22" s="3" t="s">
        <v>417</v>
      </c>
      <c r="P22" s="3" t="s">
        <v>418</v>
      </c>
      <c r="Q22" s="3" t="s">
        <v>376</v>
      </c>
      <c r="R22" s="13" t="s">
        <v>145</v>
      </c>
      <c r="S22" s="13" t="str">
        <f t="shared" si="1"/>
        <v>10/08/16</v>
      </c>
      <c r="T22" s="13" t="str">
        <f t="shared" si="2"/>
        <v>22:04:52</v>
      </c>
      <c r="U22" s="49">
        <v>4.0265491985499997</v>
      </c>
      <c r="V22" s="49">
        <v>484.557034827</v>
      </c>
    </row>
    <row r="23" spans="1:22" x14ac:dyDescent="0.35">
      <c r="A23" s="13" t="s">
        <v>565</v>
      </c>
      <c r="B23" s="43">
        <v>33.905999999999999</v>
      </c>
      <c r="C23" s="43">
        <v>-118.4063</v>
      </c>
      <c r="D23" s="32" t="str">
        <f t="shared" si="0"/>
        <v>ANG_CH4_00021</v>
      </c>
      <c r="E23" s="32" t="s">
        <v>350</v>
      </c>
      <c r="F23" s="32" t="s">
        <v>351</v>
      </c>
      <c r="G23" s="32">
        <f t="shared" si="3"/>
        <v>21</v>
      </c>
      <c r="H23" s="44">
        <v>33.905999999999999</v>
      </c>
      <c r="I23" s="44">
        <v>-118.4063</v>
      </c>
      <c r="J23" s="33" t="s">
        <v>343</v>
      </c>
      <c r="K23" s="20" t="s">
        <v>179</v>
      </c>
      <c r="L23" s="20" t="s">
        <v>335</v>
      </c>
      <c r="M23" s="3" t="s">
        <v>174</v>
      </c>
      <c r="N23" s="3" t="s">
        <v>180</v>
      </c>
      <c r="O23" s="3" t="s">
        <v>346</v>
      </c>
      <c r="P23" s="3" t="s">
        <v>357</v>
      </c>
      <c r="Q23" s="3" t="s">
        <v>376</v>
      </c>
      <c r="R23" s="13" t="s">
        <v>14</v>
      </c>
      <c r="S23" s="13" t="str">
        <f t="shared" si="1"/>
        <v>09/10/16</v>
      </c>
      <c r="T23" s="13" t="str">
        <f t="shared" si="2"/>
        <v>19:35:31</v>
      </c>
      <c r="U23" s="49">
        <v>2.1572067535000001</v>
      </c>
      <c r="V23" s="49">
        <v>484.78151780000002</v>
      </c>
    </row>
    <row r="24" spans="1:22" x14ac:dyDescent="0.35">
      <c r="A24" s="13" t="s">
        <v>566</v>
      </c>
      <c r="B24" s="43">
        <v>33.905431</v>
      </c>
      <c r="C24" s="43">
        <v>-118.406435</v>
      </c>
      <c r="D24" s="32" t="str">
        <f t="shared" si="0"/>
        <v>ANG_CH4_00022</v>
      </c>
      <c r="E24" s="32" t="s">
        <v>350</v>
      </c>
      <c r="F24" s="32" t="s">
        <v>351</v>
      </c>
      <c r="G24" s="32">
        <f t="shared" si="3"/>
        <v>22</v>
      </c>
      <c r="H24" s="44">
        <v>33.905431</v>
      </c>
      <c r="I24" s="44">
        <v>-118.406435</v>
      </c>
      <c r="J24" s="33" t="s">
        <v>343</v>
      </c>
      <c r="K24" s="20" t="s">
        <v>179</v>
      </c>
      <c r="L24" s="20" t="s">
        <v>335</v>
      </c>
      <c r="M24" s="3" t="s">
        <v>174</v>
      </c>
      <c r="N24" s="3" t="s">
        <v>181</v>
      </c>
      <c r="O24" s="3" t="s">
        <v>346</v>
      </c>
      <c r="P24" s="3" t="s">
        <v>357</v>
      </c>
      <c r="Q24" s="3" t="s">
        <v>376</v>
      </c>
      <c r="R24" s="13" t="s">
        <v>14</v>
      </c>
      <c r="S24" s="13" t="str">
        <f t="shared" si="1"/>
        <v>09/10/16</v>
      </c>
      <c r="T24" s="13" t="str">
        <f t="shared" si="2"/>
        <v>19:35:31</v>
      </c>
      <c r="U24" s="49">
        <v>2.15379677457</v>
      </c>
      <c r="V24" s="49">
        <v>484.78151780000002</v>
      </c>
    </row>
    <row r="25" spans="1:22" x14ac:dyDescent="0.35">
      <c r="A25" s="13" t="s">
        <v>567</v>
      </c>
      <c r="B25" s="43">
        <v>33.905982999999999</v>
      </c>
      <c r="C25" s="43">
        <v>-118.40348899999999</v>
      </c>
      <c r="D25" s="32" t="str">
        <f t="shared" si="0"/>
        <v>ANG_CH4_00023</v>
      </c>
      <c r="E25" s="32" t="s">
        <v>350</v>
      </c>
      <c r="F25" s="32" t="s">
        <v>351</v>
      </c>
      <c r="G25" s="32">
        <f t="shared" si="3"/>
        <v>23</v>
      </c>
      <c r="H25" s="44">
        <v>33.905982999999999</v>
      </c>
      <c r="I25" s="44">
        <v>-118.40348899999999</v>
      </c>
      <c r="J25" s="33" t="s">
        <v>343</v>
      </c>
      <c r="K25" s="20" t="s">
        <v>179</v>
      </c>
      <c r="L25" s="20" t="s">
        <v>335</v>
      </c>
      <c r="M25" s="3" t="s">
        <v>175</v>
      </c>
      <c r="N25" s="3" t="s">
        <v>182</v>
      </c>
      <c r="O25" s="3" t="s">
        <v>346</v>
      </c>
      <c r="P25" s="3" t="s">
        <v>357</v>
      </c>
      <c r="Q25" s="3" t="s">
        <v>376</v>
      </c>
      <c r="R25" s="13" t="s">
        <v>14</v>
      </c>
      <c r="S25" s="13" t="str">
        <f t="shared" si="1"/>
        <v>09/10/16</v>
      </c>
      <c r="T25" s="13" t="str">
        <f t="shared" si="2"/>
        <v>19:35:31</v>
      </c>
      <c r="U25" s="49">
        <v>2.1901900351500001</v>
      </c>
      <c r="V25" s="49">
        <v>484.78151780000002</v>
      </c>
    </row>
    <row r="26" spans="1:22" x14ac:dyDescent="0.35">
      <c r="A26" s="13" t="s">
        <v>568</v>
      </c>
      <c r="B26" s="43">
        <v>33.78245699</v>
      </c>
      <c r="C26" s="43">
        <v>-118.32809626</v>
      </c>
      <c r="D26" s="32" t="str">
        <f t="shared" si="0"/>
        <v>ANG_CH4_00024</v>
      </c>
      <c r="E26" s="32" t="s">
        <v>350</v>
      </c>
      <c r="F26" s="32" t="s">
        <v>351</v>
      </c>
      <c r="G26" s="32">
        <f t="shared" si="3"/>
        <v>24</v>
      </c>
      <c r="H26" s="44">
        <v>33.78245699</v>
      </c>
      <c r="I26" s="44">
        <v>-118.32809626</v>
      </c>
      <c r="J26" s="33" t="s">
        <v>343</v>
      </c>
      <c r="K26" s="20" t="s">
        <v>1052</v>
      </c>
      <c r="L26" s="20" t="s">
        <v>335</v>
      </c>
      <c r="M26" s="3" t="s">
        <v>175</v>
      </c>
      <c r="N26" s="3" t="s">
        <v>183</v>
      </c>
      <c r="O26" s="3" t="s">
        <v>197</v>
      </c>
      <c r="P26" s="3" t="s">
        <v>419</v>
      </c>
      <c r="Q26" s="3" t="s">
        <v>404</v>
      </c>
      <c r="R26" s="13" t="s">
        <v>15</v>
      </c>
      <c r="S26" s="13" t="str">
        <f t="shared" si="1"/>
        <v>09/10/16</v>
      </c>
      <c r="T26" s="13" t="str">
        <f t="shared" si="2"/>
        <v>19:52:00</v>
      </c>
      <c r="U26" s="49">
        <v>0.46199782378999998</v>
      </c>
      <c r="V26" s="49">
        <v>83.965707285799994</v>
      </c>
    </row>
    <row r="27" spans="1:22" x14ac:dyDescent="0.35">
      <c r="A27" s="13" t="s">
        <v>569</v>
      </c>
      <c r="B27" s="43">
        <v>33.776957000000003</v>
      </c>
      <c r="C27" s="43">
        <v>-118.28704</v>
      </c>
      <c r="D27" s="32" t="str">
        <f t="shared" si="0"/>
        <v>ANG_CH4_00025</v>
      </c>
      <c r="E27" s="32" t="s">
        <v>350</v>
      </c>
      <c r="F27" s="32" t="s">
        <v>351</v>
      </c>
      <c r="G27" s="32">
        <f t="shared" si="3"/>
        <v>25</v>
      </c>
      <c r="H27" s="44">
        <v>33.776957000000003</v>
      </c>
      <c r="I27" s="44">
        <v>-118.28704</v>
      </c>
      <c r="J27" s="33" t="s">
        <v>343</v>
      </c>
      <c r="K27" s="20" t="s">
        <v>185</v>
      </c>
      <c r="L27" s="20" t="s">
        <v>335</v>
      </c>
      <c r="M27" s="3" t="s">
        <v>174</v>
      </c>
      <c r="N27" s="3" t="s">
        <v>184</v>
      </c>
      <c r="O27" s="3" t="s">
        <v>346</v>
      </c>
      <c r="P27" s="3" t="s">
        <v>1058</v>
      </c>
      <c r="Q27" s="3" t="s">
        <v>376</v>
      </c>
      <c r="R27" s="13" t="s">
        <v>16</v>
      </c>
      <c r="S27" s="13" t="str">
        <f t="shared" si="1"/>
        <v>09/10/16</v>
      </c>
      <c r="T27" s="13" t="str">
        <f t="shared" si="2"/>
        <v>20:16:44</v>
      </c>
      <c r="U27" s="49">
        <v>8.6696936516099998E-2</v>
      </c>
      <c r="V27" s="49">
        <v>23.469128658700001</v>
      </c>
    </row>
    <row r="28" spans="1:22" x14ac:dyDescent="0.35">
      <c r="A28" s="13" t="s">
        <v>570</v>
      </c>
      <c r="B28" s="43">
        <v>33.772601109999997</v>
      </c>
      <c r="C28" s="43">
        <v>-118.28643146</v>
      </c>
      <c r="D28" s="32" t="str">
        <f t="shared" si="0"/>
        <v>ANG_CH4_00026</v>
      </c>
      <c r="E28" s="32" t="s">
        <v>350</v>
      </c>
      <c r="F28" s="32" t="s">
        <v>351</v>
      </c>
      <c r="G28" s="32">
        <f t="shared" si="3"/>
        <v>26</v>
      </c>
      <c r="H28" s="44">
        <v>33.772601109999997</v>
      </c>
      <c r="I28" s="44">
        <v>-118.28643146</v>
      </c>
      <c r="J28" s="33" t="s">
        <v>343</v>
      </c>
      <c r="K28" s="20" t="s">
        <v>185</v>
      </c>
      <c r="L28" s="20" t="s">
        <v>335</v>
      </c>
      <c r="M28" s="3" t="s">
        <v>175</v>
      </c>
      <c r="N28" s="3" t="s">
        <v>186</v>
      </c>
      <c r="O28" s="3" t="s">
        <v>346</v>
      </c>
      <c r="P28" s="3" t="s">
        <v>1058</v>
      </c>
      <c r="Q28" s="3" t="s">
        <v>376</v>
      </c>
      <c r="R28" s="13" t="s">
        <v>16</v>
      </c>
      <c r="S28" s="13" t="str">
        <f t="shared" si="1"/>
        <v>09/10/16</v>
      </c>
      <c r="T28" s="13" t="str">
        <f t="shared" si="2"/>
        <v>20:16:44</v>
      </c>
      <c r="U28" s="49">
        <v>0.233736125519</v>
      </c>
      <c r="V28" s="49">
        <v>28.8561951754</v>
      </c>
    </row>
    <row r="29" spans="1:22" x14ac:dyDescent="0.35">
      <c r="A29" s="13" t="s">
        <v>571</v>
      </c>
      <c r="B29" s="43">
        <v>33.770829059999997</v>
      </c>
      <c r="C29" s="43">
        <v>-118.29289712000001</v>
      </c>
      <c r="D29" s="32" t="str">
        <f t="shared" si="0"/>
        <v>ANG_CH4_00027</v>
      </c>
      <c r="E29" s="32" t="s">
        <v>350</v>
      </c>
      <c r="F29" s="32" t="s">
        <v>351</v>
      </c>
      <c r="G29" s="32">
        <f t="shared" si="3"/>
        <v>27</v>
      </c>
      <c r="H29" s="44">
        <v>33.770829059999997</v>
      </c>
      <c r="I29" s="44">
        <v>-118.29289712000001</v>
      </c>
      <c r="J29" s="33" t="s">
        <v>343</v>
      </c>
      <c r="K29" s="20" t="s">
        <v>185</v>
      </c>
      <c r="L29" s="20" t="s">
        <v>335</v>
      </c>
      <c r="M29" s="3" t="s">
        <v>175</v>
      </c>
      <c r="N29" s="3" t="s">
        <v>187</v>
      </c>
      <c r="O29" s="3" t="s">
        <v>346</v>
      </c>
      <c r="P29" s="3" t="s">
        <v>1058</v>
      </c>
      <c r="Q29" s="3" t="s">
        <v>376</v>
      </c>
      <c r="R29" s="13" t="s">
        <v>16</v>
      </c>
      <c r="S29" s="13" t="str">
        <f t="shared" si="1"/>
        <v>09/10/16</v>
      </c>
      <c r="T29" s="13" t="str">
        <f t="shared" si="2"/>
        <v>20:16:44</v>
      </c>
      <c r="U29" s="49">
        <v>1.1721898394200001</v>
      </c>
      <c r="V29" s="49">
        <v>467.45968810199997</v>
      </c>
    </row>
    <row r="30" spans="1:22" x14ac:dyDescent="0.35">
      <c r="A30" s="13" t="s">
        <v>572</v>
      </c>
      <c r="B30" s="43">
        <v>33.804667999999999</v>
      </c>
      <c r="C30" s="43">
        <v>-118.243853</v>
      </c>
      <c r="D30" s="32" t="str">
        <f t="shared" si="0"/>
        <v>ANG_CH4_00028</v>
      </c>
      <c r="E30" s="32" t="s">
        <v>350</v>
      </c>
      <c r="F30" s="32" t="s">
        <v>351</v>
      </c>
      <c r="G30" s="32">
        <f t="shared" si="3"/>
        <v>28</v>
      </c>
      <c r="H30" s="44">
        <v>33.804667999999999</v>
      </c>
      <c r="I30" s="44">
        <v>-118.243853</v>
      </c>
      <c r="J30" s="33" t="s">
        <v>343</v>
      </c>
      <c r="K30" s="20" t="s">
        <v>189</v>
      </c>
      <c r="L30" s="20" t="s">
        <v>335</v>
      </c>
      <c r="M30" s="3" t="s">
        <v>174</v>
      </c>
      <c r="N30" s="3" t="s">
        <v>188</v>
      </c>
      <c r="O30" s="3" t="s">
        <v>346</v>
      </c>
      <c r="P30" s="3" t="s">
        <v>1059</v>
      </c>
      <c r="Q30" s="3" t="s">
        <v>376</v>
      </c>
      <c r="R30" s="13" t="s">
        <v>17</v>
      </c>
      <c r="S30" s="13" t="str">
        <f t="shared" si="1"/>
        <v>09/10/16</v>
      </c>
      <c r="T30" s="13" t="str">
        <f t="shared" si="2"/>
        <v>20:44:09</v>
      </c>
      <c r="U30" s="49">
        <v>1.2147851965900001</v>
      </c>
      <c r="V30" s="49">
        <v>129.004263495</v>
      </c>
    </row>
    <row r="31" spans="1:22" x14ac:dyDescent="0.35">
      <c r="A31" s="13" t="s">
        <v>573</v>
      </c>
      <c r="B31" s="43">
        <v>33.804375999999998</v>
      </c>
      <c r="C31" s="43">
        <v>-118.243995</v>
      </c>
      <c r="D31" s="32" t="str">
        <f t="shared" si="0"/>
        <v>ANG_CH4_00029</v>
      </c>
      <c r="E31" s="32" t="s">
        <v>350</v>
      </c>
      <c r="F31" s="32" t="s">
        <v>351</v>
      </c>
      <c r="G31" s="32">
        <f t="shared" si="3"/>
        <v>29</v>
      </c>
      <c r="H31" s="44">
        <v>33.804375999999998</v>
      </c>
      <c r="I31" s="44">
        <v>-118.243995</v>
      </c>
      <c r="J31" s="33" t="s">
        <v>343</v>
      </c>
      <c r="K31" s="20" t="s">
        <v>189</v>
      </c>
      <c r="L31" s="20" t="s">
        <v>335</v>
      </c>
      <c r="M31" s="3" t="s">
        <v>174</v>
      </c>
      <c r="N31" s="3" t="s">
        <v>190</v>
      </c>
      <c r="O31" s="3" t="s">
        <v>346</v>
      </c>
      <c r="P31" s="3" t="s">
        <v>1059</v>
      </c>
      <c r="Q31" s="3" t="s">
        <v>376</v>
      </c>
      <c r="R31" s="13" t="s">
        <v>17</v>
      </c>
      <c r="S31" s="13" t="str">
        <f t="shared" si="1"/>
        <v>09/10/16</v>
      </c>
      <c r="T31" s="13" t="str">
        <f t="shared" si="2"/>
        <v>20:44:09</v>
      </c>
      <c r="U31" s="49">
        <v>1.2064899413400001</v>
      </c>
      <c r="V31" s="49">
        <v>129.004263495</v>
      </c>
    </row>
    <row r="32" spans="1:22" x14ac:dyDescent="0.35">
      <c r="A32" s="13" t="s">
        <v>574</v>
      </c>
      <c r="B32" s="43">
        <v>33.815809999999999</v>
      </c>
      <c r="C32" s="43">
        <v>-118.246889</v>
      </c>
      <c r="D32" s="32" t="str">
        <f t="shared" si="0"/>
        <v>ANG_CH4_00030</v>
      </c>
      <c r="E32" s="32" t="s">
        <v>350</v>
      </c>
      <c r="F32" s="32" t="s">
        <v>351</v>
      </c>
      <c r="G32" s="32">
        <f t="shared" si="3"/>
        <v>30</v>
      </c>
      <c r="H32" s="44">
        <v>33.815809999999999</v>
      </c>
      <c r="I32" s="44">
        <v>-118.246889</v>
      </c>
      <c r="J32" s="33" t="s">
        <v>343</v>
      </c>
      <c r="K32" s="20" t="s">
        <v>189</v>
      </c>
      <c r="L32" s="20" t="s">
        <v>335</v>
      </c>
      <c r="M32" s="3" t="s">
        <v>174</v>
      </c>
      <c r="N32" s="3" t="s">
        <v>191</v>
      </c>
      <c r="O32" s="3" t="s">
        <v>346</v>
      </c>
      <c r="P32" s="3" t="s">
        <v>1059</v>
      </c>
      <c r="Q32" s="3" t="s">
        <v>376</v>
      </c>
      <c r="R32" s="13" t="s">
        <v>17</v>
      </c>
      <c r="S32" s="13" t="str">
        <f t="shared" si="1"/>
        <v>09/10/16</v>
      </c>
      <c r="T32" s="13" t="str">
        <f t="shared" si="2"/>
        <v>20:44:09</v>
      </c>
      <c r="U32" s="49">
        <v>1.74680121196</v>
      </c>
      <c r="V32" s="49">
        <v>499.44347027499998</v>
      </c>
    </row>
    <row r="33" spans="1:22" x14ac:dyDescent="0.35">
      <c r="A33" s="13" t="s">
        <v>575</v>
      </c>
      <c r="B33" s="43">
        <v>33.972726000000002</v>
      </c>
      <c r="C33" s="43">
        <v>-117.69993700000001</v>
      </c>
      <c r="D33" s="32" t="str">
        <f t="shared" si="0"/>
        <v>ANG_CH4_00031</v>
      </c>
      <c r="E33" s="32" t="s">
        <v>350</v>
      </c>
      <c r="F33" s="32" t="s">
        <v>351</v>
      </c>
      <c r="G33" s="32">
        <f t="shared" si="3"/>
        <v>31</v>
      </c>
      <c r="H33" s="44">
        <v>33.972726000000002</v>
      </c>
      <c r="I33" s="44">
        <v>-117.69993700000001</v>
      </c>
      <c r="J33" s="33" t="s">
        <v>1046</v>
      </c>
      <c r="K33" s="20" t="s">
        <v>193</v>
      </c>
      <c r="L33" s="20" t="s">
        <v>335</v>
      </c>
      <c r="M33" s="3" t="s">
        <v>174</v>
      </c>
      <c r="N33" s="3" t="s">
        <v>257</v>
      </c>
      <c r="O33" s="3" t="s">
        <v>356</v>
      </c>
      <c r="P33" s="3" t="s">
        <v>420</v>
      </c>
      <c r="Q33" s="3" t="s">
        <v>376</v>
      </c>
      <c r="R33" s="13" t="s">
        <v>58</v>
      </c>
      <c r="S33" s="13" t="str">
        <f t="shared" si="1"/>
        <v>09/15/16</v>
      </c>
      <c r="T33" s="13" t="str">
        <f t="shared" si="2"/>
        <v>18:52:10</v>
      </c>
      <c r="U33" s="49">
        <v>13.577247483200001</v>
      </c>
      <c r="V33" s="49">
        <v>333.08288758200001</v>
      </c>
    </row>
    <row r="34" spans="1:22" x14ac:dyDescent="0.35">
      <c r="A34" s="13" t="s">
        <v>575</v>
      </c>
      <c r="B34" s="43">
        <v>33.972726000000002</v>
      </c>
      <c r="C34" s="43">
        <v>-117.69993700000001</v>
      </c>
      <c r="D34" s="32" t="str">
        <f t="shared" si="0"/>
        <v>ANG_CH4_00032</v>
      </c>
      <c r="E34" s="32" t="s">
        <v>350</v>
      </c>
      <c r="F34" s="32" t="s">
        <v>351</v>
      </c>
      <c r="G34" s="32">
        <f t="shared" si="3"/>
        <v>32</v>
      </c>
      <c r="H34" s="44">
        <v>33.972726000000002</v>
      </c>
      <c r="I34" s="44">
        <v>-117.69993700000001</v>
      </c>
      <c r="J34" s="33" t="s">
        <v>1046</v>
      </c>
      <c r="K34" s="20" t="s">
        <v>193</v>
      </c>
      <c r="L34" s="20" t="s">
        <v>335</v>
      </c>
      <c r="M34" s="3" t="s">
        <v>174</v>
      </c>
      <c r="N34" s="3" t="s">
        <v>258</v>
      </c>
      <c r="O34" s="3" t="s">
        <v>356</v>
      </c>
      <c r="P34" s="3" t="s">
        <v>420</v>
      </c>
      <c r="Q34" s="3" t="s">
        <v>376</v>
      </c>
      <c r="R34" s="13" t="s">
        <v>59</v>
      </c>
      <c r="S34" s="13" t="str">
        <f t="shared" si="1"/>
        <v>09/15/16</v>
      </c>
      <c r="T34" s="13" t="str">
        <f t="shared" si="2"/>
        <v>19:09:43</v>
      </c>
      <c r="U34" s="49">
        <v>7.59122713993</v>
      </c>
      <c r="V34" s="49">
        <v>351.58367425099999</v>
      </c>
    </row>
    <row r="35" spans="1:22" x14ac:dyDescent="0.35">
      <c r="A35" s="13" t="s">
        <v>575</v>
      </c>
      <c r="B35" s="43">
        <v>33.972726000000002</v>
      </c>
      <c r="C35" s="43">
        <v>-117.69993700000001</v>
      </c>
      <c r="D35" s="32" t="str">
        <f t="shared" si="0"/>
        <v>ANG_CH4_00033</v>
      </c>
      <c r="E35" s="32" t="s">
        <v>350</v>
      </c>
      <c r="F35" s="32" t="s">
        <v>351</v>
      </c>
      <c r="G35" s="32">
        <f t="shared" si="3"/>
        <v>33</v>
      </c>
      <c r="H35" s="44">
        <v>33.972726000000002</v>
      </c>
      <c r="I35" s="44">
        <v>-117.69993700000001</v>
      </c>
      <c r="J35" s="33" t="s">
        <v>1046</v>
      </c>
      <c r="K35" s="20" t="s">
        <v>193</v>
      </c>
      <c r="L35" s="20" t="s">
        <v>335</v>
      </c>
      <c r="M35" s="3" t="s">
        <v>174</v>
      </c>
      <c r="N35" s="3" t="s">
        <v>192</v>
      </c>
      <c r="O35" s="3" t="s">
        <v>356</v>
      </c>
      <c r="P35" s="3" t="s">
        <v>420</v>
      </c>
      <c r="Q35" s="3" t="s">
        <v>376</v>
      </c>
      <c r="R35" s="13" t="s">
        <v>19</v>
      </c>
      <c r="S35" s="13" t="str">
        <f t="shared" si="1"/>
        <v>09/10/16</v>
      </c>
      <c r="T35" s="13" t="str">
        <f t="shared" si="2"/>
        <v>21:44:07</v>
      </c>
      <c r="U35" s="49">
        <v>1.2441094666700001</v>
      </c>
      <c r="V35" s="49">
        <v>195.21844175199999</v>
      </c>
    </row>
    <row r="36" spans="1:22" x14ac:dyDescent="0.35">
      <c r="A36" s="13" t="s">
        <v>576</v>
      </c>
      <c r="B36" s="43">
        <v>34.594797999999997</v>
      </c>
      <c r="C36" s="43">
        <v>-117.26763800000001</v>
      </c>
      <c r="D36" s="32" t="str">
        <f t="shared" si="0"/>
        <v>ANG_CH4_00034</v>
      </c>
      <c r="E36" s="32" t="s">
        <v>350</v>
      </c>
      <c r="F36" s="32" t="s">
        <v>351</v>
      </c>
      <c r="G36" s="32">
        <f t="shared" si="3"/>
        <v>34</v>
      </c>
      <c r="H36" s="44">
        <v>34.594797999999997</v>
      </c>
      <c r="I36" s="44">
        <v>-117.26763800000001</v>
      </c>
      <c r="J36" s="33" t="s">
        <v>343</v>
      </c>
      <c r="K36" s="20" t="s">
        <v>195</v>
      </c>
      <c r="L36" s="20" t="s">
        <v>335</v>
      </c>
      <c r="M36" s="3" t="s">
        <v>175</v>
      </c>
      <c r="N36" s="3" t="s">
        <v>196</v>
      </c>
      <c r="O36" s="3" t="s">
        <v>197</v>
      </c>
      <c r="P36" s="3" t="s">
        <v>442</v>
      </c>
      <c r="Q36" s="3" t="s">
        <v>404</v>
      </c>
      <c r="R36" s="13" t="s">
        <v>20</v>
      </c>
      <c r="S36" s="13" t="str">
        <f t="shared" si="1"/>
        <v>09/11/16</v>
      </c>
      <c r="T36" s="13" t="str">
        <f t="shared" si="2"/>
        <v>17:48:34</v>
      </c>
      <c r="U36" s="49">
        <v>0.157756475732</v>
      </c>
      <c r="V36" s="49">
        <v>78.449984066300004</v>
      </c>
    </row>
    <row r="37" spans="1:22" x14ac:dyDescent="0.35">
      <c r="A37" s="13" t="s">
        <v>577</v>
      </c>
      <c r="B37" s="43">
        <v>34.779864000000003</v>
      </c>
      <c r="C37" s="43">
        <v>-116.594275</v>
      </c>
      <c r="D37" s="32" t="str">
        <f t="shared" si="0"/>
        <v>ANG_CH4_00035</v>
      </c>
      <c r="E37" s="32" t="s">
        <v>350</v>
      </c>
      <c r="F37" s="32" t="s">
        <v>351</v>
      </c>
      <c r="G37" s="32">
        <f t="shared" si="3"/>
        <v>35</v>
      </c>
      <c r="H37" s="44">
        <v>34.779864000000003</v>
      </c>
      <c r="I37" s="44">
        <v>-116.594275</v>
      </c>
      <c r="J37" s="33" t="s">
        <v>343</v>
      </c>
      <c r="K37" s="20" t="s">
        <v>198</v>
      </c>
      <c r="L37" s="20" t="s">
        <v>335</v>
      </c>
      <c r="M37" s="3" t="s">
        <v>175</v>
      </c>
      <c r="N37" s="3" t="s">
        <v>199</v>
      </c>
      <c r="O37" s="3" t="s">
        <v>455</v>
      </c>
      <c r="P37" s="3" t="s">
        <v>421</v>
      </c>
      <c r="Q37" s="3" t="s">
        <v>376</v>
      </c>
      <c r="R37" s="13" t="s">
        <v>21</v>
      </c>
      <c r="S37" s="13" t="str">
        <f t="shared" si="1"/>
        <v>09/11/16</v>
      </c>
      <c r="T37" s="13" t="str">
        <f t="shared" si="2"/>
        <v>18:20:57</v>
      </c>
      <c r="U37" s="49">
        <v>2.6732588363200001</v>
      </c>
      <c r="V37" s="49">
        <v>168.15159826799999</v>
      </c>
    </row>
    <row r="38" spans="1:22" x14ac:dyDescent="0.35">
      <c r="A38" s="13" t="s">
        <v>578</v>
      </c>
      <c r="B38" s="43">
        <v>35.185084000000003</v>
      </c>
      <c r="C38" s="43">
        <v>-119.10205500000001</v>
      </c>
      <c r="D38" s="32" t="str">
        <f t="shared" si="0"/>
        <v>ANG_CH4_00036</v>
      </c>
      <c r="E38" s="32" t="s">
        <v>350</v>
      </c>
      <c r="F38" s="32" t="s">
        <v>351</v>
      </c>
      <c r="G38" s="32">
        <f t="shared" si="3"/>
        <v>36</v>
      </c>
      <c r="H38" s="44">
        <v>35.185084000000003</v>
      </c>
      <c r="I38" s="44">
        <v>-119.10205500000001</v>
      </c>
      <c r="J38" s="33" t="s">
        <v>343</v>
      </c>
      <c r="K38" s="20" t="s">
        <v>1193</v>
      </c>
      <c r="L38" s="20" t="s">
        <v>335</v>
      </c>
      <c r="M38" s="3" t="s">
        <v>175</v>
      </c>
      <c r="N38" s="3" t="s">
        <v>200</v>
      </c>
      <c r="O38" s="3" t="s">
        <v>1057</v>
      </c>
      <c r="P38" s="3" t="s">
        <v>1053</v>
      </c>
      <c r="Q38" s="3" t="s">
        <v>392</v>
      </c>
      <c r="R38" s="13" t="s">
        <v>24</v>
      </c>
      <c r="S38" s="13" t="str">
        <f t="shared" si="1"/>
        <v>09/12/16</v>
      </c>
      <c r="T38" s="13" t="str">
        <f t="shared" si="2"/>
        <v>20:19:52</v>
      </c>
      <c r="U38" s="49">
        <v>0.34561209706599999</v>
      </c>
      <c r="V38" s="49">
        <v>52.280493494200002</v>
      </c>
    </row>
    <row r="39" spans="1:22" x14ac:dyDescent="0.35">
      <c r="A39" s="13" t="s">
        <v>579</v>
      </c>
      <c r="B39" s="43">
        <v>35.200662000000001</v>
      </c>
      <c r="C39" s="43">
        <v>-119.05234799999999</v>
      </c>
      <c r="D39" s="32" t="str">
        <f t="shared" si="0"/>
        <v>ANG_CH4_00037</v>
      </c>
      <c r="E39" s="32" t="s">
        <v>350</v>
      </c>
      <c r="F39" s="32" t="s">
        <v>351</v>
      </c>
      <c r="G39" s="32">
        <f t="shared" si="3"/>
        <v>37</v>
      </c>
      <c r="H39" s="44">
        <v>35.200662000000001</v>
      </c>
      <c r="I39" s="44">
        <v>-119.05234799999999</v>
      </c>
      <c r="J39" s="33" t="s">
        <v>514</v>
      </c>
      <c r="K39" s="20" t="s">
        <v>1193</v>
      </c>
      <c r="L39" s="20" t="s">
        <v>335</v>
      </c>
      <c r="M39" s="3" t="s">
        <v>174</v>
      </c>
      <c r="N39" s="3" t="s">
        <v>201</v>
      </c>
      <c r="O39" s="3" t="s">
        <v>1057</v>
      </c>
      <c r="P39" s="3" t="s">
        <v>1085</v>
      </c>
      <c r="Q39" s="3" t="s">
        <v>392</v>
      </c>
      <c r="R39" s="13" t="s">
        <v>24</v>
      </c>
      <c r="S39" s="13" t="str">
        <f t="shared" si="1"/>
        <v>09/12/16</v>
      </c>
      <c r="T39" s="13" t="str">
        <f t="shared" si="2"/>
        <v>20:19:52</v>
      </c>
      <c r="U39" s="49">
        <v>9.7313362839599993</v>
      </c>
      <c r="V39" s="49">
        <v>350.55230708099998</v>
      </c>
    </row>
    <row r="40" spans="1:22" x14ac:dyDescent="0.35">
      <c r="A40" s="13" t="s">
        <v>579</v>
      </c>
      <c r="B40" s="43">
        <v>35.200662000000001</v>
      </c>
      <c r="C40" s="43">
        <v>-119.05234799999999</v>
      </c>
      <c r="D40" s="32" t="str">
        <f t="shared" si="0"/>
        <v>ANG_CH4_00038</v>
      </c>
      <c r="E40" s="32" t="s">
        <v>350</v>
      </c>
      <c r="F40" s="32" t="s">
        <v>351</v>
      </c>
      <c r="G40" s="32">
        <f t="shared" si="3"/>
        <v>38</v>
      </c>
      <c r="H40" s="44">
        <v>35.200676999999999</v>
      </c>
      <c r="I40" s="44">
        <v>-119.052452</v>
      </c>
      <c r="J40" s="33" t="s">
        <v>514</v>
      </c>
      <c r="K40" s="20" t="s">
        <v>1193</v>
      </c>
      <c r="L40" s="20" t="s">
        <v>335</v>
      </c>
      <c r="M40" s="3" t="s">
        <v>174</v>
      </c>
      <c r="N40" s="3" t="s">
        <v>205</v>
      </c>
      <c r="O40" s="3" t="s">
        <v>1057</v>
      </c>
      <c r="P40" s="3" t="s">
        <v>1085</v>
      </c>
      <c r="Q40" s="3" t="s">
        <v>392</v>
      </c>
      <c r="R40" s="13" t="s">
        <v>25</v>
      </c>
      <c r="S40" s="13" t="str">
        <f t="shared" si="1"/>
        <v>09/12/16</v>
      </c>
      <c r="T40" s="13" t="str">
        <f t="shared" si="2"/>
        <v>20:26:47</v>
      </c>
      <c r="U40" s="49">
        <v>4.28931746678</v>
      </c>
      <c r="V40" s="49">
        <v>402.880875694</v>
      </c>
    </row>
    <row r="41" spans="1:22" x14ac:dyDescent="0.35">
      <c r="A41" s="13" t="s">
        <v>580</v>
      </c>
      <c r="B41" s="43">
        <v>35.213923000000001</v>
      </c>
      <c r="C41" s="43">
        <v>-118.987962</v>
      </c>
      <c r="D41" s="32" t="str">
        <f t="shared" si="0"/>
        <v>ANG_CH4_00039</v>
      </c>
      <c r="E41" s="32" t="s">
        <v>350</v>
      </c>
      <c r="F41" s="32" t="s">
        <v>351</v>
      </c>
      <c r="G41" s="32">
        <f t="shared" si="3"/>
        <v>39</v>
      </c>
      <c r="H41" s="44">
        <v>35.213923000000001</v>
      </c>
      <c r="I41" s="44">
        <v>-118.987962</v>
      </c>
      <c r="J41" s="33" t="s">
        <v>343</v>
      </c>
      <c r="K41" s="20" t="s">
        <v>1193</v>
      </c>
      <c r="L41" s="20" t="s">
        <v>335</v>
      </c>
      <c r="M41" s="3" t="s">
        <v>175</v>
      </c>
      <c r="N41" s="3" t="s">
        <v>202</v>
      </c>
      <c r="O41" s="3" t="s">
        <v>1057</v>
      </c>
      <c r="P41" s="3" t="s">
        <v>1054</v>
      </c>
      <c r="Q41" s="3" t="s">
        <v>392</v>
      </c>
      <c r="R41" s="13" t="s">
        <v>24</v>
      </c>
      <c r="S41" s="13" t="str">
        <f t="shared" si="1"/>
        <v>09/12/16</v>
      </c>
      <c r="T41" s="13" t="str">
        <f t="shared" si="2"/>
        <v>20:19:52</v>
      </c>
      <c r="U41" s="49">
        <v>0.14810170419499999</v>
      </c>
      <c r="V41" s="49">
        <v>16.909760495099999</v>
      </c>
    </row>
    <row r="42" spans="1:22" x14ac:dyDescent="0.35">
      <c r="A42" s="13" t="s">
        <v>581</v>
      </c>
      <c r="B42" s="43">
        <v>35.175012000000002</v>
      </c>
      <c r="C42" s="43">
        <v>-119.12432099999999</v>
      </c>
      <c r="D42" s="32" t="str">
        <f t="shared" si="0"/>
        <v>ANG_CH4_00040</v>
      </c>
      <c r="E42" s="32" t="s">
        <v>350</v>
      </c>
      <c r="F42" s="32" t="s">
        <v>351</v>
      </c>
      <c r="G42" s="32">
        <f t="shared" si="3"/>
        <v>40</v>
      </c>
      <c r="H42" s="44">
        <v>35.175012000000002</v>
      </c>
      <c r="I42" s="44">
        <v>-119.12432099999999</v>
      </c>
      <c r="J42" s="33" t="s">
        <v>343</v>
      </c>
      <c r="K42" s="20" t="s">
        <v>1193</v>
      </c>
      <c r="L42" s="20" t="s">
        <v>335</v>
      </c>
      <c r="M42" s="3" t="s">
        <v>175</v>
      </c>
      <c r="N42" s="3" t="s">
        <v>203</v>
      </c>
      <c r="O42" s="3" t="s">
        <v>1057</v>
      </c>
      <c r="P42" s="3" t="s">
        <v>443</v>
      </c>
      <c r="Q42" s="3" t="s">
        <v>392</v>
      </c>
      <c r="R42" s="13" t="s">
        <v>24</v>
      </c>
      <c r="S42" s="13" t="str">
        <f t="shared" si="1"/>
        <v>09/12/16</v>
      </c>
      <c r="T42" s="13" t="str">
        <f t="shared" si="2"/>
        <v>20:19:52</v>
      </c>
      <c r="U42" s="49">
        <v>0.64451675955200005</v>
      </c>
      <c r="V42" s="49">
        <v>140.28328482000001</v>
      </c>
    </row>
    <row r="43" spans="1:22" x14ac:dyDescent="0.35">
      <c r="A43" s="13" t="s">
        <v>582</v>
      </c>
      <c r="B43" s="43">
        <v>35.177401000000003</v>
      </c>
      <c r="C43" s="43">
        <v>-119.121911</v>
      </c>
      <c r="D43" s="32" t="str">
        <f t="shared" si="0"/>
        <v>ANG_CH4_00041</v>
      </c>
      <c r="E43" s="32" t="s">
        <v>350</v>
      </c>
      <c r="F43" s="32" t="s">
        <v>351</v>
      </c>
      <c r="G43" s="32">
        <f t="shared" si="3"/>
        <v>41</v>
      </c>
      <c r="H43" s="44">
        <v>35.177401000000003</v>
      </c>
      <c r="I43" s="44">
        <v>-119.121911</v>
      </c>
      <c r="J43" s="33" t="s">
        <v>343</v>
      </c>
      <c r="K43" s="20" t="s">
        <v>1193</v>
      </c>
      <c r="L43" s="20" t="s">
        <v>335</v>
      </c>
      <c r="M43" s="3" t="s">
        <v>175</v>
      </c>
      <c r="N43" s="3" t="s">
        <v>204</v>
      </c>
      <c r="O43" s="3" t="s">
        <v>1057</v>
      </c>
      <c r="P43" s="3" t="s">
        <v>443</v>
      </c>
      <c r="Q43" s="3" t="s">
        <v>392</v>
      </c>
      <c r="R43" s="13" t="s">
        <v>24</v>
      </c>
      <c r="S43" s="13" t="str">
        <f t="shared" si="1"/>
        <v>09/12/16</v>
      </c>
      <c r="T43" s="13" t="str">
        <f t="shared" si="2"/>
        <v>20:19:52</v>
      </c>
      <c r="U43" s="49">
        <v>0.16079984791599999</v>
      </c>
      <c r="V43" s="49">
        <v>18.569060288599999</v>
      </c>
    </row>
    <row r="44" spans="1:22" x14ac:dyDescent="0.35">
      <c r="A44" s="13" t="s">
        <v>583</v>
      </c>
      <c r="B44" s="43">
        <v>35.185952</v>
      </c>
      <c r="C44" s="43">
        <v>-119.103418</v>
      </c>
      <c r="D44" s="32" t="str">
        <f t="shared" si="0"/>
        <v>ANG_CH4_00042</v>
      </c>
      <c r="E44" s="32" t="s">
        <v>350</v>
      </c>
      <c r="F44" s="32" t="s">
        <v>351</v>
      </c>
      <c r="G44" s="32">
        <f t="shared" si="3"/>
        <v>42</v>
      </c>
      <c r="H44" s="44">
        <v>35.185952</v>
      </c>
      <c r="I44" s="44">
        <v>-119.103418</v>
      </c>
      <c r="J44" s="33" t="s">
        <v>343</v>
      </c>
      <c r="K44" s="20" t="s">
        <v>1193</v>
      </c>
      <c r="L44" s="20" t="s">
        <v>335</v>
      </c>
      <c r="M44" s="3" t="s">
        <v>174</v>
      </c>
      <c r="N44" s="3" t="s">
        <v>206</v>
      </c>
      <c r="O44" s="3" t="s">
        <v>1057</v>
      </c>
      <c r="P44" s="3" t="s">
        <v>1053</v>
      </c>
      <c r="Q44" s="3" t="s">
        <v>392</v>
      </c>
      <c r="R44" s="13" t="s">
        <v>25</v>
      </c>
      <c r="S44" s="13" t="str">
        <f t="shared" si="1"/>
        <v>09/12/16</v>
      </c>
      <c r="T44" s="13" t="str">
        <f t="shared" si="2"/>
        <v>20:26:47</v>
      </c>
      <c r="U44" s="49">
        <v>0.23174693901099999</v>
      </c>
      <c r="V44" s="49">
        <v>33.065087327900002</v>
      </c>
    </row>
    <row r="45" spans="1:22" x14ac:dyDescent="0.35">
      <c r="A45" s="13" t="s">
        <v>584</v>
      </c>
      <c r="B45" s="43">
        <v>35.204009999999997</v>
      </c>
      <c r="C45" s="43">
        <v>-119.08110600000001</v>
      </c>
      <c r="D45" s="32" t="str">
        <f t="shared" si="0"/>
        <v>ANG_CH4_00043</v>
      </c>
      <c r="E45" s="32" t="s">
        <v>350</v>
      </c>
      <c r="F45" s="32" t="s">
        <v>351</v>
      </c>
      <c r="G45" s="32">
        <f t="shared" si="3"/>
        <v>43</v>
      </c>
      <c r="H45" s="44">
        <v>35.204009999999997</v>
      </c>
      <c r="I45" s="44">
        <v>-119.08110600000001</v>
      </c>
      <c r="J45" s="33" t="s">
        <v>343</v>
      </c>
      <c r="K45" s="20" t="s">
        <v>1193</v>
      </c>
      <c r="L45" s="20" t="s">
        <v>335</v>
      </c>
      <c r="M45" s="3" t="s">
        <v>175</v>
      </c>
      <c r="N45" s="3" t="s">
        <v>207</v>
      </c>
      <c r="O45" s="3" t="s">
        <v>1057</v>
      </c>
      <c r="P45" s="3" t="s">
        <v>1086</v>
      </c>
      <c r="Q45" s="3" t="s">
        <v>392</v>
      </c>
      <c r="R45" s="13" t="s">
        <v>25</v>
      </c>
      <c r="S45" s="13" t="str">
        <f t="shared" si="1"/>
        <v>09/12/16</v>
      </c>
      <c r="T45" s="13" t="str">
        <f t="shared" si="2"/>
        <v>20:26:47</v>
      </c>
      <c r="U45" s="49">
        <v>3.8402746599199999</v>
      </c>
      <c r="V45" s="49">
        <v>485.41876766399997</v>
      </c>
    </row>
    <row r="46" spans="1:22" x14ac:dyDescent="0.35">
      <c r="A46" s="13" t="s">
        <v>585</v>
      </c>
      <c r="B46" s="43">
        <v>35.203946999999999</v>
      </c>
      <c r="C46" s="43">
        <v>-119.198909</v>
      </c>
      <c r="D46" s="32" t="str">
        <f t="shared" si="0"/>
        <v>ANG_CH4_00044</v>
      </c>
      <c r="E46" s="32" t="s">
        <v>350</v>
      </c>
      <c r="F46" s="32" t="s">
        <v>351</v>
      </c>
      <c r="G46" s="32">
        <f t="shared" si="3"/>
        <v>44</v>
      </c>
      <c r="H46" s="44">
        <v>35.203946999999999</v>
      </c>
      <c r="I46" s="44">
        <v>-119.198909</v>
      </c>
      <c r="J46" s="33" t="s">
        <v>343</v>
      </c>
      <c r="K46" s="20" t="s">
        <v>1193</v>
      </c>
      <c r="L46" s="20" t="s">
        <v>335</v>
      </c>
      <c r="M46" s="3" t="s">
        <v>174</v>
      </c>
      <c r="N46" s="3" t="s">
        <v>208</v>
      </c>
      <c r="O46" s="3" t="s">
        <v>1057</v>
      </c>
      <c r="P46" s="3" t="s">
        <v>1055</v>
      </c>
      <c r="Q46" s="3" t="s">
        <v>392</v>
      </c>
      <c r="R46" s="13" t="s">
        <v>26</v>
      </c>
      <c r="S46" s="13" t="str">
        <f t="shared" si="1"/>
        <v>09/12/16</v>
      </c>
      <c r="T46" s="13" t="str">
        <f t="shared" si="2"/>
        <v>20:41:41</v>
      </c>
      <c r="U46" s="49">
        <v>5.0733218384000001</v>
      </c>
      <c r="V46" s="49">
        <v>355.04575761400002</v>
      </c>
    </row>
    <row r="47" spans="1:22" x14ac:dyDescent="0.35">
      <c r="A47" s="13" t="s">
        <v>586</v>
      </c>
      <c r="B47" s="43">
        <v>35.214329999999997</v>
      </c>
      <c r="C47" s="43">
        <v>-119.207404</v>
      </c>
      <c r="D47" s="32" t="str">
        <f t="shared" si="0"/>
        <v>ANG_CH4_00045</v>
      </c>
      <c r="E47" s="32" t="s">
        <v>350</v>
      </c>
      <c r="F47" s="32" t="s">
        <v>351</v>
      </c>
      <c r="G47" s="32">
        <f t="shared" si="3"/>
        <v>45</v>
      </c>
      <c r="H47" s="44">
        <v>35.214329999999997</v>
      </c>
      <c r="I47" s="44">
        <v>-119.207404</v>
      </c>
      <c r="J47" s="33" t="s">
        <v>343</v>
      </c>
      <c r="K47" s="20" t="s">
        <v>1193</v>
      </c>
      <c r="L47" s="20" t="s">
        <v>335</v>
      </c>
      <c r="M47" s="3" t="s">
        <v>174</v>
      </c>
      <c r="N47" s="3" t="s">
        <v>209</v>
      </c>
      <c r="O47" s="3" t="s">
        <v>1057</v>
      </c>
      <c r="P47" s="3" t="s">
        <v>444</v>
      </c>
      <c r="Q47" s="3" t="s">
        <v>392</v>
      </c>
      <c r="R47" s="13" t="s">
        <v>27</v>
      </c>
      <c r="S47" s="13" t="str">
        <f t="shared" si="1"/>
        <v>09/12/16</v>
      </c>
      <c r="T47" s="13" t="str">
        <f t="shared" si="2"/>
        <v>20:49:33</v>
      </c>
      <c r="U47" s="49">
        <v>0.57553415373000005</v>
      </c>
      <c r="V47" s="49">
        <v>55.782613778799998</v>
      </c>
    </row>
    <row r="48" spans="1:22" x14ac:dyDescent="0.35">
      <c r="A48" s="13" t="s">
        <v>587</v>
      </c>
      <c r="B48" s="43">
        <v>35.214247999999998</v>
      </c>
      <c r="C48" s="43">
        <v>-119.209689</v>
      </c>
      <c r="D48" s="32" t="str">
        <f t="shared" si="0"/>
        <v>ANG_CH4_00046</v>
      </c>
      <c r="E48" s="32" t="s">
        <v>350</v>
      </c>
      <c r="F48" s="32" t="s">
        <v>351</v>
      </c>
      <c r="G48" s="32">
        <f t="shared" si="3"/>
        <v>46</v>
      </c>
      <c r="H48" s="44">
        <v>35.214247999999998</v>
      </c>
      <c r="I48" s="44">
        <v>-119.209689</v>
      </c>
      <c r="J48" s="33" t="s">
        <v>343</v>
      </c>
      <c r="K48" s="20" t="s">
        <v>1193</v>
      </c>
      <c r="L48" s="20" t="s">
        <v>335</v>
      </c>
      <c r="M48" s="3" t="s">
        <v>174</v>
      </c>
      <c r="N48" s="3" t="s">
        <v>210</v>
      </c>
      <c r="O48" s="3" t="s">
        <v>1057</v>
      </c>
      <c r="P48" s="3" t="s">
        <v>1087</v>
      </c>
      <c r="Q48" s="3" t="s">
        <v>392</v>
      </c>
      <c r="R48" s="13" t="s">
        <v>27</v>
      </c>
      <c r="S48" s="13" t="str">
        <f t="shared" si="1"/>
        <v>09/12/16</v>
      </c>
      <c r="T48" s="13" t="str">
        <f t="shared" si="2"/>
        <v>20:49:33</v>
      </c>
      <c r="U48" s="49">
        <v>0.213639652357</v>
      </c>
      <c r="V48" s="49">
        <v>16.909760495099999</v>
      </c>
    </row>
    <row r="49" spans="1:22" x14ac:dyDescent="0.35">
      <c r="A49" s="13" t="s">
        <v>588</v>
      </c>
      <c r="B49" s="43">
        <v>35.202446999999999</v>
      </c>
      <c r="C49" s="43">
        <v>-119.198758</v>
      </c>
      <c r="D49" s="32" t="str">
        <f t="shared" si="0"/>
        <v>ANG_CH4_00047</v>
      </c>
      <c r="E49" s="32" t="s">
        <v>350</v>
      </c>
      <c r="F49" s="32" t="s">
        <v>351</v>
      </c>
      <c r="G49" s="32">
        <f t="shared" si="3"/>
        <v>47</v>
      </c>
      <c r="H49" s="44">
        <v>35.202446999999999</v>
      </c>
      <c r="I49" s="44">
        <v>-119.198758</v>
      </c>
      <c r="J49" s="33" t="s">
        <v>343</v>
      </c>
      <c r="K49" s="20" t="s">
        <v>1193</v>
      </c>
      <c r="L49" s="20" t="s">
        <v>335</v>
      </c>
      <c r="M49" s="3" t="s">
        <v>174</v>
      </c>
      <c r="N49" s="3" t="s">
        <v>211</v>
      </c>
      <c r="O49" s="3" t="s">
        <v>1057</v>
      </c>
      <c r="P49" s="3" t="s">
        <v>1055</v>
      </c>
      <c r="Q49" s="3" t="s">
        <v>392</v>
      </c>
      <c r="R49" s="13" t="s">
        <v>27</v>
      </c>
      <c r="S49" s="13" t="str">
        <f t="shared" si="1"/>
        <v>09/12/16</v>
      </c>
      <c r="T49" s="13" t="str">
        <f t="shared" si="2"/>
        <v>20:49:33</v>
      </c>
      <c r="U49" s="49">
        <v>8.3686974700499999</v>
      </c>
      <c r="V49" s="49">
        <v>247.928800263</v>
      </c>
    </row>
    <row r="50" spans="1:22" x14ac:dyDescent="0.35">
      <c r="A50" s="13" t="s">
        <v>589</v>
      </c>
      <c r="B50" s="43">
        <v>35.251413999999997</v>
      </c>
      <c r="C50" s="43">
        <v>-119.157174</v>
      </c>
      <c r="D50" s="32" t="str">
        <f t="shared" si="0"/>
        <v>ANG_CH4_00048</v>
      </c>
      <c r="E50" s="32" t="s">
        <v>350</v>
      </c>
      <c r="F50" s="32" t="s">
        <v>351</v>
      </c>
      <c r="G50" s="32">
        <f t="shared" si="3"/>
        <v>48</v>
      </c>
      <c r="H50" s="44">
        <v>35.251413999999997</v>
      </c>
      <c r="I50" s="44">
        <v>-119.157174</v>
      </c>
      <c r="J50" s="33" t="s">
        <v>343</v>
      </c>
      <c r="K50" s="20" t="s">
        <v>1193</v>
      </c>
      <c r="L50" s="20" t="s">
        <v>335</v>
      </c>
      <c r="M50" s="3" t="s">
        <v>174</v>
      </c>
      <c r="N50" s="3" t="s">
        <v>212</v>
      </c>
      <c r="O50" s="3" t="s">
        <v>1057</v>
      </c>
      <c r="P50" s="3" t="s">
        <v>1055</v>
      </c>
      <c r="Q50" s="3" t="s">
        <v>392</v>
      </c>
      <c r="R50" s="13" t="s">
        <v>29</v>
      </c>
      <c r="S50" s="13" t="str">
        <f t="shared" si="1"/>
        <v>09/12/16</v>
      </c>
      <c r="T50" s="13" t="str">
        <f t="shared" si="2"/>
        <v>21:04:06</v>
      </c>
      <c r="U50" s="49">
        <v>4.3574654660199998</v>
      </c>
      <c r="V50" s="49">
        <v>464.36235850899999</v>
      </c>
    </row>
    <row r="51" spans="1:22" ht="19.5" customHeight="1" x14ac:dyDescent="0.35">
      <c r="A51" s="13" t="s">
        <v>590</v>
      </c>
      <c r="B51" s="43">
        <v>35.957973000000003</v>
      </c>
      <c r="C51" s="43">
        <v>-119.231588</v>
      </c>
      <c r="D51" s="32" t="str">
        <f t="shared" si="0"/>
        <v>ANG_CH4_00049</v>
      </c>
      <c r="E51" s="32" t="s">
        <v>350</v>
      </c>
      <c r="F51" s="32" t="s">
        <v>351</v>
      </c>
      <c r="G51" s="32">
        <f t="shared" si="3"/>
        <v>49</v>
      </c>
      <c r="H51" s="44">
        <v>35.957973000000003</v>
      </c>
      <c r="I51" s="44">
        <v>-119.231588</v>
      </c>
      <c r="J51" s="33" t="s">
        <v>343</v>
      </c>
      <c r="K51" s="20" t="s">
        <v>1194</v>
      </c>
      <c r="L51" s="20" t="s">
        <v>335</v>
      </c>
      <c r="M51" s="3" t="s">
        <v>174</v>
      </c>
      <c r="N51" s="3" t="s">
        <v>216</v>
      </c>
      <c r="O51" s="3" t="s">
        <v>1057</v>
      </c>
      <c r="P51" s="3" t="s">
        <v>1088</v>
      </c>
      <c r="Q51" s="3" t="s">
        <v>392</v>
      </c>
      <c r="R51" s="13" t="s">
        <v>34</v>
      </c>
      <c r="S51" s="13" t="str">
        <f t="shared" si="1"/>
        <v>09/13/16</v>
      </c>
      <c r="T51" s="13" t="str">
        <f t="shared" si="2"/>
        <v>20:10:27</v>
      </c>
      <c r="U51" s="49">
        <v>1.58526332397</v>
      </c>
      <c r="V51" s="49">
        <v>277.77148881800002</v>
      </c>
    </row>
    <row r="52" spans="1:22" x14ac:dyDescent="0.35">
      <c r="A52" s="13" t="s">
        <v>591</v>
      </c>
      <c r="B52" s="43">
        <v>36.000466000000003</v>
      </c>
      <c r="C52" s="43">
        <v>-119.50093200000001</v>
      </c>
      <c r="D52" s="32" t="str">
        <f t="shared" si="0"/>
        <v>ANG_CH4_00050</v>
      </c>
      <c r="E52" s="32" t="s">
        <v>350</v>
      </c>
      <c r="F52" s="32" t="s">
        <v>351</v>
      </c>
      <c r="G52" s="32">
        <f t="shared" si="3"/>
        <v>50</v>
      </c>
      <c r="H52" s="44">
        <v>36.000466000000003</v>
      </c>
      <c r="I52" s="44">
        <v>-119.50093200000001</v>
      </c>
      <c r="J52" s="33" t="s">
        <v>343</v>
      </c>
      <c r="K52" s="20" t="s">
        <v>1194</v>
      </c>
      <c r="L52" s="20" t="s">
        <v>335</v>
      </c>
      <c r="M52" s="3" t="s">
        <v>174</v>
      </c>
      <c r="N52" s="3" t="s">
        <v>336</v>
      </c>
      <c r="O52" s="3" t="s">
        <v>1057</v>
      </c>
      <c r="P52" s="3"/>
      <c r="Q52" s="3" t="s">
        <v>392</v>
      </c>
      <c r="R52" s="13" t="s">
        <v>39</v>
      </c>
      <c r="S52" s="13" t="str">
        <f t="shared" si="1"/>
        <v>09/13/16</v>
      </c>
      <c r="T52" s="13" t="str">
        <f t="shared" si="2"/>
        <v>21:07:55</v>
      </c>
      <c r="U52" s="49">
        <v>0.91203922871499998</v>
      </c>
      <c r="V52" s="49">
        <v>158.40454538899999</v>
      </c>
    </row>
    <row r="53" spans="1:22" x14ac:dyDescent="0.35">
      <c r="A53" s="13" t="s">
        <v>592</v>
      </c>
      <c r="B53" s="43">
        <v>35.990879999999997</v>
      </c>
      <c r="C53" s="43">
        <v>-119.491941</v>
      </c>
      <c r="D53" s="32" t="str">
        <f t="shared" si="0"/>
        <v>ANG_CH4_00051</v>
      </c>
      <c r="E53" s="32" t="s">
        <v>350</v>
      </c>
      <c r="F53" s="32" t="s">
        <v>351</v>
      </c>
      <c r="G53" s="32">
        <f t="shared" si="3"/>
        <v>51</v>
      </c>
      <c r="H53" s="44">
        <v>35.990879999999997</v>
      </c>
      <c r="I53" s="44">
        <v>-119.491941</v>
      </c>
      <c r="J53" s="33" t="s">
        <v>343</v>
      </c>
      <c r="K53" s="20" t="s">
        <v>1194</v>
      </c>
      <c r="L53" s="20" t="s">
        <v>335</v>
      </c>
      <c r="M53" s="3" t="s">
        <v>175</v>
      </c>
      <c r="N53" s="3" t="s">
        <v>337</v>
      </c>
      <c r="O53" s="3" t="s">
        <v>1211</v>
      </c>
      <c r="P53" s="3" t="s">
        <v>1212</v>
      </c>
      <c r="Q53" s="3" t="s">
        <v>395</v>
      </c>
      <c r="R53" s="13" t="s">
        <v>39</v>
      </c>
      <c r="S53" s="13" t="str">
        <f t="shared" si="1"/>
        <v>09/13/16</v>
      </c>
      <c r="T53" s="13" t="str">
        <f t="shared" si="2"/>
        <v>21:07:55</v>
      </c>
      <c r="U53" s="49">
        <v>0.13077877555</v>
      </c>
      <c r="V53" s="49">
        <v>16.1554944214</v>
      </c>
    </row>
    <row r="54" spans="1:22" x14ac:dyDescent="0.35">
      <c r="A54" s="13" t="s">
        <v>593</v>
      </c>
      <c r="B54" s="43">
        <v>36.018492999999999</v>
      </c>
      <c r="C54" s="43">
        <v>-119.41682299999999</v>
      </c>
      <c r="D54" s="32" t="str">
        <f t="shared" si="0"/>
        <v>ANG_CH4_00052</v>
      </c>
      <c r="E54" s="32" t="s">
        <v>350</v>
      </c>
      <c r="F54" s="32" t="s">
        <v>351</v>
      </c>
      <c r="G54" s="32">
        <f t="shared" si="3"/>
        <v>52</v>
      </c>
      <c r="H54" s="44">
        <v>36.018614999999997</v>
      </c>
      <c r="I54" s="44">
        <v>-119.41664900000001</v>
      </c>
      <c r="J54" s="33" t="s">
        <v>514</v>
      </c>
      <c r="K54" s="20" t="s">
        <v>1195</v>
      </c>
      <c r="L54" s="20" t="s">
        <v>335</v>
      </c>
      <c r="M54" s="3" t="s">
        <v>174</v>
      </c>
      <c r="N54" s="3" t="s">
        <v>481</v>
      </c>
      <c r="O54" s="3" t="s">
        <v>1057</v>
      </c>
      <c r="P54" s="3" t="s">
        <v>1089</v>
      </c>
      <c r="Q54" s="3" t="s">
        <v>392</v>
      </c>
      <c r="R54" s="13" t="s">
        <v>40</v>
      </c>
      <c r="S54" s="13" t="str">
        <f t="shared" si="1"/>
        <v>09/13/16</v>
      </c>
      <c r="T54" s="13" t="str">
        <f t="shared" si="2"/>
        <v>21:21:01</v>
      </c>
      <c r="U54" s="49">
        <v>7.7176793585499999</v>
      </c>
      <c r="V54" s="49">
        <v>453.72458606499998</v>
      </c>
    </row>
    <row r="55" spans="1:22" x14ac:dyDescent="0.35">
      <c r="A55" s="13" t="s">
        <v>593</v>
      </c>
      <c r="B55" s="43">
        <v>36.018492999999999</v>
      </c>
      <c r="C55" s="43">
        <v>-119.41682299999999</v>
      </c>
      <c r="D55" s="32" t="str">
        <f t="shared" si="0"/>
        <v>ANG_CH4_00053</v>
      </c>
      <c r="E55" s="32" t="s">
        <v>350</v>
      </c>
      <c r="F55" s="32" t="s">
        <v>351</v>
      </c>
      <c r="G55" s="32">
        <f t="shared" si="3"/>
        <v>53</v>
      </c>
      <c r="H55" s="44">
        <v>36.018492999999999</v>
      </c>
      <c r="I55" s="44">
        <v>-119.41682299999999</v>
      </c>
      <c r="J55" s="33" t="s">
        <v>514</v>
      </c>
      <c r="K55" s="20" t="s">
        <v>1195</v>
      </c>
      <c r="L55" s="20" t="s">
        <v>335</v>
      </c>
      <c r="M55" s="3" t="s">
        <v>175</v>
      </c>
      <c r="N55" s="3" t="s">
        <v>338</v>
      </c>
      <c r="O55" s="3" t="s">
        <v>1057</v>
      </c>
      <c r="P55" s="3" t="s">
        <v>1089</v>
      </c>
      <c r="Q55" s="3" t="s">
        <v>392</v>
      </c>
      <c r="R55" s="13" t="s">
        <v>39</v>
      </c>
      <c r="S55" s="13" t="str">
        <f t="shared" si="1"/>
        <v>09/13/16</v>
      </c>
      <c r="T55" s="13" t="str">
        <f t="shared" si="2"/>
        <v>21:07:55</v>
      </c>
      <c r="U55" s="49">
        <v>0.78970273211599995</v>
      </c>
      <c r="V55" s="49">
        <v>202.24984548800001</v>
      </c>
    </row>
    <row r="56" spans="1:22" x14ac:dyDescent="0.35">
      <c r="A56" s="13" t="s">
        <v>594</v>
      </c>
      <c r="B56" s="43">
        <v>36.044477999999998</v>
      </c>
      <c r="C56" s="43">
        <v>-119.21684</v>
      </c>
      <c r="D56" s="32" t="str">
        <f t="shared" si="0"/>
        <v>ANG_CH4_00054</v>
      </c>
      <c r="E56" s="32" t="s">
        <v>350</v>
      </c>
      <c r="F56" s="32" t="s">
        <v>351</v>
      </c>
      <c r="G56" s="32">
        <f t="shared" si="3"/>
        <v>54</v>
      </c>
      <c r="H56" s="44">
        <v>36.044477999999998</v>
      </c>
      <c r="I56" s="44">
        <v>-119.21684</v>
      </c>
      <c r="J56" s="33" t="s">
        <v>343</v>
      </c>
      <c r="K56" s="20" t="s">
        <v>1196</v>
      </c>
      <c r="L56" s="20" t="s">
        <v>335</v>
      </c>
      <c r="M56" s="3" t="s">
        <v>175</v>
      </c>
      <c r="N56" s="3" t="s">
        <v>339</v>
      </c>
      <c r="O56" s="3" t="s">
        <v>1057</v>
      </c>
      <c r="P56" s="3" t="s">
        <v>1090</v>
      </c>
      <c r="Q56" s="3" t="s">
        <v>392</v>
      </c>
      <c r="R56" s="13" t="s">
        <v>39</v>
      </c>
      <c r="S56" s="13" t="str">
        <f t="shared" si="1"/>
        <v>09/13/16</v>
      </c>
      <c r="T56" s="13" t="str">
        <f t="shared" si="2"/>
        <v>21:07:55</v>
      </c>
      <c r="U56" s="49">
        <v>29</v>
      </c>
      <c r="V56" s="49" t="s">
        <v>1217</v>
      </c>
    </row>
    <row r="57" spans="1:22" x14ac:dyDescent="0.35">
      <c r="A57" s="13" t="s">
        <v>595</v>
      </c>
      <c r="B57" s="43">
        <v>36.093493000000002</v>
      </c>
      <c r="C57" s="43">
        <v>-119.339671</v>
      </c>
      <c r="D57" s="32" t="str">
        <f t="shared" si="0"/>
        <v>ANG_CH4_00055</v>
      </c>
      <c r="E57" s="32" t="s">
        <v>350</v>
      </c>
      <c r="F57" s="32" t="s">
        <v>351</v>
      </c>
      <c r="G57" s="32">
        <f t="shared" si="3"/>
        <v>55</v>
      </c>
      <c r="H57" s="44">
        <v>36.093493000000002</v>
      </c>
      <c r="I57" s="44">
        <v>-119.339671</v>
      </c>
      <c r="J57" s="33" t="s">
        <v>343</v>
      </c>
      <c r="K57" s="20" t="s">
        <v>1195</v>
      </c>
      <c r="L57" s="20" t="s">
        <v>335</v>
      </c>
      <c r="M57" s="3" t="s">
        <v>175</v>
      </c>
      <c r="N57" s="3" t="s">
        <v>220</v>
      </c>
      <c r="O57" s="3" t="s">
        <v>1057</v>
      </c>
      <c r="P57" s="3" t="s">
        <v>1091</v>
      </c>
      <c r="Q57" s="3" t="s">
        <v>392</v>
      </c>
      <c r="R57" s="13" t="s">
        <v>44</v>
      </c>
      <c r="S57" s="13" t="str">
        <f t="shared" si="1"/>
        <v>09/13/16</v>
      </c>
      <c r="T57" s="13" t="str">
        <f t="shared" si="2"/>
        <v>22:11:44</v>
      </c>
      <c r="U57" s="49">
        <v>2.8234716262699999</v>
      </c>
      <c r="V57" s="49">
        <v>496.38896039299999</v>
      </c>
    </row>
    <row r="58" spans="1:22" x14ac:dyDescent="0.35">
      <c r="A58" s="13" t="s">
        <v>596</v>
      </c>
      <c r="B58" s="43">
        <v>36.081249999999997</v>
      </c>
      <c r="C58" s="43">
        <v>-119.421266</v>
      </c>
      <c r="D58" s="32" t="str">
        <f t="shared" si="0"/>
        <v>ANG_CH4_00056</v>
      </c>
      <c r="E58" s="32" t="s">
        <v>350</v>
      </c>
      <c r="F58" s="32" t="s">
        <v>351</v>
      </c>
      <c r="G58" s="32">
        <f t="shared" si="3"/>
        <v>56</v>
      </c>
      <c r="H58" s="44">
        <v>36.081249999999997</v>
      </c>
      <c r="I58" s="44">
        <v>-119.421266</v>
      </c>
      <c r="J58" s="33" t="s">
        <v>343</v>
      </c>
      <c r="K58" s="20" t="s">
        <v>1196</v>
      </c>
      <c r="L58" s="20" t="s">
        <v>335</v>
      </c>
      <c r="M58" s="3" t="s">
        <v>175</v>
      </c>
      <c r="N58" s="3" t="s">
        <v>221</v>
      </c>
      <c r="O58" s="3" t="s">
        <v>1057</v>
      </c>
      <c r="P58" s="3" t="s">
        <v>1092</v>
      </c>
      <c r="Q58" s="3" t="s">
        <v>392</v>
      </c>
      <c r="R58" s="13" t="s">
        <v>44</v>
      </c>
      <c r="S58" s="13" t="str">
        <f t="shared" si="1"/>
        <v>09/13/16</v>
      </c>
      <c r="T58" s="13" t="str">
        <f t="shared" si="2"/>
        <v>22:11:44</v>
      </c>
      <c r="U58" s="49">
        <v>21.734301798000001</v>
      </c>
      <c r="V58" s="49">
        <v>490.33254022099999</v>
      </c>
    </row>
    <row r="59" spans="1:22" x14ac:dyDescent="0.35">
      <c r="A59" s="13" t="s">
        <v>597</v>
      </c>
      <c r="B59" s="43">
        <v>36.073665339999998</v>
      </c>
      <c r="C59" s="43">
        <v>-119.44094609</v>
      </c>
      <c r="D59" s="32" t="str">
        <f t="shared" si="0"/>
        <v>ANG_CH4_00057</v>
      </c>
      <c r="E59" s="32" t="s">
        <v>350</v>
      </c>
      <c r="F59" s="32" t="s">
        <v>351</v>
      </c>
      <c r="G59" s="32">
        <f t="shared" si="3"/>
        <v>57</v>
      </c>
      <c r="H59" s="44">
        <v>36.073663369999998</v>
      </c>
      <c r="I59" s="44">
        <v>-119.44098439</v>
      </c>
      <c r="J59" s="33" t="s">
        <v>514</v>
      </c>
      <c r="K59" s="20" t="s">
        <v>1194</v>
      </c>
      <c r="L59" s="20" t="s">
        <v>335</v>
      </c>
      <c r="M59" s="3" t="s">
        <v>175</v>
      </c>
      <c r="N59" s="3" t="s">
        <v>840</v>
      </c>
      <c r="O59" s="3" t="s">
        <v>1056</v>
      </c>
      <c r="P59" s="3" t="s">
        <v>1093</v>
      </c>
      <c r="Q59" s="3" t="s">
        <v>392</v>
      </c>
      <c r="R59" s="13" t="s">
        <v>172</v>
      </c>
      <c r="S59" s="13" t="str">
        <f t="shared" si="1"/>
        <v>10/29/16</v>
      </c>
      <c r="T59" s="13" t="str">
        <f t="shared" si="2"/>
        <v>21:54:38</v>
      </c>
      <c r="U59" s="49">
        <v>18.6558351296</v>
      </c>
      <c r="V59" s="49">
        <v>444.71771945799998</v>
      </c>
    </row>
    <row r="60" spans="1:22" x14ac:dyDescent="0.35">
      <c r="A60" s="13" t="s">
        <v>597</v>
      </c>
      <c r="B60" s="43">
        <v>36.073456319999998</v>
      </c>
      <c r="C60" s="43">
        <v>-119.44093046</v>
      </c>
      <c r="D60" s="32" t="str">
        <f t="shared" si="0"/>
        <v>ANG_CH4_00058</v>
      </c>
      <c r="E60" s="32" t="s">
        <v>350</v>
      </c>
      <c r="F60" s="32" t="s">
        <v>351</v>
      </c>
      <c r="G60" s="32">
        <f t="shared" si="3"/>
        <v>58</v>
      </c>
      <c r="H60" s="44">
        <v>36.073456319999998</v>
      </c>
      <c r="I60" s="44">
        <v>-119.44093046</v>
      </c>
      <c r="J60" s="33" t="s">
        <v>514</v>
      </c>
      <c r="K60" s="20" t="s">
        <v>1196</v>
      </c>
      <c r="L60" s="20" t="s">
        <v>335</v>
      </c>
      <c r="M60" s="3" t="s">
        <v>174</v>
      </c>
      <c r="N60" s="3" t="s">
        <v>839</v>
      </c>
      <c r="O60" s="3" t="s">
        <v>1056</v>
      </c>
      <c r="P60" s="3" t="s">
        <v>1093</v>
      </c>
      <c r="Q60" s="3" t="s">
        <v>392</v>
      </c>
      <c r="R60" s="13" t="s">
        <v>172</v>
      </c>
      <c r="S60" s="13" t="str">
        <f t="shared" si="1"/>
        <v>10/29/16</v>
      </c>
      <c r="T60" s="13" t="str">
        <f t="shared" si="2"/>
        <v>21:54:38</v>
      </c>
      <c r="U60" s="49">
        <v>18.629814181499999</v>
      </c>
      <c r="V60" s="49">
        <v>444.71771945799998</v>
      </c>
    </row>
    <row r="61" spans="1:22" x14ac:dyDescent="0.35">
      <c r="A61" s="13" t="s">
        <v>597</v>
      </c>
      <c r="B61" s="43">
        <v>36.07396851</v>
      </c>
      <c r="C61" s="43">
        <v>-119.44135418</v>
      </c>
      <c r="D61" s="32" t="str">
        <f t="shared" si="0"/>
        <v>ANG_CH4_00059</v>
      </c>
      <c r="E61" s="32" t="s">
        <v>350</v>
      </c>
      <c r="F61" s="32" t="s">
        <v>351</v>
      </c>
      <c r="G61" s="32">
        <f t="shared" si="3"/>
        <v>59</v>
      </c>
      <c r="H61" s="44">
        <v>36.07396851</v>
      </c>
      <c r="I61" s="44">
        <v>-119.44135418</v>
      </c>
      <c r="J61" s="33" t="s">
        <v>514</v>
      </c>
      <c r="K61" s="20" t="s">
        <v>1196</v>
      </c>
      <c r="L61" s="20" t="s">
        <v>335</v>
      </c>
      <c r="M61" s="3" t="s">
        <v>175</v>
      </c>
      <c r="N61" s="3" t="s">
        <v>825</v>
      </c>
      <c r="O61" s="3" t="s">
        <v>1056</v>
      </c>
      <c r="P61" s="3" t="s">
        <v>1093</v>
      </c>
      <c r="Q61" s="3" t="s">
        <v>392</v>
      </c>
      <c r="R61" s="13" t="s">
        <v>166</v>
      </c>
      <c r="S61" s="13" t="str">
        <f t="shared" si="1"/>
        <v>10/29/16</v>
      </c>
      <c r="T61" s="13" t="str">
        <f t="shared" si="2"/>
        <v>18:50:45</v>
      </c>
      <c r="U61" s="49">
        <v>15.0916017164</v>
      </c>
      <c r="V61" s="49">
        <v>498.54276647</v>
      </c>
    </row>
    <row r="62" spans="1:22" x14ac:dyDescent="0.35">
      <c r="A62" s="13" t="s">
        <v>597</v>
      </c>
      <c r="B62" s="43">
        <v>36.073374999999999</v>
      </c>
      <c r="C62" s="43">
        <v>-119.44058699999999</v>
      </c>
      <c r="D62" s="32" t="str">
        <f t="shared" si="0"/>
        <v>ANG_CH4_00060</v>
      </c>
      <c r="E62" s="32" t="s">
        <v>350</v>
      </c>
      <c r="F62" s="32" t="s">
        <v>351</v>
      </c>
      <c r="G62" s="32">
        <f t="shared" si="3"/>
        <v>60</v>
      </c>
      <c r="H62" s="44">
        <v>36.073374999999999</v>
      </c>
      <c r="I62" s="44">
        <v>-119.44058699999999</v>
      </c>
      <c r="J62" s="33" t="s">
        <v>514</v>
      </c>
      <c r="K62" s="20" t="s">
        <v>1196</v>
      </c>
      <c r="L62" s="20" t="s">
        <v>335</v>
      </c>
      <c r="M62" s="3" t="s">
        <v>174</v>
      </c>
      <c r="N62" s="3" t="s">
        <v>223</v>
      </c>
      <c r="O62" s="3" t="s">
        <v>1056</v>
      </c>
      <c r="P62" s="3" t="s">
        <v>1093</v>
      </c>
      <c r="Q62" s="3" t="s">
        <v>392</v>
      </c>
      <c r="R62" s="13" t="s">
        <v>44</v>
      </c>
      <c r="S62" s="13" t="str">
        <f t="shared" si="1"/>
        <v>09/13/16</v>
      </c>
      <c r="T62" s="13" t="str">
        <f t="shared" si="2"/>
        <v>22:11:44</v>
      </c>
      <c r="U62" s="49">
        <v>11.928053760899999</v>
      </c>
      <c r="V62" s="49">
        <v>418.62632502000002</v>
      </c>
    </row>
    <row r="63" spans="1:22" x14ac:dyDescent="0.35">
      <c r="A63" s="13" t="s">
        <v>597</v>
      </c>
      <c r="B63" s="43">
        <v>36.073956619999997</v>
      </c>
      <c r="C63" s="43">
        <v>-119.44095403999999</v>
      </c>
      <c r="D63" s="32" t="str">
        <f t="shared" si="0"/>
        <v>ANG_CH4_00061</v>
      </c>
      <c r="E63" s="32" t="s">
        <v>350</v>
      </c>
      <c r="F63" s="32" t="s">
        <v>351</v>
      </c>
      <c r="G63" s="32">
        <f t="shared" si="3"/>
        <v>61</v>
      </c>
      <c r="H63" s="44">
        <v>36.073956619999997</v>
      </c>
      <c r="I63" s="44">
        <v>-119.44095403999999</v>
      </c>
      <c r="J63" s="33" t="s">
        <v>514</v>
      </c>
      <c r="K63" s="20" t="s">
        <v>1194</v>
      </c>
      <c r="L63" s="20" t="s">
        <v>335</v>
      </c>
      <c r="M63" s="3" t="s">
        <v>175</v>
      </c>
      <c r="N63" s="3" t="s">
        <v>826</v>
      </c>
      <c r="O63" s="3" t="s">
        <v>1056</v>
      </c>
      <c r="P63" s="3" t="s">
        <v>1093</v>
      </c>
      <c r="Q63" s="3" t="s">
        <v>392</v>
      </c>
      <c r="R63" s="13" t="s">
        <v>166</v>
      </c>
      <c r="S63" s="13" t="str">
        <f t="shared" si="1"/>
        <v>10/29/16</v>
      </c>
      <c r="T63" s="13" t="str">
        <f t="shared" si="2"/>
        <v>18:50:45</v>
      </c>
      <c r="U63" s="49">
        <v>14.1390523224</v>
      </c>
      <c r="V63" s="49">
        <v>498.54276647</v>
      </c>
    </row>
    <row r="64" spans="1:22" x14ac:dyDescent="0.35">
      <c r="A64" s="13" t="s">
        <v>597</v>
      </c>
      <c r="B64" s="43">
        <v>36.073672000000002</v>
      </c>
      <c r="C64" s="43">
        <v>-119.44069</v>
      </c>
      <c r="D64" s="32" t="str">
        <f t="shared" si="0"/>
        <v>ANG_CH4_00062</v>
      </c>
      <c r="E64" s="32" t="s">
        <v>350</v>
      </c>
      <c r="F64" s="32" t="s">
        <v>351</v>
      </c>
      <c r="G64" s="32">
        <f t="shared" si="3"/>
        <v>62</v>
      </c>
      <c r="H64" s="44">
        <v>36.073672000000002</v>
      </c>
      <c r="I64" s="44">
        <v>-119.44069</v>
      </c>
      <c r="J64" s="33" t="s">
        <v>514</v>
      </c>
      <c r="K64" s="20" t="s">
        <v>1196</v>
      </c>
      <c r="L64" s="20" t="s">
        <v>335</v>
      </c>
      <c r="M64" s="3" t="s">
        <v>174</v>
      </c>
      <c r="N64" s="3" t="s">
        <v>222</v>
      </c>
      <c r="O64" s="3" t="s">
        <v>1056</v>
      </c>
      <c r="P64" s="3" t="s">
        <v>1093</v>
      </c>
      <c r="Q64" s="3" t="s">
        <v>392</v>
      </c>
      <c r="R64" s="13" t="s">
        <v>44</v>
      </c>
      <c r="S64" s="13" t="str">
        <f t="shared" si="1"/>
        <v>09/13/16</v>
      </c>
      <c r="T64" s="13" t="str">
        <f t="shared" si="2"/>
        <v>22:11:44</v>
      </c>
      <c r="U64" s="49">
        <v>11.7776638162</v>
      </c>
      <c r="V64" s="49">
        <v>418.62632502000002</v>
      </c>
    </row>
    <row r="65" spans="1:22" x14ac:dyDescent="0.35">
      <c r="A65" s="13" t="s">
        <v>597</v>
      </c>
      <c r="B65" s="43">
        <v>36.073657009999998</v>
      </c>
      <c r="C65" s="43">
        <v>-119.44124170000001</v>
      </c>
      <c r="D65" s="32" t="str">
        <f t="shared" si="0"/>
        <v>ANG_CH4_00063</v>
      </c>
      <c r="E65" s="32" t="s">
        <v>350</v>
      </c>
      <c r="F65" s="32" t="s">
        <v>351</v>
      </c>
      <c r="G65" s="32">
        <f t="shared" si="3"/>
        <v>63</v>
      </c>
      <c r="H65" s="44">
        <v>36.073657009999998</v>
      </c>
      <c r="I65" s="44">
        <v>-119.44124170000001</v>
      </c>
      <c r="J65" s="33" t="s">
        <v>514</v>
      </c>
      <c r="K65" s="20" t="s">
        <v>1194</v>
      </c>
      <c r="L65" s="20" t="s">
        <v>335</v>
      </c>
      <c r="M65" s="3" t="s">
        <v>175</v>
      </c>
      <c r="N65" s="3" t="s">
        <v>824</v>
      </c>
      <c r="O65" s="3" t="s">
        <v>1056</v>
      </c>
      <c r="P65" s="3" t="s">
        <v>1093</v>
      </c>
      <c r="Q65" s="3" t="s">
        <v>392</v>
      </c>
      <c r="R65" s="13" t="s">
        <v>166</v>
      </c>
      <c r="S65" s="13" t="str">
        <f t="shared" si="1"/>
        <v>10/29/16</v>
      </c>
      <c r="T65" s="13" t="str">
        <f t="shared" si="2"/>
        <v>18:50:45</v>
      </c>
      <c r="U65" s="49">
        <v>13.4948501962</v>
      </c>
      <c r="V65" s="49">
        <v>498.54276647</v>
      </c>
    </row>
    <row r="66" spans="1:22" x14ac:dyDescent="0.35">
      <c r="A66" s="13" t="s">
        <v>597</v>
      </c>
      <c r="B66" s="43">
        <v>36.073665339999998</v>
      </c>
      <c r="C66" s="43">
        <v>-119.44094609</v>
      </c>
      <c r="D66" s="32" t="str">
        <f t="shared" si="0"/>
        <v>ANG_CH4_00064</v>
      </c>
      <c r="E66" s="32" t="s">
        <v>350</v>
      </c>
      <c r="F66" s="32" t="s">
        <v>351</v>
      </c>
      <c r="G66" s="32">
        <f t="shared" si="3"/>
        <v>64</v>
      </c>
      <c r="H66" s="44">
        <v>36.073665339999998</v>
      </c>
      <c r="I66" s="44">
        <v>-119.44094609</v>
      </c>
      <c r="J66" s="33" t="s">
        <v>514</v>
      </c>
      <c r="K66" s="20" t="s">
        <v>1194</v>
      </c>
      <c r="L66" s="20" t="s">
        <v>335</v>
      </c>
      <c r="M66" s="3" t="s">
        <v>175</v>
      </c>
      <c r="N66" s="3" t="s">
        <v>823</v>
      </c>
      <c r="O66" s="3" t="s">
        <v>1056</v>
      </c>
      <c r="P66" s="3" t="s">
        <v>1093</v>
      </c>
      <c r="Q66" s="3" t="s">
        <v>392</v>
      </c>
      <c r="R66" s="13" t="s">
        <v>166</v>
      </c>
      <c r="S66" s="13" t="str">
        <f t="shared" si="1"/>
        <v>10/29/16</v>
      </c>
      <c r="T66" s="13" t="str">
        <f t="shared" si="2"/>
        <v>18:50:45</v>
      </c>
      <c r="U66" s="49">
        <v>13.117425472500001</v>
      </c>
      <c r="V66" s="49">
        <v>498.54276647</v>
      </c>
    </row>
    <row r="67" spans="1:22" x14ac:dyDescent="0.35">
      <c r="A67" s="13" t="s">
        <v>598</v>
      </c>
      <c r="B67" s="43">
        <v>37.986497999999997</v>
      </c>
      <c r="C67" s="43">
        <v>-121.473553</v>
      </c>
      <c r="D67" s="34" t="str">
        <f t="shared" ref="D67:D130" si="4">CONCATENATE(E67,"_",F67,"_",TEXT(G67,"00000"))</f>
        <v>ANG_CH4_00065</v>
      </c>
      <c r="E67" s="34" t="s">
        <v>350</v>
      </c>
      <c r="F67" s="34" t="s">
        <v>351</v>
      </c>
      <c r="G67" s="32">
        <f t="shared" si="3"/>
        <v>65</v>
      </c>
      <c r="H67" s="44">
        <v>37.986497999999997</v>
      </c>
      <c r="I67" s="44">
        <v>-121.473553</v>
      </c>
      <c r="J67" s="33" t="s">
        <v>343</v>
      </c>
      <c r="K67" s="3" t="s">
        <v>1079</v>
      </c>
      <c r="L67" s="20" t="s">
        <v>335</v>
      </c>
      <c r="M67" s="3" t="s">
        <v>174</v>
      </c>
      <c r="N67" s="3" t="s">
        <v>1081</v>
      </c>
      <c r="O67" s="3" t="s">
        <v>417</v>
      </c>
      <c r="P67" s="3"/>
      <c r="Q67" s="3" t="s">
        <v>376</v>
      </c>
      <c r="R67" s="13" t="s">
        <v>1080</v>
      </c>
      <c r="S67" s="13" t="str">
        <f t="shared" ref="S67:S130" si="5">CONCATENATE(MID(R67,8,2),"/",MID(R67,10,2),"/",MID(R67,6,2))</f>
        <v>10/08/16</v>
      </c>
      <c r="T67" s="13" t="str">
        <f t="shared" ref="T67:T130" si="6">CONCATENATE(MID(R67,13,2),":",MID(R67,15,2),":",MID(R67,17,2))</f>
        <v>17:29:23</v>
      </c>
      <c r="U67" s="49">
        <v>12.4024033882</v>
      </c>
      <c r="V67" s="49">
        <v>489.80863610199998</v>
      </c>
    </row>
    <row r="68" spans="1:22" x14ac:dyDescent="0.35">
      <c r="A68" s="13" t="s">
        <v>599</v>
      </c>
      <c r="B68" s="43">
        <v>36.078623999999998</v>
      </c>
      <c r="C68" s="43">
        <v>-119.441585</v>
      </c>
      <c r="D68" s="32" t="str">
        <f t="shared" si="4"/>
        <v>ANG_CH4_00066</v>
      </c>
      <c r="E68" s="32" t="s">
        <v>350</v>
      </c>
      <c r="F68" s="32" t="s">
        <v>351</v>
      </c>
      <c r="G68" s="32">
        <f t="shared" ref="G68:G131" si="7">G67+1</f>
        <v>66</v>
      </c>
      <c r="H68" s="44">
        <v>36.078623999999998</v>
      </c>
      <c r="I68" s="44">
        <v>-119.441585</v>
      </c>
      <c r="J68" s="33" t="s">
        <v>343</v>
      </c>
      <c r="K68" s="20" t="s">
        <v>1196</v>
      </c>
      <c r="L68" s="20" t="s">
        <v>335</v>
      </c>
      <c r="M68" s="3" t="s">
        <v>175</v>
      </c>
      <c r="N68" s="3" t="s">
        <v>224</v>
      </c>
      <c r="O68" s="3" t="s">
        <v>1057</v>
      </c>
      <c r="P68" s="3" t="s">
        <v>1093</v>
      </c>
      <c r="Q68" s="3" t="s">
        <v>392</v>
      </c>
      <c r="R68" s="13" t="s">
        <v>44</v>
      </c>
      <c r="S68" s="13" t="str">
        <f t="shared" si="5"/>
        <v>09/13/16</v>
      </c>
      <c r="T68" s="13" t="str">
        <f t="shared" si="6"/>
        <v>22:11:44</v>
      </c>
      <c r="U68" s="49">
        <v>8.4172470280899994</v>
      </c>
      <c r="V68" s="49">
        <v>488.62255371600003</v>
      </c>
    </row>
    <row r="69" spans="1:22" x14ac:dyDescent="0.35">
      <c r="A69" s="13" t="s">
        <v>600</v>
      </c>
      <c r="B69" s="43">
        <v>36.103274999999996</v>
      </c>
      <c r="C69" s="43">
        <v>-119.373515</v>
      </c>
      <c r="D69" s="32" t="str">
        <f t="shared" si="4"/>
        <v>ANG_CH4_00067</v>
      </c>
      <c r="E69" s="32" t="s">
        <v>350</v>
      </c>
      <c r="F69" s="32" t="s">
        <v>351</v>
      </c>
      <c r="G69" s="32">
        <f t="shared" si="7"/>
        <v>67</v>
      </c>
      <c r="H69" s="44">
        <v>36.103274999999996</v>
      </c>
      <c r="I69" s="44">
        <v>-119.373515</v>
      </c>
      <c r="J69" s="33" t="s">
        <v>343</v>
      </c>
      <c r="K69" s="20" t="s">
        <v>1196</v>
      </c>
      <c r="L69" s="20" t="s">
        <v>335</v>
      </c>
      <c r="M69" s="3" t="s">
        <v>174</v>
      </c>
      <c r="N69" s="3" t="s">
        <v>218</v>
      </c>
      <c r="O69" s="3" t="s">
        <v>1057</v>
      </c>
      <c r="P69" s="3" t="s">
        <v>1094</v>
      </c>
      <c r="Q69" s="3" t="s">
        <v>392</v>
      </c>
      <c r="R69" s="13" t="s">
        <v>45</v>
      </c>
      <c r="S69" s="13" t="str">
        <f t="shared" si="5"/>
        <v>09/13/16</v>
      </c>
      <c r="T69" s="13" t="str">
        <f t="shared" si="6"/>
        <v>22:24:21</v>
      </c>
      <c r="U69" s="49">
        <v>13.510960925399999</v>
      </c>
      <c r="V69" s="49">
        <v>498.036143267</v>
      </c>
    </row>
    <row r="70" spans="1:22" x14ac:dyDescent="0.35">
      <c r="A70" s="13" t="s">
        <v>601</v>
      </c>
      <c r="B70" s="43">
        <v>36.101627999999998</v>
      </c>
      <c r="C70" s="43">
        <v>-119.417665</v>
      </c>
      <c r="D70" s="32" t="str">
        <f t="shared" si="4"/>
        <v>ANG_CH4_00068</v>
      </c>
      <c r="E70" s="32" t="s">
        <v>350</v>
      </c>
      <c r="F70" s="32" t="s">
        <v>351</v>
      </c>
      <c r="G70" s="32">
        <f t="shared" si="7"/>
        <v>68</v>
      </c>
      <c r="H70" s="44">
        <v>36.101627999999998</v>
      </c>
      <c r="I70" s="44">
        <v>-119.417665</v>
      </c>
      <c r="J70" s="33" t="s">
        <v>343</v>
      </c>
      <c r="K70" s="20" t="s">
        <v>1196</v>
      </c>
      <c r="L70" s="20" t="s">
        <v>335</v>
      </c>
      <c r="M70" s="3" t="s">
        <v>175</v>
      </c>
      <c r="N70" s="3" t="s">
        <v>219</v>
      </c>
      <c r="O70" s="3" t="s">
        <v>1057</v>
      </c>
      <c r="P70" s="3" t="s">
        <v>1095</v>
      </c>
      <c r="Q70" s="3" t="s">
        <v>392</v>
      </c>
      <c r="R70" s="13" t="s">
        <v>45</v>
      </c>
      <c r="S70" s="13" t="str">
        <f t="shared" si="5"/>
        <v>09/13/16</v>
      </c>
      <c r="T70" s="13" t="str">
        <f t="shared" si="6"/>
        <v>22:24:21</v>
      </c>
      <c r="U70" s="49">
        <v>0.34559470228900002</v>
      </c>
      <c r="V70" s="49">
        <v>120.598507453</v>
      </c>
    </row>
    <row r="71" spans="1:22" x14ac:dyDescent="0.35">
      <c r="A71" s="13" t="s">
        <v>602</v>
      </c>
      <c r="B71" s="43">
        <v>36.147357999999997</v>
      </c>
      <c r="C71" s="43">
        <v>-119.49951900000001</v>
      </c>
      <c r="D71" s="32" t="str">
        <f t="shared" si="4"/>
        <v>ANG_CH4_00069</v>
      </c>
      <c r="E71" s="32" t="s">
        <v>350</v>
      </c>
      <c r="F71" s="32" t="s">
        <v>351</v>
      </c>
      <c r="G71" s="32">
        <f t="shared" si="7"/>
        <v>69</v>
      </c>
      <c r="H71" s="44">
        <v>36.147357999999997</v>
      </c>
      <c r="I71" s="44">
        <v>-119.49951900000001</v>
      </c>
      <c r="J71" s="33" t="s">
        <v>343</v>
      </c>
      <c r="K71" s="20" t="s">
        <v>1194</v>
      </c>
      <c r="L71" s="20" t="s">
        <v>335</v>
      </c>
      <c r="M71" s="3" t="s">
        <v>174</v>
      </c>
      <c r="N71" s="3" t="s">
        <v>229</v>
      </c>
      <c r="O71" s="3" t="s">
        <v>1057</v>
      </c>
      <c r="P71" s="3" t="s">
        <v>1096</v>
      </c>
      <c r="Q71" s="3" t="s">
        <v>392</v>
      </c>
      <c r="R71" s="13" t="s">
        <v>48</v>
      </c>
      <c r="S71" s="13" t="str">
        <f t="shared" si="5"/>
        <v>09/14/16</v>
      </c>
      <c r="T71" s="13" t="str">
        <f t="shared" si="6"/>
        <v>19:21:33</v>
      </c>
      <c r="U71" s="49">
        <v>176.99481916400001</v>
      </c>
      <c r="V71" s="49">
        <v>497.321827391</v>
      </c>
    </row>
    <row r="72" spans="1:22" x14ac:dyDescent="0.35">
      <c r="A72" s="13" t="s">
        <v>603</v>
      </c>
      <c r="B72" s="43">
        <v>36.141361000000003</v>
      </c>
      <c r="C72" s="43">
        <v>-119.53598</v>
      </c>
      <c r="D72" s="32" t="str">
        <f t="shared" si="4"/>
        <v>ANG_CH4_00070</v>
      </c>
      <c r="E72" s="32" t="s">
        <v>350</v>
      </c>
      <c r="F72" s="32" t="s">
        <v>351</v>
      </c>
      <c r="G72" s="32">
        <f t="shared" si="7"/>
        <v>70</v>
      </c>
      <c r="H72" s="44">
        <v>36.141361000000003</v>
      </c>
      <c r="I72" s="44">
        <v>-119.53598</v>
      </c>
      <c r="J72" s="33" t="s">
        <v>343</v>
      </c>
      <c r="K72" s="20" t="s">
        <v>1194</v>
      </c>
      <c r="L72" s="20" t="s">
        <v>335</v>
      </c>
      <c r="M72" s="3" t="s">
        <v>252</v>
      </c>
      <c r="N72" s="3" t="s">
        <v>254</v>
      </c>
      <c r="O72" s="3" t="s">
        <v>1057</v>
      </c>
      <c r="P72" s="3" t="s">
        <v>1097</v>
      </c>
      <c r="Q72" s="3" t="s">
        <v>392</v>
      </c>
      <c r="R72" s="13" t="s">
        <v>48</v>
      </c>
      <c r="S72" s="13" t="str">
        <f t="shared" si="5"/>
        <v>09/14/16</v>
      </c>
      <c r="T72" s="13" t="str">
        <f t="shared" si="6"/>
        <v>19:21:33</v>
      </c>
      <c r="U72" s="49">
        <v>142.86904498000001</v>
      </c>
      <c r="V72" s="49">
        <v>497.321827391</v>
      </c>
    </row>
    <row r="73" spans="1:22" x14ac:dyDescent="0.35">
      <c r="A73" s="13" t="s">
        <v>604</v>
      </c>
      <c r="B73" s="43">
        <v>36.215831690000002</v>
      </c>
      <c r="C73" s="43">
        <v>-119.16591520999999</v>
      </c>
      <c r="D73" s="32" t="str">
        <f t="shared" si="4"/>
        <v>ANG_CH4_00071</v>
      </c>
      <c r="E73" s="32" t="s">
        <v>350</v>
      </c>
      <c r="F73" s="32" t="s">
        <v>351</v>
      </c>
      <c r="G73" s="32">
        <f t="shared" si="7"/>
        <v>71</v>
      </c>
      <c r="H73" s="44">
        <v>36.215831690000002</v>
      </c>
      <c r="I73" s="44">
        <v>-119.16591520999999</v>
      </c>
      <c r="J73" s="33" t="s">
        <v>343</v>
      </c>
      <c r="K73" s="20" t="s">
        <v>1197</v>
      </c>
      <c r="L73" s="20" t="s">
        <v>335</v>
      </c>
      <c r="M73" s="3" t="s">
        <v>252</v>
      </c>
      <c r="N73" s="3" t="s">
        <v>230</v>
      </c>
      <c r="O73" s="3" t="s">
        <v>1057</v>
      </c>
      <c r="P73" s="3" t="s">
        <v>1098</v>
      </c>
      <c r="Q73" s="3" t="s">
        <v>392</v>
      </c>
      <c r="R73" s="13" t="s">
        <v>49</v>
      </c>
      <c r="S73" s="13" t="str">
        <f t="shared" si="5"/>
        <v>09/14/16</v>
      </c>
      <c r="T73" s="13" t="str">
        <f t="shared" si="6"/>
        <v>19:36:19</v>
      </c>
      <c r="U73" s="49">
        <v>0.122547836974</v>
      </c>
      <c r="V73" s="49">
        <v>13.416407865</v>
      </c>
    </row>
    <row r="74" spans="1:22" x14ac:dyDescent="0.35">
      <c r="A74" s="13" t="s">
        <v>605</v>
      </c>
      <c r="B74" s="43">
        <v>36.203220819999999</v>
      </c>
      <c r="C74" s="43">
        <v>-119.19107612000001</v>
      </c>
      <c r="D74" s="32" t="str">
        <f t="shared" si="4"/>
        <v>ANG_CH4_00072</v>
      </c>
      <c r="E74" s="32" t="s">
        <v>350</v>
      </c>
      <c r="F74" s="32" t="s">
        <v>351</v>
      </c>
      <c r="G74" s="32">
        <f t="shared" si="7"/>
        <v>72</v>
      </c>
      <c r="H74" s="44">
        <v>36.203220819999999</v>
      </c>
      <c r="I74" s="44">
        <v>-119.19107612000001</v>
      </c>
      <c r="J74" s="33" t="s">
        <v>343</v>
      </c>
      <c r="K74" s="20" t="s">
        <v>1197</v>
      </c>
      <c r="L74" s="20" t="s">
        <v>335</v>
      </c>
      <c r="M74" s="3" t="s">
        <v>252</v>
      </c>
      <c r="N74" s="3" t="s">
        <v>253</v>
      </c>
      <c r="O74" s="3" t="s">
        <v>1057</v>
      </c>
      <c r="P74" s="3"/>
      <c r="Q74" s="3" t="s">
        <v>392</v>
      </c>
      <c r="R74" s="13" t="s">
        <v>49</v>
      </c>
      <c r="S74" s="13" t="str">
        <f t="shared" si="5"/>
        <v>09/14/16</v>
      </c>
      <c r="T74" s="13" t="str">
        <f t="shared" si="6"/>
        <v>19:36:19</v>
      </c>
      <c r="U74" s="49">
        <v>8.9860467240199998E-2</v>
      </c>
      <c r="V74" s="49">
        <v>9.48683298051</v>
      </c>
    </row>
    <row r="75" spans="1:22" x14ac:dyDescent="0.35">
      <c r="A75" s="13" t="s">
        <v>606</v>
      </c>
      <c r="B75" s="43">
        <v>36.165297180000003</v>
      </c>
      <c r="C75" s="43">
        <v>-119.53785381</v>
      </c>
      <c r="D75" s="32" t="str">
        <f t="shared" si="4"/>
        <v>ANG_CH4_00073</v>
      </c>
      <c r="E75" s="32" t="s">
        <v>350</v>
      </c>
      <c r="F75" s="32" t="s">
        <v>351</v>
      </c>
      <c r="G75" s="32">
        <f t="shared" si="7"/>
        <v>73</v>
      </c>
      <c r="H75" s="44">
        <v>36.165297180000003</v>
      </c>
      <c r="I75" s="44">
        <v>-119.53785381</v>
      </c>
      <c r="J75" s="33" t="s">
        <v>343</v>
      </c>
      <c r="K75" s="20" t="s">
        <v>1194</v>
      </c>
      <c r="L75" s="20" t="s">
        <v>335</v>
      </c>
      <c r="M75" s="3" t="s">
        <v>174</v>
      </c>
      <c r="N75" s="3" t="s">
        <v>251</v>
      </c>
      <c r="O75" s="3" t="s">
        <v>1057</v>
      </c>
      <c r="P75" s="3"/>
      <c r="Q75" s="3" t="s">
        <v>392</v>
      </c>
      <c r="R75" s="13" t="s">
        <v>50</v>
      </c>
      <c r="S75" s="13" t="str">
        <f t="shared" si="5"/>
        <v>09/14/16</v>
      </c>
      <c r="T75" s="13" t="str">
        <f t="shared" si="6"/>
        <v>19:50:48</v>
      </c>
      <c r="U75" s="49">
        <v>30.770526475699999</v>
      </c>
      <c r="V75" s="49">
        <v>488.48439074300001</v>
      </c>
    </row>
    <row r="76" spans="1:22" x14ac:dyDescent="0.35">
      <c r="A76" s="13" t="s">
        <v>607</v>
      </c>
      <c r="B76" s="43">
        <v>36.227986119999997</v>
      </c>
      <c r="C76" s="43">
        <v>-119.18032026</v>
      </c>
      <c r="D76" s="32" t="str">
        <f t="shared" si="4"/>
        <v>ANG_CH4_00074</v>
      </c>
      <c r="E76" s="32" t="s">
        <v>350</v>
      </c>
      <c r="F76" s="32" t="s">
        <v>351</v>
      </c>
      <c r="G76" s="32">
        <f t="shared" si="7"/>
        <v>74</v>
      </c>
      <c r="H76" s="44">
        <v>36.227986119999997</v>
      </c>
      <c r="I76" s="44">
        <v>-119.18032026</v>
      </c>
      <c r="J76" s="33" t="s">
        <v>343</v>
      </c>
      <c r="K76" s="20" t="s">
        <v>1197</v>
      </c>
      <c r="L76" s="20" t="s">
        <v>335</v>
      </c>
      <c r="M76" s="3" t="s">
        <v>175</v>
      </c>
      <c r="N76" s="3" t="s">
        <v>249</v>
      </c>
      <c r="O76" s="3" t="s">
        <v>1056</v>
      </c>
      <c r="P76" s="3" t="s">
        <v>446</v>
      </c>
      <c r="Q76" s="3" t="s">
        <v>392</v>
      </c>
      <c r="R76" s="13" t="s">
        <v>1065</v>
      </c>
      <c r="S76" s="13" t="str">
        <f t="shared" si="5"/>
        <v>09/14/16</v>
      </c>
      <c r="T76" s="13" t="str">
        <f t="shared" si="6"/>
        <v>20:06:11</v>
      </c>
      <c r="U76" s="49" t="s">
        <v>1217</v>
      </c>
      <c r="V76" s="49" t="s">
        <v>1217</v>
      </c>
    </row>
    <row r="77" spans="1:22" x14ac:dyDescent="0.35">
      <c r="A77" s="13" t="s">
        <v>608</v>
      </c>
      <c r="B77" s="43">
        <v>36.163991430000003</v>
      </c>
      <c r="C77" s="43">
        <v>-119.69249349</v>
      </c>
      <c r="D77" s="32" t="str">
        <f t="shared" si="4"/>
        <v>ANG_CH4_00075</v>
      </c>
      <c r="E77" s="32" t="s">
        <v>350</v>
      </c>
      <c r="F77" s="32" t="s">
        <v>351</v>
      </c>
      <c r="G77" s="32">
        <f t="shared" si="7"/>
        <v>75</v>
      </c>
      <c r="H77" s="44">
        <v>36.163991430000003</v>
      </c>
      <c r="I77" s="44">
        <v>-119.69249349</v>
      </c>
      <c r="J77" s="33" t="s">
        <v>343</v>
      </c>
      <c r="K77" s="20" t="s">
        <v>1198</v>
      </c>
      <c r="L77" s="20" t="s">
        <v>335</v>
      </c>
      <c r="M77" s="3" t="s">
        <v>175</v>
      </c>
      <c r="N77" s="3" t="s">
        <v>250</v>
      </c>
      <c r="O77" s="3" t="s">
        <v>1057</v>
      </c>
      <c r="P77" s="3"/>
      <c r="Q77" s="3" t="s">
        <v>392</v>
      </c>
      <c r="R77" s="13" t="s">
        <v>1065</v>
      </c>
      <c r="S77" s="13" t="str">
        <f t="shared" si="5"/>
        <v>09/14/16</v>
      </c>
      <c r="T77" s="13" t="str">
        <f t="shared" si="6"/>
        <v>20:06:11</v>
      </c>
      <c r="U77" s="49">
        <v>4.4992437586200001E-2</v>
      </c>
      <c r="V77" s="49" t="s">
        <v>1217</v>
      </c>
    </row>
    <row r="78" spans="1:22" x14ac:dyDescent="0.35">
      <c r="A78" s="13" t="s">
        <v>609</v>
      </c>
      <c r="B78" s="43">
        <v>36.182383000000002</v>
      </c>
      <c r="C78" s="43">
        <v>-119.659077</v>
      </c>
      <c r="D78" s="32" t="str">
        <f t="shared" si="4"/>
        <v>ANG_CH4_00076</v>
      </c>
      <c r="E78" s="32" t="s">
        <v>350</v>
      </c>
      <c r="F78" s="32" t="s">
        <v>351</v>
      </c>
      <c r="G78" s="32">
        <f t="shared" si="7"/>
        <v>76</v>
      </c>
      <c r="H78" s="44">
        <v>36.181156999999999</v>
      </c>
      <c r="I78" s="44">
        <v>-119.65904399999999</v>
      </c>
      <c r="J78" s="33" t="s">
        <v>343</v>
      </c>
      <c r="K78" s="20" t="s">
        <v>1198</v>
      </c>
      <c r="L78" s="20" t="s">
        <v>335</v>
      </c>
      <c r="M78" s="3" t="s">
        <v>175</v>
      </c>
      <c r="N78" s="3" t="s">
        <v>8</v>
      </c>
      <c r="O78" s="3" t="s">
        <v>1057</v>
      </c>
      <c r="P78" s="3" t="s">
        <v>1099</v>
      </c>
      <c r="Q78" s="3" t="s">
        <v>392</v>
      </c>
      <c r="R78" s="13" t="s">
        <v>51</v>
      </c>
      <c r="S78" s="13" t="str">
        <f t="shared" si="5"/>
        <v>09/14/16</v>
      </c>
      <c r="T78" s="13" t="str">
        <f t="shared" si="6"/>
        <v>20:20:59</v>
      </c>
      <c r="U78" s="49">
        <v>0.90654722973699997</v>
      </c>
      <c r="V78" s="49">
        <v>184.567060983</v>
      </c>
    </row>
    <row r="79" spans="1:22" x14ac:dyDescent="0.35">
      <c r="A79" s="13" t="s">
        <v>610</v>
      </c>
      <c r="B79" s="43">
        <v>36.192615000000004</v>
      </c>
      <c r="C79" s="43">
        <v>-119.531047</v>
      </c>
      <c r="D79" s="32" t="str">
        <f t="shared" si="4"/>
        <v>ANG_CH4_00077</v>
      </c>
      <c r="E79" s="32" t="s">
        <v>350</v>
      </c>
      <c r="F79" s="32" t="s">
        <v>351</v>
      </c>
      <c r="G79" s="32">
        <f t="shared" si="7"/>
        <v>77</v>
      </c>
      <c r="H79" s="44">
        <v>36.192615000000004</v>
      </c>
      <c r="I79" s="44">
        <v>-119.531047</v>
      </c>
      <c r="J79" s="33" t="s">
        <v>343</v>
      </c>
      <c r="K79" s="20" t="s">
        <v>1198</v>
      </c>
      <c r="L79" s="20" t="s">
        <v>335</v>
      </c>
      <c r="M79" s="3" t="s">
        <v>174</v>
      </c>
      <c r="N79" s="3" t="s">
        <v>9</v>
      </c>
      <c r="O79" s="3" t="s">
        <v>1057</v>
      </c>
      <c r="P79" s="3" t="s">
        <v>1100</v>
      </c>
      <c r="Q79" s="3" t="s">
        <v>392</v>
      </c>
      <c r="R79" s="13" t="s">
        <v>51</v>
      </c>
      <c r="S79" s="13" t="str">
        <f t="shared" si="5"/>
        <v>09/14/16</v>
      </c>
      <c r="T79" s="13" t="str">
        <f t="shared" si="6"/>
        <v>20:20:59</v>
      </c>
      <c r="U79" s="49">
        <v>80.501200291800004</v>
      </c>
      <c r="V79" s="49">
        <v>490.06632204200002</v>
      </c>
    </row>
    <row r="80" spans="1:22" x14ac:dyDescent="0.35">
      <c r="A80" s="13" t="s">
        <v>611</v>
      </c>
      <c r="B80" s="43">
        <v>36.164541</v>
      </c>
      <c r="C80" s="43">
        <v>-119.69238900000001</v>
      </c>
      <c r="D80" s="32" t="str">
        <f t="shared" si="4"/>
        <v>ANG_CH4_00078</v>
      </c>
      <c r="E80" s="32" t="s">
        <v>350</v>
      </c>
      <c r="F80" s="32" t="s">
        <v>351</v>
      </c>
      <c r="G80" s="32">
        <f t="shared" si="7"/>
        <v>78</v>
      </c>
      <c r="H80" s="44">
        <v>36.164541</v>
      </c>
      <c r="I80" s="44">
        <v>-119.69238900000001</v>
      </c>
      <c r="J80" s="33" t="s">
        <v>343</v>
      </c>
      <c r="K80" s="20" t="s">
        <v>1198</v>
      </c>
      <c r="L80" s="20" t="s">
        <v>335</v>
      </c>
      <c r="M80" s="3" t="s">
        <v>175</v>
      </c>
      <c r="N80" s="3" t="s">
        <v>245</v>
      </c>
      <c r="O80" s="3" t="s">
        <v>1057</v>
      </c>
      <c r="P80" s="3"/>
      <c r="Q80" s="3" t="s">
        <v>392</v>
      </c>
      <c r="R80" s="13" t="s">
        <v>51</v>
      </c>
      <c r="S80" s="13" t="str">
        <f t="shared" si="5"/>
        <v>09/14/16</v>
      </c>
      <c r="T80" s="13" t="str">
        <f t="shared" si="6"/>
        <v>20:20:59</v>
      </c>
      <c r="U80" s="49">
        <v>0.15389078296700001</v>
      </c>
      <c r="V80" s="49">
        <v>19.209372712299999</v>
      </c>
    </row>
    <row r="81" spans="1:22" x14ac:dyDescent="0.35">
      <c r="A81" s="13" t="s">
        <v>612</v>
      </c>
      <c r="B81" s="43">
        <v>36.189115000000001</v>
      </c>
      <c r="C81" s="43">
        <v>-119.606686</v>
      </c>
      <c r="D81" s="32" t="str">
        <f t="shared" si="4"/>
        <v>ANG_CH4_00079</v>
      </c>
      <c r="E81" s="32" t="s">
        <v>350</v>
      </c>
      <c r="F81" s="32" t="s">
        <v>351</v>
      </c>
      <c r="G81" s="32">
        <f t="shared" si="7"/>
        <v>79</v>
      </c>
      <c r="H81" s="44">
        <v>36.188636000000002</v>
      </c>
      <c r="I81" s="44">
        <v>-119.606678</v>
      </c>
      <c r="J81" s="33" t="s">
        <v>343</v>
      </c>
      <c r="K81" s="20" t="s">
        <v>1198</v>
      </c>
      <c r="L81" s="20" t="s">
        <v>335</v>
      </c>
      <c r="M81" s="3" t="s">
        <v>174</v>
      </c>
      <c r="N81" s="3" t="s">
        <v>246</v>
      </c>
      <c r="O81" s="3" t="s">
        <v>1057</v>
      </c>
      <c r="P81" s="3" t="s">
        <v>1101</v>
      </c>
      <c r="Q81" s="3" t="s">
        <v>392</v>
      </c>
      <c r="R81" s="13" t="s">
        <v>51</v>
      </c>
      <c r="S81" s="13" t="str">
        <f t="shared" si="5"/>
        <v>09/14/16</v>
      </c>
      <c r="T81" s="13" t="str">
        <f t="shared" si="6"/>
        <v>20:20:59</v>
      </c>
      <c r="U81" s="49">
        <v>1.27488546632</v>
      </c>
      <c r="V81" s="49">
        <v>221.35040094799999</v>
      </c>
    </row>
    <row r="82" spans="1:22" x14ac:dyDescent="0.35">
      <c r="A82" s="13" t="s">
        <v>613</v>
      </c>
      <c r="B82" s="43">
        <v>36.194111999999997</v>
      </c>
      <c r="C82" s="43">
        <v>-119.56100000000001</v>
      </c>
      <c r="D82" s="32" t="str">
        <f t="shared" si="4"/>
        <v>ANG_CH4_00080</v>
      </c>
      <c r="E82" s="32" t="s">
        <v>350</v>
      </c>
      <c r="F82" s="32" t="s">
        <v>351</v>
      </c>
      <c r="G82" s="32">
        <f t="shared" si="7"/>
        <v>80</v>
      </c>
      <c r="H82" s="44">
        <v>36.193607</v>
      </c>
      <c r="I82" s="44">
        <v>-119.560951</v>
      </c>
      <c r="J82" s="33" t="s">
        <v>343</v>
      </c>
      <c r="K82" s="20" t="s">
        <v>1198</v>
      </c>
      <c r="L82" s="20" t="s">
        <v>335</v>
      </c>
      <c r="M82" s="3" t="s">
        <v>174</v>
      </c>
      <c r="N82" s="3" t="s">
        <v>247</v>
      </c>
      <c r="O82" s="3" t="s">
        <v>1057</v>
      </c>
      <c r="P82" s="3"/>
      <c r="Q82" s="3" t="s">
        <v>392</v>
      </c>
      <c r="R82" s="13" t="s">
        <v>51</v>
      </c>
      <c r="S82" s="13" t="str">
        <f t="shared" si="5"/>
        <v>09/14/16</v>
      </c>
      <c r="T82" s="13" t="str">
        <f t="shared" si="6"/>
        <v>20:20:59</v>
      </c>
      <c r="U82" s="49">
        <v>2.2340369080200002</v>
      </c>
      <c r="V82" s="49">
        <v>189.97368238799999</v>
      </c>
    </row>
    <row r="83" spans="1:22" x14ac:dyDescent="0.35">
      <c r="A83" s="13" t="s">
        <v>615</v>
      </c>
      <c r="B83" s="43">
        <v>36.192641000000002</v>
      </c>
      <c r="C83" s="43">
        <v>-119.53300400000001</v>
      </c>
      <c r="D83" s="32" t="str">
        <f t="shared" si="4"/>
        <v>ANG_CH4_00081</v>
      </c>
      <c r="E83" s="32" t="s">
        <v>350</v>
      </c>
      <c r="F83" s="32" t="s">
        <v>351</v>
      </c>
      <c r="G83" s="32">
        <f t="shared" si="7"/>
        <v>81</v>
      </c>
      <c r="H83" s="44">
        <v>36.192188000000002</v>
      </c>
      <c r="I83" s="44">
        <v>-119.532971</v>
      </c>
      <c r="J83" s="33" t="s">
        <v>343</v>
      </c>
      <c r="K83" s="20" t="s">
        <v>1198</v>
      </c>
      <c r="L83" s="20" t="s">
        <v>335</v>
      </c>
      <c r="M83" s="3" t="s">
        <v>175</v>
      </c>
      <c r="N83" s="3" t="s">
        <v>248</v>
      </c>
      <c r="O83" s="3" t="s">
        <v>1057</v>
      </c>
      <c r="P83" s="3" t="s">
        <v>1100</v>
      </c>
      <c r="Q83" s="3" t="s">
        <v>392</v>
      </c>
      <c r="R83" s="13" t="s">
        <v>51</v>
      </c>
      <c r="S83" s="13" t="str">
        <f t="shared" si="5"/>
        <v>09/14/16</v>
      </c>
      <c r="T83" s="13" t="str">
        <f t="shared" si="6"/>
        <v>20:20:59</v>
      </c>
      <c r="U83" s="49">
        <v>74.659745340699999</v>
      </c>
      <c r="V83" s="49">
        <v>490.06632204200002</v>
      </c>
    </row>
    <row r="84" spans="1:22" x14ac:dyDescent="0.35">
      <c r="A84" s="13" t="s">
        <v>614</v>
      </c>
      <c r="B84" s="43">
        <v>36.205483999999998</v>
      </c>
      <c r="C84" s="43">
        <v>-119.53237300000001</v>
      </c>
      <c r="D84" s="32" t="str">
        <f t="shared" si="4"/>
        <v>ANG_CH4_00082</v>
      </c>
      <c r="E84" s="32" t="s">
        <v>350</v>
      </c>
      <c r="F84" s="32" t="s">
        <v>351</v>
      </c>
      <c r="G84" s="32">
        <f t="shared" si="7"/>
        <v>82</v>
      </c>
      <c r="H84" s="44">
        <v>36.205483999999998</v>
      </c>
      <c r="I84" s="44">
        <v>-119.53237300000001</v>
      </c>
      <c r="J84" s="33" t="s">
        <v>343</v>
      </c>
      <c r="K84" s="20" t="s">
        <v>1198</v>
      </c>
      <c r="L84" s="20" t="s">
        <v>335</v>
      </c>
      <c r="M84" s="3" t="s">
        <v>175</v>
      </c>
      <c r="N84" s="3" t="s">
        <v>242</v>
      </c>
      <c r="O84" s="3" t="s">
        <v>1057</v>
      </c>
      <c r="P84" s="3" t="s">
        <v>1102</v>
      </c>
      <c r="Q84" s="3" t="s">
        <v>392</v>
      </c>
      <c r="R84" s="13" t="s">
        <v>52</v>
      </c>
      <c r="S84" s="13" t="str">
        <f t="shared" si="5"/>
        <v>09/14/16</v>
      </c>
      <c r="T84" s="13" t="str">
        <f t="shared" si="6"/>
        <v>20:36:30</v>
      </c>
      <c r="U84" s="49">
        <v>20.717827247900001</v>
      </c>
      <c r="V84" s="49">
        <v>469.57427527499999</v>
      </c>
    </row>
    <row r="85" spans="1:22" x14ac:dyDescent="0.35">
      <c r="A85" s="13" t="s">
        <v>616</v>
      </c>
      <c r="B85" s="43">
        <v>36.199680000000001</v>
      </c>
      <c r="C85" s="43">
        <v>-119.596795</v>
      </c>
      <c r="D85" s="32" t="str">
        <f t="shared" si="4"/>
        <v>ANG_CH4_00083</v>
      </c>
      <c r="E85" s="32" t="s">
        <v>350</v>
      </c>
      <c r="F85" s="32" t="s">
        <v>351</v>
      </c>
      <c r="G85" s="32">
        <f t="shared" si="7"/>
        <v>83</v>
      </c>
      <c r="H85" s="44">
        <v>36.199464999999996</v>
      </c>
      <c r="I85" s="44">
        <v>-119.596476</v>
      </c>
      <c r="J85" s="33" t="s">
        <v>343</v>
      </c>
      <c r="K85" s="20" t="s">
        <v>1198</v>
      </c>
      <c r="L85" s="20" t="s">
        <v>335</v>
      </c>
      <c r="M85" s="3" t="s">
        <v>175</v>
      </c>
      <c r="N85" s="3" t="s">
        <v>243</v>
      </c>
      <c r="O85" s="3" t="s">
        <v>1057</v>
      </c>
      <c r="P85" s="3" t="s">
        <v>1103</v>
      </c>
      <c r="Q85" s="3" t="s">
        <v>392</v>
      </c>
      <c r="R85" s="13" t="s">
        <v>52</v>
      </c>
      <c r="S85" s="13" t="str">
        <f t="shared" si="5"/>
        <v>09/14/16</v>
      </c>
      <c r="T85" s="13" t="str">
        <f t="shared" si="6"/>
        <v>20:36:30</v>
      </c>
      <c r="U85" s="49">
        <v>1.46167598711</v>
      </c>
      <c r="V85" s="49">
        <v>270.74896121699999</v>
      </c>
    </row>
    <row r="86" spans="1:22" x14ac:dyDescent="0.35">
      <c r="A86" s="13" t="s">
        <v>617</v>
      </c>
      <c r="B86" s="43">
        <v>36.197837999999997</v>
      </c>
      <c r="C86" s="43">
        <v>-119.638796</v>
      </c>
      <c r="D86" s="32" t="str">
        <f t="shared" si="4"/>
        <v>ANG_CH4_00084</v>
      </c>
      <c r="E86" s="32" t="s">
        <v>350</v>
      </c>
      <c r="F86" s="32" t="s">
        <v>351</v>
      </c>
      <c r="G86" s="32">
        <f t="shared" si="7"/>
        <v>84</v>
      </c>
      <c r="H86" s="44">
        <v>36.197946999999999</v>
      </c>
      <c r="I86" s="44">
        <v>-119.638133</v>
      </c>
      <c r="J86" s="33" t="s">
        <v>343</v>
      </c>
      <c r="K86" s="20" t="s">
        <v>1198</v>
      </c>
      <c r="L86" s="20" t="s">
        <v>335</v>
      </c>
      <c r="M86" s="3" t="s">
        <v>175</v>
      </c>
      <c r="N86" s="3" t="s">
        <v>244</v>
      </c>
      <c r="O86" s="3" t="s">
        <v>1057</v>
      </c>
      <c r="P86" s="3"/>
      <c r="Q86" s="3" t="s">
        <v>392</v>
      </c>
      <c r="R86" s="13" t="s">
        <v>52</v>
      </c>
      <c r="S86" s="13" t="str">
        <f t="shared" si="5"/>
        <v>09/14/16</v>
      </c>
      <c r="T86" s="13" t="str">
        <f t="shared" si="6"/>
        <v>20:36:30</v>
      </c>
      <c r="U86" s="49" t="s">
        <v>1217</v>
      </c>
      <c r="V86" s="49" t="s">
        <v>1217</v>
      </c>
    </row>
    <row r="87" spans="1:22" x14ac:dyDescent="0.35">
      <c r="A87" s="13" t="s">
        <v>618</v>
      </c>
      <c r="B87" s="43">
        <v>36.207186</v>
      </c>
      <c r="C87" s="43">
        <v>-119.69637899999999</v>
      </c>
      <c r="D87" s="32" t="str">
        <f t="shared" si="4"/>
        <v>ANG_CH4_00085</v>
      </c>
      <c r="E87" s="32" t="s">
        <v>350</v>
      </c>
      <c r="F87" s="32" t="s">
        <v>351</v>
      </c>
      <c r="G87" s="32">
        <f t="shared" si="7"/>
        <v>85</v>
      </c>
      <c r="H87" s="44">
        <v>36.206695000000003</v>
      </c>
      <c r="I87" s="44">
        <v>-119.69632799999999</v>
      </c>
      <c r="J87" s="33" t="s">
        <v>343</v>
      </c>
      <c r="K87" s="20" t="s">
        <v>1198</v>
      </c>
      <c r="L87" s="20" t="s">
        <v>335</v>
      </c>
      <c r="M87" s="3" t="s">
        <v>175</v>
      </c>
      <c r="N87" s="3" t="s">
        <v>239</v>
      </c>
      <c r="O87" s="3" t="s">
        <v>1057</v>
      </c>
      <c r="P87" s="3"/>
      <c r="Q87" s="3" t="s">
        <v>392</v>
      </c>
      <c r="R87" s="13" t="s">
        <v>53</v>
      </c>
      <c r="S87" s="13" t="str">
        <f t="shared" si="5"/>
        <v>09/14/16</v>
      </c>
      <c r="T87" s="13" t="str">
        <f t="shared" si="6"/>
        <v>20:52:35</v>
      </c>
      <c r="U87" s="49" t="s">
        <v>1217</v>
      </c>
      <c r="V87" s="49" t="s">
        <v>1217</v>
      </c>
    </row>
    <row r="88" spans="1:22" x14ac:dyDescent="0.35">
      <c r="A88" s="13" t="s">
        <v>619</v>
      </c>
      <c r="B88" s="43">
        <v>36.196885000000002</v>
      </c>
      <c r="C88" s="43">
        <v>-119.68447399999999</v>
      </c>
      <c r="D88" s="32" t="str">
        <f t="shared" si="4"/>
        <v>ANG_CH4_00086</v>
      </c>
      <c r="E88" s="32" t="s">
        <v>350</v>
      </c>
      <c r="F88" s="32" t="s">
        <v>351</v>
      </c>
      <c r="G88" s="32">
        <f t="shared" si="7"/>
        <v>86</v>
      </c>
      <c r="H88" s="44">
        <v>36.196465000000003</v>
      </c>
      <c r="I88" s="44">
        <v>-119.684425</v>
      </c>
      <c r="J88" s="33" t="s">
        <v>343</v>
      </c>
      <c r="K88" s="20" t="s">
        <v>1198</v>
      </c>
      <c r="L88" s="20" t="s">
        <v>335</v>
      </c>
      <c r="M88" s="3" t="s">
        <v>175</v>
      </c>
      <c r="N88" s="3" t="s">
        <v>240</v>
      </c>
      <c r="O88" s="3" t="s">
        <v>1057</v>
      </c>
      <c r="P88" s="3"/>
      <c r="Q88" s="3" t="s">
        <v>392</v>
      </c>
      <c r="R88" s="13" t="s">
        <v>53</v>
      </c>
      <c r="S88" s="13" t="str">
        <f t="shared" si="5"/>
        <v>09/14/16</v>
      </c>
      <c r="T88" s="13" t="str">
        <f t="shared" si="6"/>
        <v>20:52:35</v>
      </c>
      <c r="U88" s="49">
        <v>0.123628480826</v>
      </c>
      <c r="V88" s="49">
        <v>30.5941170816</v>
      </c>
    </row>
    <row r="89" spans="1:22" x14ac:dyDescent="0.35">
      <c r="A89" s="13" t="s">
        <v>620</v>
      </c>
      <c r="B89" s="43">
        <v>36.215859000000002</v>
      </c>
      <c r="C89" s="43">
        <v>-119.607587</v>
      </c>
      <c r="D89" s="32" t="str">
        <f t="shared" si="4"/>
        <v>ANG_CH4_00087</v>
      </c>
      <c r="E89" s="32" t="s">
        <v>350</v>
      </c>
      <c r="F89" s="32" t="s">
        <v>351</v>
      </c>
      <c r="G89" s="32">
        <f t="shared" si="7"/>
        <v>87</v>
      </c>
      <c r="H89" s="44">
        <v>36.215750999999997</v>
      </c>
      <c r="I89" s="44">
        <v>-119.607591</v>
      </c>
      <c r="J89" s="33" t="s">
        <v>343</v>
      </c>
      <c r="K89" s="20" t="s">
        <v>1198</v>
      </c>
      <c r="L89" s="20" t="s">
        <v>335</v>
      </c>
      <c r="M89" s="3" t="s">
        <v>175</v>
      </c>
      <c r="N89" s="3" t="s">
        <v>241</v>
      </c>
      <c r="O89" s="3" t="s">
        <v>1057</v>
      </c>
      <c r="P89" s="3" t="s">
        <v>1104</v>
      </c>
      <c r="Q89" s="3" t="s">
        <v>392</v>
      </c>
      <c r="R89" s="13" t="s">
        <v>53</v>
      </c>
      <c r="S89" s="13" t="str">
        <f t="shared" si="5"/>
        <v>09/14/16</v>
      </c>
      <c r="T89" s="13" t="str">
        <f t="shared" si="6"/>
        <v>20:52:35</v>
      </c>
      <c r="U89" s="49">
        <v>1.1558694359799999</v>
      </c>
      <c r="V89" s="49">
        <v>208.06249061299999</v>
      </c>
    </row>
    <row r="90" spans="1:22" x14ac:dyDescent="0.35">
      <c r="A90" s="13" t="s">
        <v>621</v>
      </c>
      <c r="B90" s="43">
        <v>36.265770000000003</v>
      </c>
      <c r="C90" s="43">
        <v>-119.40552099999999</v>
      </c>
      <c r="D90" s="32" t="str">
        <f t="shared" si="4"/>
        <v>ANG_CH4_00088</v>
      </c>
      <c r="E90" s="32" t="s">
        <v>350</v>
      </c>
      <c r="F90" s="32" t="s">
        <v>351</v>
      </c>
      <c r="G90" s="32">
        <f t="shared" si="7"/>
        <v>88</v>
      </c>
      <c r="H90" s="44">
        <v>36.265326999999999</v>
      </c>
      <c r="I90" s="44">
        <v>-119.40533499999999</v>
      </c>
      <c r="J90" s="33" t="s">
        <v>343</v>
      </c>
      <c r="K90" s="20" t="s">
        <v>1194</v>
      </c>
      <c r="L90" s="20" t="s">
        <v>335</v>
      </c>
      <c r="M90" s="3" t="s">
        <v>175</v>
      </c>
      <c r="N90" s="3" t="s">
        <v>233</v>
      </c>
      <c r="O90" s="3" t="s">
        <v>1057</v>
      </c>
      <c r="P90" s="3" t="s">
        <v>1105</v>
      </c>
      <c r="Q90" s="3" t="s">
        <v>392</v>
      </c>
      <c r="R90" s="13" t="s">
        <v>54</v>
      </c>
      <c r="S90" s="13" t="str">
        <f t="shared" si="5"/>
        <v>09/14/16</v>
      </c>
      <c r="T90" s="13" t="str">
        <f t="shared" si="6"/>
        <v>21:09:10</v>
      </c>
      <c r="U90" s="49">
        <v>0.84283477161099996</v>
      </c>
      <c r="V90" s="49">
        <v>180.42449944500001</v>
      </c>
    </row>
    <row r="91" spans="1:22" x14ac:dyDescent="0.35">
      <c r="A91" s="13" t="s">
        <v>622</v>
      </c>
      <c r="B91" s="43">
        <v>36.248562</v>
      </c>
      <c r="C91" s="43">
        <v>-119.498216</v>
      </c>
      <c r="D91" s="32" t="str">
        <f t="shared" si="4"/>
        <v>ANG_CH4_00089</v>
      </c>
      <c r="E91" s="32" t="s">
        <v>350</v>
      </c>
      <c r="F91" s="32" t="s">
        <v>351</v>
      </c>
      <c r="G91" s="32">
        <f t="shared" si="7"/>
        <v>89</v>
      </c>
      <c r="H91" s="44">
        <v>36.248493000000003</v>
      </c>
      <c r="I91" s="44">
        <v>-119.497798</v>
      </c>
      <c r="J91" s="33" t="s">
        <v>343</v>
      </c>
      <c r="K91" s="20" t="s">
        <v>1194</v>
      </c>
      <c r="L91" s="20" t="s">
        <v>335</v>
      </c>
      <c r="M91" s="3" t="s">
        <v>175</v>
      </c>
      <c r="N91" s="3" t="s">
        <v>234</v>
      </c>
      <c r="O91" s="3" t="s">
        <v>1057</v>
      </c>
      <c r="P91" s="3"/>
      <c r="Q91" s="3" t="s">
        <v>392</v>
      </c>
      <c r="R91" s="13" t="s">
        <v>54</v>
      </c>
      <c r="S91" s="13" t="str">
        <f t="shared" si="5"/>
        <v>09/14/16</v>
      </c>
      <c r="T91" s="13" t="str">
        <f t="shared" si="6"/>
        <v>21:09:10</v>
      </c>
      <c r="U91" s="49">
        <v>2.4655388877700002</v>
      </c>
      <c r="V91" s="49">
        <v>152.97058540800001</v>
      </c>
    </row>
    <row r="92" spans="1:22" x14ac:dyDescent="0.35">
      <c r="A92" s="13" t="s">
        <v>623</v>
      </c>
      <c r="B92" s="43">
        <v>36.229968</v>
      </c>
      <c r="C92" s="43">
        <v>-119.61322199999999</v>
      </c>
      <c r="D92" s="32" t="str">
        <f t="shared" si="4"/>
        <v>ANG_CH4_00090</v>
      </c>
      <c r="E92" s="32" t="s">
        <v>350</v>
      </c>
      <c r="F92" s="32" t="s">
        <v>351</v>
      </c>
      <c r="G92" s="32">
        <f t="shared" si="7"/>
        <v>90</v>
      </c>
      <c r="H92" s="44">
        <v>36.229596999999998</v>
      </c>
      <c r="I92" s="44">
        <v>-119.613147</v>
      </c>
      <c r="J92" s="33" t="s">
        <v>343</v>
      </c>
      <c r="K92" s="20" t="s">
        <v>1194</v>
      </c>
      <c r="L92" s="20" t="s">
        <v>335</v>
      </c>
      <c r="M92" s="3" t="s">
        <v>174</v>
      </c>
      <c r="N92" s="3" t="s">
        <v>235</v>
      </c>
      <c r="O92" s="3" t="s">
        <v>1057</v>
      </c>
      <c r="P92" s="3"/>
      <c r="Q92" s="3" t="s">
        <v>392</v>
      </c>
      <c r="R92" s="13" t="s">
        <v>54</v>
      </c>
      <c r="S92" s="13" t="str">
        <f t="shared" si="5"/>
        <v>09/14/16</v>
      </c>
      <c r="T92" s="13" t="str">
        <f t="shared" si="6"/>
        <v>21:09:10</v>
      </c>
      <c r="U92" s="49">
        <v>7.1987847732399999</v>
      </c>
      <c r="V92" s="49">
        <v>370.47267105700001</v>
      </c>
    </row>
    <row r="93" spans="1:22" x14ac:dyDescent="0.35">
      <c r="A93" s="13" t="s">
        <v>624</v>
      </c>
      <c r="B93" s="43">
        <v>36.220377999999997</v>
      </c>
      <c r="C93" s="43">
        <v>-119.621134</v>
      </c>
      <c r="D93" s="32" t="str">
        <f t="shared" si="4"/>
        <v>ANG_CH4_00091</v>
      </c>
      <c r="E93" s="32" t="s">
        <v>350</v>
      </c>
      <c r="F93" s="32" t="s">
        <v>351</v>
      </c>
      <c r="G93" s="32">
        <f t="shared" si="7"/>
        <v>91</v>
      </c>
      <c r="H93" s="44">
        <v>36.220281</v>
      </c>
      <c r="I93" s="44">
        <v>-119.620893</v>
      </c>
      <c r="J93" s="33" t="s">
        <v>343</v>
      </c>
      <c r="K93" s="20" t="s">
        <v>1194</v>
      </c>
      <c r="L93" s="20" t="s">
        <v>335</v>
      </c>
      <c r="M93" s="3" t="s">
        <v>175</v>
      </c>
      <c r="N93" s="3" t="s">
        <v>236</v>
      </c>
      <c r="O93" s="3" t="s">
        <v>1057</v>
      </c>
      <c r="P93" s="3" t="s">
        <v>1106</v>
      </c>
      <c r="Q93" s="3" t="s">
        <v>392</v>
      </c>
      <c r="R93" s="13" t="s">
        <v>54</v>
      </c>
      <c r="S93" s="13" t="str">
        <f t="shared" si="5"/>
        <v>09/14/16</v>
      </c>
      <c r="T93" s="13" t="str">
        <f t="shared" si="6"/>
        <v>21:09:10</v>
      </c>
      <c r="U93" s="49" t="s">
        <v>1217</v>
      </c>
      <c r="V93" s="49" t="s">
        <v>1217</v>
      </c>
    </row>
    <row r="94" spans="1:22" x14ac:dyDescent="0.35">
      <c r="A94" s="13" t="s">
        <v>625</v>
      </c>
      <c r="B94" s="43">
        <v>36.221189000000003</v>
      </c>
      <c r="C94" s="43">
        <v>-119.685542</v>
      </c>
      <c r="D94" s="32" t="str">
        <f t="shared" si="4"/>
        <v>ANG_CH4_00092</v>
      </c>
      <c r="E94" s="32" t="s">
        <v>350</v>
      </c>
      <c r="F94" s="32" t="s">
        <v>351</v>
      </c>
      <c r="G94" s="32">
        <f t="shared" si="7"/>
        <v>92</v>
      </c>
      <c r="H94" s="44">
        <v>36.221189000000003</v>
      </c>
      <c r="I94" s="44">
        <v>-119.685542</v>
      </c>
      <c r="J94" s="33" t="s">
        <v>343</v>
      </c>
      <c r="K94" s="20" t="s">
        <v>1194</v>
      </c>
      <c r="L94" s="20" t="s">
        <v>335</v>
      </c>
      <c r="M94" s="3" t="s">
        <v>175</v>
      </c>
      <c r="N94" s="3" t="s">
        <v>237</v>
      </c>
      <c r="O94" s="3" t="s">
        <v>1057</v>
      </c>
      <c r="P94" s="3" t="s">
        <v>1107</v>
      </c>
      <c r="Q94" s="3" t="s">
        <v>392</v>
      </c>
      <c r="R94" s="13" t="s">
        <v>54</v>
      </c>
      <c r="S94" s="13" t="str">
        <f t="shared" si="5"/>
        <v>09/14/16</v>
      </c>
      <c r="T94" s="13" t="str">
        <f t="shared" si="6"/>
        <v>21:09:10</v>
      </c>
      <c r="U94" s="49" t="s">
        <v>1217</v>
      </c>
      <c r="V94" s="49" t="s">
        <v>1217</v>
      </c>
    </row>
    <row r="95" spans="1:22" x14ac:dyDescent="0.35">
      <c r="A95" s="13" t="s">
        <v>626</v>
      </c>
      <c r="B95" s="43">
        <v>36.242215999999999</v>
      </c>
      <c r="C95" s="43">
        <v>-119.54894400000001</v>
      </c>
      <c r="D95" s="32" t="str">
        <f t="shared" si="4"/>
        <v>ANG_CH4_00093</v>
      </c>
      <c r="E95" s="32" t="s">
        <v>350</v>
      </c>
      <c r="F95" s="32" t="s">
        <v>351</v>
      </c>
      <c r="G95" s="32">
        <f t="shared" si="7"/>
        <v>93</v>
      </c>
      <c r="H95" s="44">
        <v>36.241633999999998</v>
      </c>
      <c r="I95" s="44">
        <v>-119.548924</v>
      </c>
      <c r="J95" s="33" t="s">
        <v>343</v>
      </c>
      <c r="K95" s="20" t="s">
        <v>1194</v>
      </c>
      <c r="L95" s="20" t="s">
        <v>335</v>
      </c>
      <c r="M95" s="3" t="s">
        <v>175</v>
      </c>
      <c r="N95" s="3" t="s">
        <v>238</v>
      </c>
      <c r="O95" s="3" t="s">
        <v>1057</v>
      </c>
      <c r="P95" s="3" t="s">
        <v>1108</v>
      </c>
      <c r="Q95" s="3" t="s">
        <v>392</v>
      </c>
      <c r="R95" s="13" t="s">
        <v>54</v>
      </c>
      <c r="S95" s="13" t="str">
        <f t="shared" si="5"/>
        <v>09/14/16</v>
      </c>
      <c r="T95" s="13" t="str">
        <f t="shared" si="6"/>
        <v>21:09:10</v>
      </c>
      <c r="U95" s="49">
        <v>8.9162169024300006E-2</v>
      </c>
      <c r="V95" s="49">
        <v>10.8166538264</v>
      </c>
    </row>
    <row r="96" spans="1:22" x14ac:dyDescent="0.35">
      <c r="A96" s="13" t="s">
        <v>627</v>
      </c>
      <c r="B96" s="43">
        <v>36.243980000000001</v>
      </c>
      <c r="C96" s="43">
        <v>-119.57482</v>
      </c>
      <c r="D96" s="32" t="str">
        <f t="shared" si="4"/>
        <v>ANG_CH4_00094</v>
      </c>
      <c r="E96" s="32" t="s">
        <v>350</v>
      </c>
      <c r="F96" s="32" t="s">
        <v>351</v>
      </c>
      <c r="G96" s="32">
        <f t="shared" si="7"/>
        <v>94</v>
      </c>
      <c r="H96" s="44">
        <v>36.243980000000001</v>
      </c>
      <c r="I96" s="44">
        <v>-119.574337</v>
      </c>
      <c r="J96" s="33" t="s">
        <v>343</v>
      </c>
      <c r="K96" s="20" t="s">
        <v>1194</v>
      </c>
      <c r="L96" s="20" t="s">
        <v>335</v>
      </c>
      <c r="M96" s="3" t="s">
        <v>175</v>
      </c>
      <c r="N96" s="3" t="s">
        <v>231</v>
      </c>
      <c r="O96" s="3" t="s">
        <v>1057</v>
      </c>
      <c r="P96" s="3" t="s">
        <v>1109</v>
      </c>
      <c r="Q96" s="3" t="s">
        <v>392</v>
      </c>
      <c r="R96" s="13" t="s">
        <v>55</v>
      </c>
      <c r="S96" s="13" t="str">
        <f t="shared" si="5"/>
        <v>09/14/16</v>
      </c>
      <c r="T96" s="13" t="str">
        <f t="shared" si="6"/>
        <v>21:25:05</v>
      </c>
      <c r="U96" s="49">
        <v>3.1043011750999998</v>
      </c>
      <c r="V96" s="49">
        <v>312.12978070000003</v>
      </c>
    </row>
    <row r="97" spans="1:22" x14ac:dyDescent="0.35">
      <c r="A97" s="13" t="s">
        <v>628</v>
      </c>
      <c r="B97" s="43">
        <v>36.265687</v>
      </c>
      <c r="C97" s="43">
        <v>-119.404776</v>
      </c>
      <c r="D97" s="32" t="str">
        <f t="shared" si="4"/>
        <v>ANG_CH4_00095</v>
      </c>
      <c r="E97" s="32" t="s">
        <v>350</v>
      </c>
      <c r="F97" s="32" t="s">
        <v>351</v>
      </c>
      <c r="G97" s="32">
        <f t="shared" si="7"/>
        <v>95</v>
      </c>
      <c r="H97" s="44">
        <v>36.265687</v>
      </c>
      <c r="I97" s="44">
        <v>-119.404776</v>
      </c>
      <c r="J97" s="33" t="s">
        <v>343</v>
      </c>
      <c r="K97" s="20" t="s">
        <v>1194</v>
      </c>
      <c r="L97" s="20" t="s">
        <v>335</v>
      </c>
      <c r="M97" s="3" t="s">
        <v>175</v>
      </c>
      <c r="N97" s="3" t="s">
        <v>232</v>
      </c>
      <c r="O97" s="3" t="s">
        <v>1057</v>
      </c>
      <c r="P97" s="3" t="s">
        <v>1105</v>
      </c>
      <c r="Q97" s="3" t="s">
        <v>392</v>
      </c>
      <c r="R97" s="13" t="s">
        <v>55</v>
      </c>
      <c r="S97" s="13" t="str">
        <f t="shared" si="5"/>
        <v>09/14/16</v>
      </c>
      <c r="T97" s="13" t="str">
        <f t="shared" si="6"/>
        <v>21:25:05</v>
      </c>
      <c r="U97" s="49">
        <v>19.841768698799999</v>
      </c>
      <c r="V97" s="49">
        <v>487.11908195000001</v>
      </c>
    </row>
    <row r="98" spans="1:22" x14ac:dyDescent="0.35">
      <c r="A98" s="13" t="s">
        <v>629</v>
      </c>
      <c r="B98" s="43">
        <v>36.276057000000002</v>
      </c>
      <c r="C98" s="43">
        <v>-119.452203</v>
      </c>
      <c r="D98" s="32" t="str">
        <f t="shared" si="4"/>
        <v>ANG_CH4_00096</v>
      </c>
      <c r="E98" s="32" t="s">
        <v>350</v>
      </c>
      <c r="F98" s="32" t="s">
        <v>351</v>
      </c>
      <c r="G98" s="32">
        <f t="shared" si="7"/>
        <v>96</v>
      </c>
      <c r="H98" s="44">
        <v>36.275489</v>
      </c>
      <c r="I98" s="44">
        <v>-119.452117</v>
      </c>
      <c r="J98" s="33" t="s">
        <v>343</v>
      </c>
      <c r="K98" s="20" t="s">
        <v>1194</v>
      </c>
      <c r="L98" s="20" t="s">
        <v>335</v>
      </c>
      <c r="M98" s="3" t="s">
        <v>175</v>
      </c>
      <c r="N98" s="3" t="s">
        <v>260</v>
      </c>
      <c r="O98" s="3" t="s">
        <v>1057</v>
      </c>
      <c r="P98" s="3" t="s">
        <v>1110</v>
      </c>
      <c r="Q98" s="3" t="s">
        <v>392</v>
      </c>
      <c r="R98" s="13" t="s">
        <v>56</v>
      </c>
      <c r="S98" s="13" t="str">
        <f t="shared" si="5"/>
        <v>09/14/16</v>
      </c>
      <c r="T98" s="13" t="str">
        <f t="shared" si="6"/>
        <v>21:41:03</v>
      </c>
      <c r="U98" s="49">
        <v>53.6202542447</v>
      </c>
      <c r="V98" s="49">
        <v>498.62310415799999</v>
      </c>
    </row>
    <row r="99" spans="1:22" x14ac:dyDescent="0.35">
      <c r="A99" s="13" t="s">
        <v>630</v>
      </c>
      <c r="B99" s="43">
        <v>36.262286000000003</v>
      </c>
      <c r="C99" s="43">
        <v>-119.627813</v>
      </c>
      <c r="D99" s="32" t="str">
        <f t="shared" si="4"/>
        <v>ANG_CH4_00097</v>
      </c>
      <c r="E99" s="32" t="s">
        <v>350</v>
      </c>
      <c r="F99" s="32" t="s">
        <v>351</v>
      </c>
      <c r="G99" s="32">
        <f t="shared" si="7"/>
        <v>97</v>
      </c>
      <c r="H99" s="44">
        <v>36.262286000000003</v>
      </c>
      <c r="I99" s="44">
        <v>-119.627813</v>
      </c>
      <c r="J99" s="33" t="s">
        <v>343</v>
      </c>
      <c r="K99" s="20" t="s">
        <v>1194</v>
      </c>
      <c r="L99" s="20" t="s">
        <v>335</v>
      </c>
      <c r="M99" s="3" t="s">
        <v>175</v>
      </c>
      <c r="N99" s="3" t="s">
        <v>261</v>
      </c>
      <c r="O99" s="3" t="s">
        <v>1057</v>
      </c>
      <c r="P99" s="3" t="s">
        <v>1111</v>
      </c>
      <c r="Q99" s="3" t="s">
        <v>392</v>
      </c>
      <c r="R99" s="13" t="s">
        <v>56</v>
      </c>
      <c r="S99" s="13" t="str">
        <f t="shared" si="5"/>
        <v>09/14/16</v>
      </c>
      <c r="T99" s="13" t="str">
        <f t="shared" si="6"/>
        <v>21:41:03</v>
      </c>
      <c r="U99" s="49">
        <v>8.9550628159199999</v>
      </c>
      <c r="V99" s="49">
        <v>490.58026866199998</v>
      </c>
    </row>
    <row r="100" spans="1:22" x14ac:dyDescent="0.35">
      <c r="A100" s="13" t="s">
        <v>631</v>
      </c>
      <c r="B100" s="43">
        <v>36.257328999999999</v>
      </c>
      <c r="C100" s="43">
        <v>-119.604838</v>
      </c>
      <c r="D100" s="32" t="str">
        <f t="shared" si="4"/>
        <v>ANG_CH4_00098</v>
      </c>
      <c r="E100" s="32" t="s">
        <v>350</v>
      </c>
      <c r="F100" s="32" t="s">
        <v>351</v>
      </c>
      <c r="G100" s="32">
        <f t="shared" si="7"/>
        <v>98</v>
      </c>
      <c r="H100" s="44">
        <v>36.256875999999998</v>
      </c>
      <c r="I100" s="44">
        <v>-119.604809</v>
      </c>
      <c r="J100" s="33" t="s">
        <v>343</v>
      </c>
      <c r="K100" s="20" t="s">
        <v>1194</v>
      </c>
      <c r="L100" s="20" t="s">
        <v>335</v>
      </c>
      <c r="M100" s="3" t="s">
        <v>175</v>
      </c>
      <c r="N100" s="3" t="s">
        <v>262</v>
      </c>
      <c r="O100" s="3" t="s">
        <v>1057</v>
      </c>
      <c r="P100" s="3" t="s">
        <v>1112</v>
      </c>
      <c r="Q100" s="3" t="s">
        <v>392</v>
      </c>
      <c r="R100" s="13" t="s">
        <v>56</v>
      </c>
      <c r="S100" s="13" t="str">
        <f t="shared" si="5"/>
        <v>09/14/16</v>
      </c>
      <c r="T100" s="13" t="str">
        <f t="shared" si="6"/>
        <v>21:41:03</v>
      </c>
      <c r="U100" s="49">
        <v>1.1791735268200001</v>
      </c>
      <c r="V100" s="49">
        <v>138.71553625999999</v>
      </c>
    </row>
    <row r="101" spans="1:22" x14ac:dyDescent="0.35">
      <c r="A101" s="13" t="s">
        <v>632</v>
      </c>
      <c r="B101" s="43">
        <v>36.277026999999997</v>
      </c>
      <c r="C101" s="43">
        <v>-119.533298</v>
      </c>
      <c r="D101" s="32" t="str">
        <f t="shared" si="4"/>
        <v>ANG_CH4_00099</v>
      </c>
      <c r="E101" s="32" t="s">
        <v>350</v>
      </c>
      <c r="F101" s="32" t="s">
        <v>351</v>
      </c>
      <c r="G101" s="32">
        <f t="shared" si="7"/>
        <v>99</v>
      </c>
      <c r="H101" s="44">
        <v>36.276235999999997</v>
      </c>
      <c r="I101" s="44">
        <v>-119.533269</v>
      </c>
      <c r="J101" s="33" t="s">
        <v>343</v>
      </c>
      <c r="K101" s="20" t="s">
        <v>1194</v>
      </c>
      <c r="L101" s="20" t="s">
        <v>335</v>
      </c>
      <c r="M101" s="3" t="s">
        <v>175</v>
      </c>
      <c r="N101" s="3" t="s">
        <v>263</v>
      </c>
      <c r="O101" s="3" t="s">
        <v>1057</v>
      </c>
      <c r="P101" s="3" t="s">
        <v>1113</v>
      </c>
      <c r="Q101" s="3" t="s">
        <v>392</v>
      </c>
      <c r="R101" s="13" t="s">
        <v>56</v>
      </c>
      <c r="S101" s="13" t="str">
        <f t="shared" si="5"/>
        <v>09/14/16</v>
      </c>
      <c r="T101" s="13" t="str">
        <f t="shared" si="6"/>
        <v>21:41:03</v>
      </c>
      <c r="U101" s="49">
        <v>2.3730767536899999</v>
      </c>
      <c r="V101" s="49">
        <v>198.86176103</v>
      </c>
    </row>
    <row r="102" spans="1:22" x14ac:dyDescent="0.35">
      <c r="A102" s="13" t="s">
        <v>633</v>
      </c>
      <c r="B102" s="43">
        <v>34.385725000000001</v>
      </c>
      <c r="C102" s="43">
        <v>-118.49670500000001</v>
      </c>
      <c r="D102" s="32" t="str">
        <f t="shared" si="4"/>
        <v>ANG_CH4_00100</v>
      </c>
      <c r="E102" s="32" t="s">
        <v>350</v>
      </c>
      <c r="F102" s="32" t="s">
        <v>351</v>
      </c>
      <c r="G102" s="32">
        <f t="shared" si="7"/>
        <v>100</v>
      </c>
      <c r="H102" s="44">
        <v>34.3857</v>
      </c>
      <c r="I102" s="44">
        <v>-118.496261</v>
      </c>
      <c r="J102" s="33" t="s">
        <v>343</v>
      </c>
      <c r="K102" s="20" t="s">
        <v>255</v>
      </c>
      <c r="L102" s="20" t="s">
        <v>335</v>
      </c>
      <c r="M102" s="3" t="s">
        <v>174</v>
      </c>
      <c r="N102" s="3" t="s">
        <v>256</v>
      </c>
      <c r="O102" s="3" t="s">
        <v>435</v>
      </c>
      <c r="P102" s="3"/>
      <c r="Q102" s="3" t="s">
        <v>376</v>
      </c>
      <c r="R102" s="13" t="s">
        <v>57</v>
      </c>
      <c r="S102" s="13" t="str">
        <f t="shared" si="5"/>
        <v>09/15/16</v>
      </c>
      <c r="T102" s="13" t="str">
        <f t="shared" si="6"/>
        <v>18:00:22</v>
      </c>
      <c r="U102" s="49">
        <v>1.1116076726499999</v>
      </c>
      <c r="V102" s="49">
        <v>304.84504260400001</v>
      </c>
    </row>
    <row r="103" spans="1:22" x14ac:dyDescent="0.35">
      <c r="A103" s="13" t="s">
        <v>634</v>
      </c>
      <c r="B103" s="43">
        <v>36.352435</v>
      </c>
      <c r="C103" s="43">
        <v>-119.49664</v>
      </c>
      <c r="D103" s="32" t="str">
        <f t="shared" si="4"/>
        <v>ANG_CH4_00101</v>
      </c>
      <c r="E103" s="32" t="s">
        <v>350</v>
      </c>
      <c r="F103" s="32" t="s">
        <v>351</v>
      </c>
      <c r="G103" s="32">
        <f t="shared" si="7"/>
        <v>101</v>
      </c>
      <c r="H103" s="44">
        <v>36.352035000000001</v>
      </c>
      <c r="I103" s="44">
        <v>-119.49662600000001</v>
      </c>
      <c r="J103" s="33" t="s">
        <v>343</v>
      </c>
      <c r="K103" s="20" t="s">
        <v>1198</v>
      </c>
      <c r="L103" s="20" t="s">
        <v>335</v>
      </c>
      <c r="M103" s="3" t="s">
        <v>175</v>
      </c>
      <c r="N103" s="3" t="s">
        <v>259</v>
      </c>
      <c r="O103" s="3" t="s">
        <v>1057</v>
      </c>
      <c r="P103" s="3" t="s">
        <v>1114</v>
      </c>
      <c r="Q103" s="3" t="s">
        <v>392</v>
      </c>
      <c r="R103" s="13" t="s">
        <v>62</v>
      </c>
      <c r="S103" s="13" t="str">
        <f t="shared" si="5"/>
        <v>09/16/16</v>
      </c>
      <c r="T103" s="13" t="str">
        <f t="shared" si="6"/>
        <v>19:53:11</v>
      </c>
      <c r="U103" s="49">
        <v>0.36076874611900001</v>
      </c>
      <c r="V103" s="49">
        <v>62.4679117628</v>
      </c>
    </row>
    <row r="104" spans="1:22" x14ac:dyDescent="0.35">
      <c r="A104" s="13" t="s">
        <v>635</v>
      </c>
      <c r="B104" s="43">
        <v>34.447442000000002</v>
      </c>
      <c r="C104" s="43">
        <v>-118.58673</v>
      </c>
      <c r="D104" s="32" t="str">
        <f t="shared" si="4"/>
        <v>ANG_CH4_00102</v>
      </c>
      <c r="E104" s="32" t="s">
        <v>350</v>
      </c>
      <c r="F104" s="32" t="s">
        <v>351</v>
      </c>
      <c r="G104" s="32">
        <f t="shared" si="7"/>
        <v>102</v>
      </c>
      <c r="H104" s="44">
        <v>34.447631610000002</v>
      </c>
      <c r="I104" s="44">
        <v>-118.58677199</v>
      </c>
      <c r="J104" s="33" t="s">
        <v>514</v>
      </c>
      <c r="K104" s="20" t="s">
        <v>214</v>
      </c>
      <c r="L104" s="20" t="s">
        <v>335</v>
      </c>
      <c r="M104" s="3" t="s">
        <v>174</v>
      </c>
      <c r="N104" s="3" t="s">
        <v>852</v>
      </c>
      <c r="O104" s="3" t="s">
        <v>455</v>
      </c>
      <c r="P104" s="3" t="s">
        <v>422</v>
      </c>
      <c r="Q104" s="3" t="s">
        <v>376</v>
      </c>
      <c r="R104" s="13" t="s">
        <v>1063</v>
      </c>
      <c r="S104" s="13" t="str">
        <f t="shared" si="5"/>
        <v>11/04/16</v>
      </c>
      <c r="T104" s="13" t="str">
        <f t="shared" si="6"/>
        <v>18:30:25</v>
      </c>
      <c r="U104" s="49">
        <v>109.30157749</v>
      </c>
      <c r="V104" s="49">
        <v>494.83217357000001</v>
      </c>
    </row>
    <row r="105" spans="1:22" x14ac:dyDescent="0.35">
      <c r="A105" s="13" t="s">
        <v>635</v>
      </c>
      <c r="B105" s="43">
        <v>34.447442000000002</v>
      </c>
      <c r="C105" s="43">
        <v>-118.58673</v>
      </c>
      <c r="D105" s="32" t="str">
        <f t="shared" si="4"/>
        <v>ANG_CH4_00103</v>
      </c>
      <c r="E105" s="32" t="s">
        <v>350</v>
      </c>
      <c r="F105" s="32" t="s">
        <v>351</v>
      </c>
      <c r="G105" s="32">
        <f t="shared" si="7"/>
        <v>103</v>
      </c>
      <c r="H105" s="44">
        <v>34.447439000000003</v>
      </c>
      <c r="I105" s="44">
        <v>-118.586876</v>
      </c>
      <c r="J105" s="33" t="s">
        <v>514</v>
      </c>
      <c r="K105" s="20" t="s">
        <v>269</v>
      </c>
      <c r="L105" s="20" t="s">
        <v>335</v>
      </c>
      <c r="M105" s="3" t="s">
        <v>174</v>
      </c>
      <c r="N105" s="3" t="s">
        <v>270</v>
      </c>
      <c r="O105" s="3" t="s">
        <v>455</v>
      </c>
      <c r="P105" s="3" t="s">
        <v>422</v>
      </c>
      <c r="Q105" s="3" t="s">
        <v>376</v>
      </c>
      <c r="R105" s="13" t="s">
        <v>106</v>
      </c>
      <c r="S105" s="13" t="str">
        <f t="shared" si="5"/>
        <v>09/25/16</v>
      </c>
      <c r="T105" s="13" t="str">
        <f t="shared" si="6"/>
        <v>20:12:00</v>
      </c>
      <c r="U105" s="49">
        <v>91.353114278999996</v>
      </c>
      <c r="V105" s="49">
        <v>493.70845648</v>
      </c>
    </row>
    <row r="106" spans="1:22" x14ac:dyDescent="0.35">
      <c r="A106" s="13" t="s">
        <v>635</v>
      </c>
      <c r="B106" s="43">
        <v>34.447442000000002</v>
      </c>
      <c r="C106" s="43">
        <v>-118.58673</v>
      </c>
      <c r="D106" s="32" t="str">
        <f t="shared" si="4"/>
        <v>ANG_CH4_00104</v>
      </c>
      <c r="E106" s="32" t="s">
        <v>350</v>
      </c>
      <c r="F106" s="32" t="s">
        <v>351</v>
      </c>
      <c r="G106" s="32">
        <f t="shared" si="7"/>
        <v>104</v>
      </c>
      <c r="H106" s="44">
        <v>34.447477849999999</v>
      </c>
      <c r="I106" s="44">
        <v>-118.58673502000001</v>
      </c>
      <c r="J106" s="33" t="s">
        <v>514</v>
      </c>
      <c r="K106" s="20" t="s">
        <v>214</v>
      </c>
      <c r="L106" s="20" t="s">
        <v>335</v>
      </c>
      <c r="M106" s="3" t="s">
        <v>174</v>
      </c>
      <c r="N106" s="3" t="s">
        <v>849</v>
      </c>
      <c r="O106" s="3" t="s">
        <v>455</v>
      </c>
      <c r="P106" s="3" t="s">
        <v>422</v>
      </c>
      <c r="Q106" s="3" t="s">
        <v>376</v>
      </c>
      <c r="R106" s="13" t="s">
        <v>1062</v>
      </c>
      <c r="S106" s="13" t="str">
        <f t="shared" si="5"/>
        <v>11/03/16</v>
      </c>
      <c r="T106" s="13" t="str">
        <f t="shared" si="6"/>
        <v>22:45:01</v>
      </c>
      <c r="U106" s="49">
        <v>67.405487023500001</v>
      </c>
      <c r="V106" s="49">
        <v>423.49252649800002</v>
      </c>
    </row>
    <row r="107" spans="1:22" x14ac:dyDescent="0.35">
      <c r="A107" s="13" t="s">
        <v>635</v>
      </c>
      <c r="B107" s="43">
        <v>34.447442000000002</v>
      </c>
      <c r="C107" s="43">
        <v>-118.58673</v>
      </c>
      <c r="D107" s="32" t="str">
        <f t="shared" si="4"/>
        <v>ANG_CH4_00105</v>
      </c>
      <c r="E107" s="32" t="s">
        <v>350</v>
      </c>
      <c r="F107" s="32" t="s">
        <v>351</v>
      </c>
      <c r="G107" s="32">
        <f t="shared" si="7"/>
        <v>105</v>
      </c>
      <c r="H107" s="44">
        <v>34.447448000000001</v>
      </c>
      <c r="I107" s="44">
        <v>-118.586718</v>
      </c>
      <c r="J107" s="33" t="s">
        <v>514</v>
      </c>
      <c r="K107" s="20" t="s">
        <v>214</v>
      </c>
      <c r="L107" s="20" t="s">
        <v>335</v>
      </c>
      <c r="M107" s="3" t="s">
        <v>174</v>
      </c>
      <c r="N107" s="3" t="s">
        <v>795</v>
      </c>
      <c r="O107" s="3" t="s">
        <v>455</v>
      </c>
      <c r="P107" s="3" t="s">
        <v>422</v>
      </c>
      <c r="Q107" s="3" t="s">
        <v>376</v>
      </c>
      <c r="R107" s="13" t="s">
        <v>70</v>
      </c>
      <c r="S107" s="13" t="str">
        <f t="shared" si="5"/>
        <v>09/17/16</v>
      </c>
      <c r="T107" s="13" t="str">
        <f t="shared" si="6"/>
        <v>18:16:11</v>
      </c>
      <c r="U107" s="49">
        <v>62.309396384700001</v>
      </c>
      <c r="V107" s="49">
        <v>498.352204771</v>
      </c>
    </row>
    <row r="108" spans="1:22" x14ac:dyDescent="0.35">
      <c r="A108" s="13" t="s">
        <v>635</v>
      </c>
      <c r="B108" s="43">
        <v>34.447442000000002</v>
      </c>
      <c r="C108" s="43">
        <v>-118.58673</v>
      </c>
      <c r="D108" s="32" t="str">
        <f t="shared" si="4"/>
        <v>ANG_CH4_00106</v>
      </c>
      <c r="E108" s="32" t="s">
        <v>350</v>
      </c>
      <c r="F108" s="32" t="s">
        <v>351</v>
      </c>
      <c r="G108" s="32">
        <f t="shared" si="7"/>
        <v>106</v>
      </c>
      <c r="H108" s="44">
        <v>34.447377000000003</v>
      </c>
      <c r="I108" s="44">
        <v>-118.58672799999999</v>
      </c>
      <c r="J108" s="33" t="s">
        <v>514</v>
      </c>
      <c r="K108" s="20" t="s">
        <v>214</v>
      </c>
      <c r="L108" s="20" t="s">
        <v>335</v>
      </c>
      <c r="M108" s="3" t="s">
        <v>174</v>
      </c>
      <c r="N108" s="3" t="s">
        <v>849</v>
      </c>
      <c r="O108" s="3" t="s">
        <v>455</v>
      </c>
      <c r="P108" s="3" t="s">
        <v>422</v>
      </c>
      <c r="Q108" s="3" t="s">
        <v>376</v>
      </c>
      <c r="R108" s="13" t="s">
        <v>1061</v>
      </c>
      <c r="S108" s="13" t="str">
        <f t="shared" si="5"/>
        <v>11/03/16</v>
      </c>
      <c r="T108" s="13" t="str">
        <f t="shared" si="6"/>
        <v>22:24:51</v>
      </c>
      <c r="U108" s="49">
        <v>45.2234678429</v>
      </c>
      <c r="V108" s="49">
        <v>419.828536429</v>
      </c>
    </row>
    <row r="109" spans="1:22" x14ac:dyDescent="0.35">
      <c r="A109" s="13" t="s">
        <v>635</v>
      </c>
      <c r="B109" s="43">
        <v>34.447442000000002</v>
      </c>
      <c r="C109" s="43">
        <v>-118.58673</v>
      </c>
      <c r="D109" s="32" t="str">
        <f t="shared" si="4"/>
        <v>ANG_CH4_00107</v>
      </c>
      <c r="E109" s="32" t="s">
        <v>350</v>
      </c>
      <c r="F109" s="32" t="s">
        <v>351</v>
      </c>
      <c r="G109" s="32">
        <f t="shared" si="7"/>
        <v>107</v>
      </c>
      <c r="H109" s="44">
        <v>34.44740212</v>
      </c>
      <c r="I109" s="44">
        <v>-118.58670673</v>
      </c>
      <c r="J109" s="33" t="s">
        <v>514</v>
      </c>
      <c r="K109" s="20" t="s">
        <v>214</v>
      </c>
      <c r="L109" s="20" t="s">
        <v>335</v>
      </c>
      <c r="M109" s="3" t="s">
        <v>174</v>
      </c>
      <c r="N109" s="3" t="s">
        <v>850</v>
      </c>
      <c r="O109" s="3" t="s">
        <v>455</v>
      </c>
      <c r="P109" s="3" t="s">
        <v>422</v>
      </c>
      <c r="Q109" s="3" t="s">
        <v>376</v>
      </c>
      <c r="R109" s="13" t="s">
        <v>1060</v>
      </c>
      <c r="S109" s="13" t="str">
        <f t="shared" si="5"/>
        <v>11/03/16</v>
      </c>
      <c r="T109" s="13" t="str">
        <f t="shared" si="6"/>
        <v>22:18:06</v>
      </c>
      <c r="U109" s="49">
        <v>46.799825960299998</v>
      </c>
      <c r="V109" s="49">
        <v>496.758261129</v>
      </c>
    </row>
    <row r="110" spans="1:22" x14ac:dyDescent="0.35">
      <c r="A110" s="13" t="s">
        <v>635</v>
      </c>
      <c r="B110" s="43">
        <v>34.447442000000002</v>
      </c>
      <c r="C110" s="43">
        <v>-118.58673</v>
      </c>
      <c r="D110" s="32" t="str">
        <f t="shared" si="4"/>
        <v>ANG_CH4_00108</v>
      </c>
      <c r="E110" s="32" t="s">
        <v>350</v>
      </c>
      <c r="F110" s="32" t="s">
        <v>351</v>
      </c>
      <c r="G110" s="32">
        <f t="shared" si="7"/>
        <v>108</v>
      </c>
      <c r="H110" s="44">
        <v>34.447414000000002</v>
      </c>
      <c r="I110" s="44">
        <v>-118.58650900000001</v>
      </c>
      <c r="J110" s="33" t="s">
        <v>514</v>
      </c>
      <c r="K110" s="20" t="s">
        <v>214</v>
      </c>
      <c r="L110" s="20" t="s">
        <v>335</v>
      </c>
      <c r="M110" s="3" t="s">
        <v>174</v>
      </c>
      <c r="N110" s="3" t="s">
        <v>264</v>
      </c>
      <c r="O110" s="3" t="s">
        <v>455</v>
      </c>
      <c r="P110" s="3" t="s">
        <v>422</v>
      </c>
      <c r="Q110" s="3" t="s">
        <v>376</v>
      </c>
      <c r="R110" s="13" t="s">
        <v>79</v>
      </c>
      <c r="S110" s="13" t="str">
        <f t="shared" si="5"/>
        <v>09/17/16</v>
      </c>
      <c r="T110" s="13" t="str">
        <f t="shared" si="6"/>
        <v>22:43:32</v>
      </c>
      <c r="U110" s="49">
        <v>8.4690882940800005</v>
      </c>
      <c r="V110" s="49">
        <v>497.70443036</v>
      </c>
    </row>
    <row r="111" spans="1:22" x14ac:dyDescent="0.35">
      <c r="A111" s="13" t="s">
        <v>635</v>
      </c>
      <c r="B111" s="43">
        <v>34.447442000000002</v>
      </c>
      <c r="C111" s="43">
        <v>-118.58673</v>
      </c>
      <c r="D111" s="32" t="str">
        <f t="shared" si="4"/>
        <v>ANG_CH4_00109</v>
      </c>
      <c r="E111" s="32" t="s">
        <v>350</v>
      </c>
      <c r="F111" s="32" t="s">
        <v>351</v>
      </c>
      <c r="G111" s="32">
        <f t="shared" si="7"/>
        <v>109</v>
      </c>
      <c r="H111" s="44">
        <v>34.447414000000002</v>
      </c>
      <c r="I111" s="44">
        <v>-118.58650900000001</v>
      </c>
      <c r="J111" s="33" t="s">
        <v>514</v>
      </c>
      <c r="K111" s="20" t="s">
        <v>214</v>
      </c>
      <c r="L111" s="20" t="s">
        <v>335</v>
      </c>
      <c r="M111" s="3" t="s">
        <v>174</v>
      </c>
      <c r="N111" s="3" t="s">
        <v>340</v>
      </c>
      <c r="O111" s="3" t="s">
        <v>455</v>
      </c>
      <c r="P111" s="3" t="s">
        <v>422</v>
      </c>
      <c r="Q111" s="3" t="s">
        <v>376</v>
      </c>
      <c r="R111" s="13" t="s">
        <v>69</v>
      </c>
      <c r="S111" s="13" t="str">
        <f t="shared" si="5"/>
        <v>09/16/16</v>
      </c>
      <c r="T111" s="13" t="str">
        <f t="shared" si="6"/>
        <v>22:15:43</v>
      </c>
      <c r="U111" s="49">
        <v>4.0910893941799999</v>
      </c>
      <c r="V111" s="49">
        <v>265.16504294499998</v>
      </c>
    </row>
    <row r="112" spans="1:22" ht="36" x14ac:dyDescent="0.35">
      <c r="A112" s="13" t="s">
        <v>636</v>
      </c>
      <c r="B112" s="43">
        <v>36.499389000000001</v>
      </c>
      <c r="C112" s="43">
        <v>-119.617507</v>
      </c>
      <c r="D112" s="32" t="str">
        <f t="shared" si="4"/>
        <v>ANG_CH4_00110</v>
      </c>
      <c r="E112" s="32" t="s">
        <v>350</v>
      </c>
      <c r="F112" s="32" t="s">
        <v>351</v>
      </c>
      <c r="G112" s="32">
        <f t="shared" si="7"/>
        <v>110</v>
      </c>
      <c r="H112" s="44">
        <v>36.499389000000001</v>
      </c>
      <c r="I112" s="44">
        <v>-119.617507</v>
      </c>
      <c r="J112" s="33" t="s">
        <v>343</v>
      </c>
      <c r="K112" s="20" t="s">
        <v>1199</v>
      </c>
      <c r="L112" s="20" t="s">
        <v>335</v>
      </c>
      <c r="M112" s="3" t="s">
        <v>174</v>
      </c>
      <c r="N112" s="3" t="s">
        <v>266</v>
      </c>
      <c r="O112" s="3" t="s">
        <v>345</v>
      </c>
      <c r="P112" s="3" t="s">
        <v>1213</v>
      </c>
      <c r="Q112" s="3" t="s">
        <v>392</v>
      </c>
      <c r="R112" s="13" t="s">
        <v>75</v>
      </c>
      <c r="S112" s="13" t="str">
        <f t="shared" si="5"/>
        <v>09/17/16</v>
      </c>
      <c r="T112" s="13" t="str">
        <f t="shared" si="6"/>
        <v>20:04:44</v>
      </c>
      <c r="U112" s="49">
        <v>78.844898301399994</v>
      </c>
      <c r="V112" s="49">
        <v>467.12418049199999</v>
      </c>
    </row>
    <row r="113" spans="1:22" x14ac:dyDescent="0.35">
      <c r="A113" s="13" t="s">
        <v>637</v>
      </c>
      <c r="B113" s="43">
        <v>36.413786999999999</v>
      </c>
      <c r="C113" s="43">
        <v>-119.86512999999999</v>
      </c>
      <c r="D113" s="32" t="str">
        <f t="shared" si="4"/>
        <v>ANG_CH4_00111</v>
      </c>
      <c r="E113" s="32" t="s">
        <v>350</v>
      </c>
      <c r="F113" s="32" t="s">
        <v>351</v>
      </c>
      <c r="G113" s="32">
        <f t="shared" si="7"/>
        <v>111</v>
      </c>
      <c r="H113" s="44">
        <v>36.413817000000002</v>
      </c>
      <c r="I113" s="44">
        <v>-119.865101</v>
      </c>
      <c r="J113" s="33" t="s">
        <v>343</v>
      </c>
      <c r="K113" s="20" t="s">
        <v>1200</v>
      </c>
      <c r="L113" s="20" t="s">
        <v>335</v>
      </c>
      <c r="M113" s="3" t="s">
        <v>174</v>
      </c>
      <c r="N113" s="3" t="s">
        <v>447</v>
      </c>
      <c r="O113" s="3" t="s">
        <v>1057</v>
      </c>
      <c r="P113" s="3" t="s">
        <v>1115</v>
      </c>
      <c r="Q113" s="3" t="s">
        <v>392</v>
      </c>
      <c r="R113" s="13" t="s">
        <v>78</v>
      </c>
      <c r="S113" s="13" t="str">
        <f t="shared" si="5"/>
        <v>09/17/16</v>
      </c>
      <c r="T113" s="13" t="str">
        <f t="shared" si="6"/>
        <v>21:34:18</v>
      </c>
      <c r="U113" s="49">
        <v>0.78290923265699996</v>
      </c>
      <c r="V113" s="49">
        <v>118.37651794200001</v>
      </c>
    </row>
    <row r="114" spans="1:22" x14ac:dyDescent="0.35">
      <c r="A114" s="13" t="s">
        <v>638</v>
      </c>
      <c r="B114" s="43">
        <v>35.166556999999997</v>
      </c>
      <c r="C114" s="43">
        <v>-119.101862</v>
      </c>
      <c r="D114" s="32" t="str">
        <f t="shared" si="4"/>
        <v>ANG_CH4_00112</v>
      </c>
      <c r="E114" s="32" t="s">
        <v>350</v>
      </c>
      <c r="F114" s="32" t="s">
        <v>351</v>
      </c>
      <c r="G114" s="32">
        <f t="shared" si="7"/>
        <v>112</v>
      </c>
      <c r="H114" s="44">
        <v>35.166556999999997</v>
      </c>
      <c r="I114" s="44">
        <v>-119.101862</v>
      </c>
      <c r="J114" s="33" t="s">
        <v>343</v>
      </c>
      <c r="K114" s="20" t="s">
        <v>1192</v>
      </c>
      <c r="L114" s="20" t="s">
        <v>335</v>
      </c>
      <c r="M114" s="3" t="s">
        <v>174</v>
      </c>
      <c r="N114" s="3" t="s">
        <v>267</v>
      </c>
      <c r="O114" s="3" t="s">
        <v>1056</v>
      </c>
      <c r="P114" s="3" t="s">
        <v>1084</v>
      </c>
      <c r="Q114" s="3" t="s">
        <v>392</v>
      </c>
      <c r="R114" s="13" t="s">
        <v>80</v>
      </c>
      <c r="S114" s="13" t="str">
        <f t="shared" si="5"/>
        <v>09/19/16</v>
      </c>
      <c r="T114" s="13" t="str">
        <f t="shared" si="6"/>
        <v>17:45:33</v>
      </c>
      <c r="U114" s="49">
        <v>83.114763238500004</v>
      </c>
      <c r="V114" s="49">
        <v>456.15786740999999</v>
      </c>
    </row>
    <row r="115" spans="1:22" x14ac:dyDescent="0.35">
      <c r="A115" s="13" t="s">
        <v>639</v>
      </c>
      <c r="B115" s="43">
        <v>36.169995</v>
      </c>
      <c r="C115" s="43">
        <v>-119.275469</v>
      </c>
      <c r="D115" s="32" t="str">
        <f t="shared" si="4"/>
        <v>ANG_CH4_00113</v>
      </c>
      <c r="E115" s="32" t="s">
        <v>350</v>
      </c>
      <c r="F115" s="32" t="s">
        <v>351</v>
      </c>
      <c r="G115" s="32">
        <f t="shared" si="7"/>
        <v>113</v>
      </c>
      <c r="H115" s="44">
        <v>36.169995</v>
      </c>
      <c r="I115" s="44">
        <v>-119.275469</v>
      </c>
      <c r="J115" s="33" t="s">
        <v>343</v>
      </c>
      <c r="K115" s="20" t="s">
        <v>1197</v>
      </c>
      <c r="L115" s="20" t="s">
        <v>335</v>
      </c>
      <c r="M115" s="3" t="s">
        <v>174</v>
      </c>
      <c r="N115" s="3" t="s">
        <v>342</v>
      </c>
      <c r="O115" s="3" t="s">
        <v>1057</v>
      </c>
      <c r="P115" s="3" t="s">
        <v>1116</v>
      </c>
      <c r="Q115" s="3" t="s">
        <v>392</v>
      </c>
      <c r="R115" s="13" t="s">
        <v>93</v>
      </c>
      <c r="S115" s="13" t="str">
        <f t="shared" si="5"/>
        <v>09/22/16</v>
      </c>
      <c r="T115" s="13" t="str">
        <f t="shared" si="6"/>
        <v>19:43:40</v>
      </c>
      <c r="U115" s="49">
        <v>2.56095364876</v>
      </c>
      <c r="V115" s="49">
        <v>493.43972276300002</v>
      </c>
    </row>
    <row r="116" spans="1:22" x14ac:dyDescent="0.35">
      <c r="A116" s="13" t="s">
        <v>640</v>
      </c>
      <c r="B116" s="43">
        <v>34.407964999999997</v>
      </c>
      <c r="C116" s="43">
        <v>-118.99313600000001</v>
      </c>
      <c r="D116" s="32" t="str">
        <f t="shared" si="4"/>
        <v>ANG_CH4_00114</v>
      </c>
      <c r="E116" s="32" t="s">
        <v>350</v>
      </c>
      <c r="F116" s="32" t="s">
        <v>351</v>
      </c>
      <c r="G116" s="32">
        <f t="shared" si="7"/>
        <v>114</v>
      </c>
      <c r="H116" s="44">
        <v>34.407964999999997</v>
      </c>
      <c r="I116" s="44">
        <v>-118.99313600000001</v>
      </c>
      <c r="J116" s="33" t="s">
        <v>343</v>
      </c>
      <c r="K116" s="20" t="s">
        <v>271</v>
      </c>
      <c r="L116" s="20" t="s">
        <v>335</v>
      </c>
      <c r="M116" s="3" t="s">
        <v>174</v>
      </c>
      <c r="N116" s="3" t="s">
        <v>273</v>
      </c>
      <c r="O116" s="3" t="s">
        <v>197</v>
      </c>
      <c r="P116" s="3" t="s">
        <v>272</v>
      </c>
      <c r="Q116" s="3" t="s">
        <v>404</v>
      </c>
      <c r="R116" s="13" t="s">
        <v>107</v>
      </c>
      <c r="S116" s="13" t="str">
        <f t="shared" si="5"/>
        <v>09/30/16</v>
      </c>
      <c r="T116" s="13" t="str">
        <f t="shared" si="6"/>
        <v>21:12:08</v>
      </c>
      <c r="U116" s="49">
        <v>53.184080897800001</v>
      </c>
      <c r="V116" s="49">
        <v>493.70845648</v>
      </c>
    </row>
    <row r="117" spans="1:22" x14ac:dyDescent="0.35">
      <c r="A117" s="13" t="s">
        <v>641</v>
      </c>
      <c r="B117" s="43">
        <v>34.482998000000002</v>
      </c>
      <c r="C117" s="43">
        <v>-120.12417499999999</v>
      </c>
      <c r="D117" s="32" t="str">
        <f t="shared" si="4"/>
        <v>ANG_CH4_00115</v>
      </c>
      <c r="E117" s="32" t="s">
        <v>350</v>
      </c>
      <c r="F117" s="32" t="s">
        <v>351</v>
      </c>
      <c r="G117" s="32">
        <f t="shared" si="7"/>
        <v>115</v>
      </c>
      <c r="H117" s="44">
        <v>34.482998000000002</v>
      </c>
      <c r="I117" s="44">
        <v>-120.12417499999999</v>
      </c>
      <c r="J117" s="33" t="s">
        <v>343</v>
      </c>
      <c r="K117" s="20" t="s">
        <v>275</v>
      </c>
      <c r="L117" s="20" t="s">
        <v>335</v>
      </c>
      <c r="M117" s="3" t="s">
        <v>175</v>
      </c>
      <c r="N117" s="3" t="s">
        <v>274</v>
      </c>
      <c r="O117" s="3" t="s">
        <v>197</v>
      </c>
      <c r="P117" s="3" t="s">
        <v>276</v>
      </c>
      <c r="Q117" s="3" t="s">
        <v>404</v>
      </c>
      <c r="R117" s="13" t="s">
        <v>109</v>
      </c>
      <c r="S117" s="13" t="str">
        <f t="shared" si="5"/>
        <v>09/30/16</v>
      </c>
      <c r="T117" s="13" t="str">
        <f t="shared" si="6"/>
        <v>22:16:45</v>
      </c>
      <c r="U117" s="49">
        <v>40.478057788199997</v>
      </c>
      <c r="V117" s="49">
        <v>498.77875856899999</v>
      </c>
    </row>
    <row r="118" spans="1:22" x14ac:dyDescent="0.35">
      <c r="A118" s="13" t="s">
        <v>642</v>
      </c>
      <c r="B118" s="43">
        <v>33.856181999999997</v>
      </c>
      <c r="C118" s="43">
        <v>-117.080339</v>
      </c>
      <c r="D118" s="32" t="str">
        <f t="shared" si="4"/>
        <v>ANG_CH4_00116</v>
      </c>
      <c r="E118" s="32" t="s">
        <v>350</v>
      </c>
      <c r="F118" s="32" t="s">
        <v>351</v>
      </c>
      <c r="G118" s="32">
        <f t="shared" si="7"/>
        <v>116</v>
      </c>
      <c r="H118" s="44">
        <v>33.856181999999997</v>
      </c>
      <c r="I118" s="44">
        <v>-117.080339</v>
      </c>
      <c r="J118" s="33" t="s">
        <v>343</v>
      </c>
      <c r="K118" s="20" t="s">
        <v>1201</v>
      </c>
      <c r="L118" s="20" t="s">
        <v>335</v>
      </c>
      <c r="M118" s="3" t="s">
        <v>174</v>
      </c>
      <c r="N118" s="3" t="s">
        <v>278</v>
      </c>
      <c r="O118" s="3" t="s">
        <v>1057</v>
      </c>
      <c r="P118" s="3" t="s">
        <v>1117</v>
      </c>
      <c r="Q118" s="3" t="s">
        <v>392</v>
      </c>
      <c r="R118" s="13" t="s">
        <v>111</v>
      </c>
      <c r="S118" s="13" t="str">
        <f t="shared" si="5"/>
        <v>10/01/16</v>
      </c>
      <c r="T118" s="13" t="str">
        <f t="shared" si="6"/>
        <v>18:10:46</v>
      </c>
      <c r="U118" s="49">
        <v>0.384260997642</v>
      </c>
      <c r="V118" s="49">
        <v>35.3638233227</v>
      </c>
    </row>
    <row r="119" spans="1:22" x14ac:dyDescent="0.35">
      <c r="A119" s="13" t="s">
        <v>642</v>
      </c>
      <c r="B119" s="43">
        <v>33.856181999999997</v>
      </c>
      <c r="C119" s="43">
        <v>-117.080339</v>
      </c>
      <c r="D119" s="32" t="str">
        <f t="shared" si="4"/>
        <v>ANG_CH4_00117</v>
      </c>
      <c r="E119" s="32" t="s">
        <v>350</v>
      </c>
      <c r="F119" s="32" t="s">
        <v>351</v>
      </c>
      <c r="G119" s="32">
        <f t="shared" si="7"/>
        <v>117</v>
      </c>
      <c r="H119" s="44">
        <v>33.856256000000002</v>
      </c>
      <c r="I119" s="44">
        <v>-117.080361</v>
      </c>
      <c r="J119" s="33" t="s">
        <v>343</v>
      </c>
      <c r="K119" s="20" t="s">
        <v>1201</v>
      </c>
      <c r="L119" s="20" t="s">
        <v>344</v>
      </c>
      <c r="M119" s="3" t="s">
        <v>174</v>
      </c>
      <c r="N119" s="3" t="s">
        <v>277</v>
      </c>
      <c r="O119" s="3" t="s">
        <v>1057</v>
      </c>
      <c r="P119" s="3" t="s">
        <v>1117</v>
      </c>
      <c r="Q119" s="3" t="s">
        <v>392</v>
      </c>
      <c r="R119" s="13" t="s">
        <v>111</v>
      </c>
      <c r="S119" s="13" t="str">
        <f t="shared" si="5"/>
        <v>10/01/16</v>
      </c>
      <c r="T119" s="13" t="str">
        <f t="shared" si="6"/>
        <v>18:10:46</v>
      </c>
      <c r="U119" s="49">
        <v>1.55624466646</v>
      </c>
      <c r="V119" s="49">
        <v>321.40208462300001</v>
      </c>
    </row>
    <row r="120" spans="1:22" x14ac:dyDescent="0.35">
      <c r="A120" s="13" t="s">
        <v>643</v>
      </c>
      <c r="B120" s="43">
        <v>34.002080139999997</v>
      </c>
      <c r="C120" s="43">
        <v>-117.61635319</v>
      </c>
      <c r="D120" s="32" t="str">
        <f t="shared" si="4"/>
        <v>ANG_CH4_00118</v>
      </c>
      <c r="E120" s="32" t="s">
        <v>350</v>
      </c>
      <c r="F120" s="32" t="s">
        <v>351</v>
      </c>
      <c r="G120" s="32">
        <f t="shared" si="7"/>
        <v>118</v>
      </c>
      <c r="H120" s="44">
        <v>34.002080139999997</v>
      </c>
      <c r="I120" s="44">
        <v>-117.61635319</v>
      </c>
      <c r="J120" s="33" t="s">
        <v>343</v>
      </c>
      <c r="K120" s="20" t="s">
        <v>194</v>
      </c>
      <c r="L120" s="20" t="s">
        <v>335</v>
      </c>
      <c r="M120" s="3" t="s">
        <v>175</v>
      </c>
      <c r="N120" s="3" t="s">
        <v>281</v>
      </c>
      <c r="O120" s="3" t="s">
        <v>345</v>
      </c>
      <c r="P120" s="3" t="s">
        <v>448</v>
      </c>
      <c r="Q120" s="3" t="s">
        <v>392</v>
      </c>
      <c r="R120" s="13" t="s">
        <v>116</v>
      </c>
      <c r="S120" s="13" t="str">
        <f t="shared" si="5"/>
        <v>10/01/16</v>
      </c>
      <c r="T120" s="13" t="str">
        <f t="shared" si="6"/>
        <v>19:27:37</v>
      </c>
      <c r="U120" s="49">
        <v>7.1626201746999998</v>
      </c>
      <c r="V120" s="49">
        <v>292.33956283700002</v>
      </c>
    </row>
    <row r="121" spans="1:22" x14ac:dyDescent="0.35">
      <c r="A121" s="13" t="s">
        <v>644</v>
      </c>
      <c r="B121" s="43">
        <v>36.724309849999997</v>
      </c>
      <c r="C121" s="43">
        <v>-120.23389400000001</v>
      </c>
      <c r="D121" s="32" t="str">
        <f t="shared" si="4"/>
        <v>ANG_CH4_00119</v>
      </c>
      <c r="E121" s="32" t="s">
        <v>350</v>
      </c>
      <c r="F121" s="32" t="s">
        <v>351</v>
      </c>
      <c r="G121" s="32">
        <f t="shared" si="7"/>
        <v>119</v>
      </c>
      <c r="H121" s="44">
        <v>36.724206000000002</v>
      </c>
      <c r="I121" s="44">
        <v>-120.233844</v>
      </c>
      <c r="J121" s="33" t="s">
        <v>514</v>
      </c>
      <c r="K121" s="20" t="s">
        <v>1202</v>
      </c>
      <c r="L121" s="20" t="s">
        <v>344</v>
      </c>
      <c r="M121" s="3" t="s">
        <v>174</v>
      </c>
      <c r="N121" s="3" t="s">
        <v>279</v>
      </c>
      <c r="O121" s="3" t="s">
        <v>1057</v>
      </c>
      <c r="P121" s="3"/>
      <c r="Q121" s="3" t="s">
        <v>392</v>
      </c>
      <c r="R121" s="13" t="s">
        <v>119</v>
      </c>
      <c r="S121" s="13" t="str">
        <f t="shared" si="5"/>
        <v>10/01/16</v>
      </c>
      <c r="T121" s="13" t="str">
        <f t="shared" si="6"/>
        <v>21:37:36</v>
      </c>
      <c r="U121" s="49">
        <v>8.1298590069600003</v>
      </c>
      <c r="V121" s="49">
        <v>383.469490312</v>
      </c>
    </row>
    <row r="122" spans="1:22" x14ac:dyDescent="0.35">
      <c r="A122" s="13" t="s">
        <v>644</v>
      </c>
      <c r="B122" s="43">
        <v>36.724309849999997</v>
      </c>
      <c r="C122" s="43">
        <v>-120.23389400000001</v>
      </c>
      <c r="D122" s="32" t="str">
        <f t="shared" si="4"/>
        <v>ANG_CH4_00120</v>
      </c>
      <c r="E122" s="32" t="s">
        <v>350</v>
      </c>
      <c r="F122" s="32" t="s">
        <v>351</v>
      </c>
      <c r="G122" s="32">
        <f t="shared" si="7"/>
        <v>120</v>
      </c>
      <c r="H122" s="44">
        <v>36.724309849999997</v>
      </c>
      <c r="I122" s="44">
        <v>-120.23389400000001</v>
      </c>
      <c r="J122" s="33" t="s">
        <v>514</v>
      </c>
      <c r="K122" s="20" t="s">
        <v>1202</v>
      </c>
      <c r="L122" s="20" t="s">
        <v>335</v>
      </c>
      <c r="M122" s="3" t="s">
        <v>174</v>
      </c>
      <c r="N122" s="3" t="s">
        <v>279</v>
      </c>
      <c r="O122" s="3" t="s">
        <v>1057</v>
      </c>
      <c r="P122" s="3"/>
      <c r="Q122" s="3" t="s">
        <v>392</v>
      </c>
      <c r="R122" s="13" t="s">
        <v>119</v>
      </c>
      <c r="S122" s="13" t="str">
        <f t="shared" si="5"/>
        <v>10/01/16</v>
      </c>
      <c r="T122" s="13" t="str">
        <f t="shared" si="6"/>
        <v>21:37:36</v>
      </c>
      <c r="U122" s="49">
        <v>4.9533837535399998</v>
      </c>
      <c r="V122" s="49">
        <v>477.03752472899998</v>
      </c>
    </row>
    <row r="123" spans="1:22" x14ac:dyDescent="0.35">
      <c r="A123" s="13" t="s">
        <v>645</v>
      </c>
      <c r="B123" s="43">
        <v>34.380504139999999</v>
      </c>
      <c r="C123" s="43">
        <v>-118.49821540000001</v>
      </c>
      <c r="D123" s="32" t="str">
        <f t="shared" si="4"/>
        <v>ANG_CH4_00121</v>
      </c>
      <c r="E123" s="32" t="s">
        <v>350</v>
      </c>
      <c r="F123" s="32" t="s">
        <v>351</v>
      </c>
      <c r="G123" s="32">
        <f t="shared" si="7"/>
        <v>121</v>
      </c>
      <c r="H123" s="44">
        <v>34.380504139999999</v>
      </c>
      <c r="I123" s="44">
        <v>-118.49821540000001</v>
      </c>
      <c r="J123" s="33" t="s">
        <v>514</v>
      </c>
      <c r="K123" s="20" t="s">
        <v>283</v>
      </c>
      <c r="L123" s="20" t="s">
        <v>335</v>
      </c>
      <c r="M123" s="3" t="s">
        <v>174</v>
      </c>
      <c r="N123" s="3" t="s">
        <v>282</v>
      </c>
      <c r="O123" s="3" t="s">
        <v>345</v>
      </c>
      <c r="P123" s="3" t="s">
        <v>423</v>
      </c>
      <c r="Q123" s="3" t="s">
        <v>345</v>
      </c>
      <c r="R123" s="13" t="s">
        <v>120</v>
      </c>
      <c r="S123" s="13" t="str">
        <f t="shared" si="5"/>
        <v>10/03/16</v>
      </c>
      <c r="T123" s="13" t="str">
        <f t="shared" si="6"/>
        <v>19:36:09</v>
      </c>
      <c r="U123" s="49">
        <v>14.067161905800001</v>
      </c>
      <c r="V123" s="49">
        <v>491.54786135199998</v>
      </c>
    </row>
    <row r="124" spans="1:22" x14ac:dyDescent="0.35">
      <c r="A124" s="13" t="s">
        <v>645</v>
      </c>
      <c r="B124" s="43">
        <v>34.380504139999999</v>
      </c>
      <c r="C124" s="43">
        <v>-118.49821540000001</v>
      </c>
      <c r="D124" s="32" t="str">
        <f t="shared" si="4"/>
        <v>ANG_CH4_00122</v>
      </c>
      <c r="E124" s="32" t="s">
        <v>350</v>
      </c>
      <c r="F124" s="32" t="s">
        <v>351</v>
      </c>
      <c r="G124" s="32">
        <f t="shared" si="7"/>
        <v>122</v>
      </c>
      <c r="H124" s="44">
        <v>34.380496999999998</v>
      </c>
      <c r="I124" s="44">
        <v>-118.498142</v>
      </c>
      <c r="J124" s="33" t="s">
        <v>514</v>
      </c>
      <c r="K124" s="20" t="s">
        <v>283</v>
      </c>
      <c r="L124" s="20" t="s">
        <v>344</v>
      </c>
      <c r="M124" s="3" t="s">
        <v>174</v>
      </c>
      <c r="N124" s="3" t="s">
        <v>282</v>
      </c>
      <c r="O124" s="3" t="s">
        <v>345</v>
      </c>
      <c r="P124" s="3" t="s">
        <v>423</v>
      </c>
      <c r="Q124" s="3" t="s">
        <v>345</v>
      </c>
      <c r="R124" s="13" t="s">
        <v>120</v>
      </c>
      <c r="S124" s="13" t="str">
        <f t="shared" si="5"/>
        <v>10/03/16</v>
      </c>
      <c r="T124" s="13" t="str">
        <f t="shared" si="6"/>
        <v>19:36:09</v>
      </c>
      <c r="U124" s="49">
        <v>14.067161905800001</v>
      </c>
      <c r="V124" s="49">
        <v>491.54786135199998</v>
      </c>
    </row>
    <row r="125" spans="1:22" x14ac:dyDescent="0.35">
      <c r="A125" s="13" t="s">
        <v>646</v>
      </c>
      <c r="B125" s="43">
        <v>34.385157079999999</v>
      </c>
      <c r="C125" s="43">
        <v>-118.49631712</v>
      </c>
      <c r="D125" s="32" t="str">
        <f t="shared" si="4"/>
        <v>ANG_CH4_00123</v>
      </c>
      <c r="E125" s="32" t="s">
        <v>350</v>
      </c>
      <c r="F125" s="32" t="s">
        <v>351</v>
      </c>
      <c r="G125" s="32">
        <f t="shared" si="7"/>
        <v>123</v>
      </c>
      <c r="H125" s="44">
        <v>34.385157079999999</v>
      </c>
      <c r="I125" s="44">
        <v>-118.49631712</v>
      </c>
      <c r="J125" s="33" t="s">
        <v>343</v>
      </c>
      <c r="K125" s="20" t="s">
        <v>283</v>
      </c>
      <c r="L125" s="20" t="s">
        <v>335</v>
      </c>
      <c r="M125" s="3" t="s">
        <v>174</v>
      </c>
      <c r="N125" s="3" t="s">
        <v>284</v>
      </c>
      <c r="O125" s="3" t="s">
        <v>435</v>
      </c>
      <c r="P125" s="3" t="s">
        <v>285</v>
      </c>
      <c r="Q125" s="3" t="s">
        <v>376</v>
      </c>
      <c r="R125" s="13" t="s">
        <v>120</v>
      </c>
      <c r="S125" s="13" t="str">
        <f t="shared" si="5"/>
        <v>10/03/16</v>
      </c>
      <c r="T125" s="13" t="str">
        <f t="shared" si="6"/>
        <v>19:36:09</v>
      </c>
      <c r="U125" s="49">
        <v>0.137878422625</v>
      </c>
      <c r="V125" s="49">
        <v>18.341210429</v>
      </c>
    </row>
    <row r="126" spans="1:22" x14ac:dyDescent="0.35">
      <c r="A126" s="13" t="s">
        <v>647</v>
      </c>
      <c r="B126" s="43">
        <v>38.04231377</v>
      </c>
      <c r="C126" s="43">
        <v>-122.25229956</v>
      </c>
      <c r="D126" s="32" t="str">
        <f t="shared" si="4"/>
        <v>ANG_CH4_00124</v>
      </c>
      <c r="E126" s="32" t="s">
        <v>350</v>
      </c>
      <c r="F126" s="32" t="s">
        <v>351</v>
      </c>
      <c r="G126" s="32">
        <f t="shared" si="7"/>
        <v>124</v>
      </c>
      <c r="H126" s="44">
        <v>38.04231377</v>
      </c>
      <c r="I126" s="44">
        <v>-122.25229956</v>
      </c>
      <c r="J126" s="33" t="s">
        <v>343</v>
      </c>
      <c r="K126" s="20" t="s">
        <v>287</v>
      </c>
      <c r="L126" s="20" t="s">
        <v>335</v>
      </c>
      <c r="M126" s="3" t="s">
        <v>174</v>
      </c>
      <c r="N126" s="3" t="s">
        <v>288</v>
      </c>
      <c r="O126" s="3" t="s">
        <v>346</v>
      </c>
      <c r="P126" s="3" t="s">
        <v>449</v>
      </c>
      <c r="Q126" s="3" t="s">
        <v>376</v>
      </c>
      <c r="R126" s="13" t="s">
        <v>125</v>
      </c>
      <c r="S126" s="13" t="str">
        <f t="shared" si="5"/>
        <v>10/05/16</v>
      </c>
      <c r="T126" s="13" t="str">
        <f t="shared" si="6"/>
        <v>18:41:14</v>
      </c>
      <c r="U126" s="49">
        <v>35.122408702000001</v>
      </c>
      <c r="V126" s="49">
        <v>401.37508642199998</v>
      </c>
    </row>
    <row r="127" spans="1:22" x14ac:dyDescent="0.35">
      <c r="A127" s="13" t="s">
        <v>648</v>
      </c>
      <c r="B127" s="43">
        <v>37.936822999999997</v>
      </c>
      <c r="C127" s="43">
        <v>-122.404355</v>
      </c>
      <c r="D127" s="32" t="str">
        <f t="shared" si="4"/>
        <v>ANG_CH4_00125</v>
      </c>
      <c r="E127" s="32" t="s">
        <v>350</v>
      </c>
      <c r="F127" s="32" t="s">
        <v>351</v>
      </c>
      <c r="G127" s="32">
        <f t="shared" si="7"/>
        <v>125</v>
      </c>
      <c r="H127" s="44">
        <v>37.936822999999997</v>
      </c>
      <c r="I127" s="44">
        <v>-122.404355</v>
      </c>
      <c r="J127" s="33" t="s">
        <v>343</v>
      </c>
      <c r="K127" s="20" t="s">
        <v>289</v>
      </c>
      <c r="L127" s="20" t="s">
        <v>335</v>
      </c>
      <c r="M127" s="3" t="s">
        <v>175</v>
      </c>
      <c r="N127" s="3" t="s">
        <v>290</v>
      </c>
      <c r="O127" s="3" t="s">
        <v>346</v>
      </c>
      <c r="P127" s="3" t="s">
        <v>357</v>
      </c>
      <c r="Q127" s="3" t="s">
        <v>376</v>
      </c>
      <c r="R127" s="13" t="s">
        <v>126</v>
      </c>
      <c r="S127" s="13" t="str">
        <f t="shared" si="5"/>
        <v>10/05/16</v>
      </c>
      <c r="T127" s="13" t="str">
        <f t="shared" si="6"/>
        <v>19:49:11</v>
      </c>
      <c r="U127" s="49">
        <v>37.4009475987</v>
      </c>
      <c r="V127" s="49">
        <v>496.577899226</v>
      </c>
    </row>
    <row r="128" spans="1:22" x14ac:dyDescent="0.35">
      <c r="A128" s="13" t="s">
        <v>649</v>
      </c>
      <c r="B128" s="43">
        <v>37.949579999999997</v>
      </c>
      <c r="C128" s="43">
        <v>-122.396728</v>
      </c>
      <c r="D128" s="32" t="str">
        <f t="shared" si="4"/>
        <v>ANG_CH4_00126</v>
      </c>
      <c r="E128" s="32" t="s">
        <v>350</v>
      </c>
      <c r="F128" s="32" t="s">
        <v>351</v>
      </c>
      <c r="G128" s="32">
        <f t="shared" si="7"/>
        <v>126</v>
      </c>
      <c r="H128" s="44">
        <v>37.949579999999997</v>
      </c>
      <c r="I128" s="44">
        <v>-122.396728</v>
      </c>
      <c r="J128" s="33" t="s">
        <v>343</v>
      </c>
      <c r="K128" s="20" t="s">
        <v>289</v>
      </c>
      <c r="L128" s="20" t="s">
        <v>335</v>
      </c>
      <c r="M128" s="3" t="s">
        <v>175</v>
      </c>
      <c r="N128" s="3" t="s">
        <v>291</v>
      </c>
      <c r="O128" s="3" t="s">
        <v>346</v>
      </c>
      <c r="P128" s="3" t="s">
        <v>357</v>
      </c>
      <c r="Q128" s="3" t="s">
        <v>376</v>
      </c>
      <c r="R128" s="13" t="s">
        <v>126</v>
      </c>
      <c r="S128" s="13" t="str">
        <f t="shared" si="5"/>
        <v>10/05/16</v>
      </c>
      <c r="T128" s="13" t="str">
        <f t="shared" si="6"/>
        <v>19:49:11</v>
      </c>
      <c r="U128" s="49">
        <v>233.84316754700001</v>
      </c>
      <c r="V128" s="49">
        <v>496.577899226</v>
      </c>
    </row>
    <row r="129" spans="1:22" x14ac:dyDescent="0.35">
      <c r="A129" s="13" t="s">
        <v>650</v>
      </c>
      <c r="B129" s="43">
        <v>33.940664159999997</v>
      </c>
      <c r="C129" s="43">
        <v>-117.83168125</v>
      </c>
      <c r="D129" s="32" t="str">
        <f t="shared" si="4"/>
        <v>ANG_CH4_00127</v>
      </c>
      <c r="E129" s="32" t="s">
        <v>350</v>
      </c>
      <c r="F129" s="32" t="s">
        <v>351</v>
      </c>
      <c r="G129" s="32">
        <f t="shared" si="7"/>
        <v>127</v>
      </c>
      <c r="H129" s="44">
        <v>33.940664159999997</v>
      </c>
      <c r="I129" s="44">
        <v>-117.83168125</v>
      </c>
      <c r="J129" s="33" t="s">
        <v>514</v>
      </c>
      <c r="K129" s="20" t="s">
        <v>359</v>
      </c>
      <c r="L129" s="20" t="s">
        <v>335</v>
      </c>
      <c r="M129" s="3" t="s">
        <v>174</v>
      </c>
      <c r="N129" s="3" t="s">
        <v>334</v>
      </c>
      <c r="O129" s="3" t="s">
        <v>197</v>
      </c>
      <c r="P129" s="3" t="s">
        <v>358</v>
      </c>
      <c r="Q129" s="3" t="s">
        <v>404</v>
      </c>
      <c r="R129" s="13" t="s">
        <v>128</v>
      </c>
      <c r="S129" s="13" t="str">
        <f t="shared" si="5"/>
        <v>10/06/16</v>
      </c>
      <c r="T129" s="13" t="str">
        <f t="shared" si="6"/>
        <v>18:09:17</v>
      </c>
      <c r="U129" s="49">
        <v>6.8914816188600003</v>
      </c>
      <c r="V129" s="49">
        <v>321.45394693499998</v>
      </c>
    </row>
    <row r="130" spans="1:22" x14ac:dyDescent="0.35">
      <c r="A130" s="13" t="s">
        <v>650</v>
      </c>
      <c r="B130" s="43">
        <v>33.940664159999997</v>
      </c>
      <c r="C130" s="43">
        <v>-117.83168125</v>
      </c>
      <c r="D130" s="32" t="str">
        <f t="shared" si="4"/>
        <v>ANG_CH4_00128</v>
      </c>
      <c r="E130" s="32" t="s">
        <v>350</v>
      </c>
      <c r="F130" s="32" t="s">
        <v>351</v>
      </c>
      <c r="G130" s="32">
        <f t="shared" si="7"/>
        <v>128</v>
      </c>
      <c r="H130" s="44">
        <v>33.940656279999999</v>
      </c>
      <c r="I130" s="44">
        <v>-117.83132107</v>
      </c>
      <c r="J130" s="33" t="s">
        <v>514</v>
      </c>
      <c r="K130" s="20" t="s">
        <v>359</v>
      </c>
      <c r="L130" s="20" t="s">
        <v>335</v>
      </c>
      <c r="M130" s="3" t="s">
        <v>174</v>
      </c>
      <c r="N130" s="3" t="s">
        <v>292</v>
      </c>
      <c r="O130" s="3" t="s">
        <v>197</v>
      </c>
      <c r="P130" s="3" t="s">
        <v>358</v>
      </c>
      <c r="Q130" s="3" t="s">
        <v>404</v>
      </c>
      <c r="R130" s="13" t="s">
        <v>129</v>
      </c>
      <c r="S130" s="13" t="str">
        <f t="shared" si="5"/>
        <v>10/06/16</v>
      </c>
      <c r="T130" s="13" t="str">
        <f t="shared" si="6"/>
        <v>18:18:39</v>
      </c>
      <c r="U130" s="49">
        <v>3.0280824452599999</v>
      </c>
      <c r="V130" s="49">
        <v>230.768498717</v>
      </c>
    </row>
    <row r="131" spans="1:22" x14ac:dyDescent="0.35">
      <c r="A131" s="13" t="s">
        <v>651</v>
      </c>
      <c r="B131" s="43">
        <v>33.941785320000001</v>
      </c>
      <c r="C131" s="43">
        <v>-117.83705732999999</v>
      </c>
      <c r="D131" s="32" t="str">
        <f t="shared" ref="D131:D194" si="8">CONCATENATE(E131,"_",F131,"_",TEXT(G131,"00000"))</f>
        <v>ANG_CH4_00129</v>
      </c>
      <c r="E131" s="32" t="s">
        <v>350</v>
      </c>
      <c r="F131" s="32" t="s">
        <v>351</v>
      </c>
      <c r="G131" s="32">
        <f t="shared" si="7"/>
        <v>129</v>
      </c>
      <c r="H131" s="44">
        <v>33.941785320000001</v>
      </c>
      <c r="I131" s="44">
        <v>-117.83705732999999</v>
      </c>
      <c r="J131" s="33" t="s">
        <v>343</v>
      </c>
      <c r="K131" s="20" t="s">
        <v>359</v>
      </c>
      <c r="L131" s="20" t="s">
        <v>335</v>
      </c>
      <c r="M131" s="3" t="s">
        <v>174</v>
      </c>
      <c r="N131" s="3" t="s">
        <v>293</v>
      </c>
      <c r="O131" s="3" t="s">
        <v>197</v>
      </c>
      <c r="P131" s="3" t="s">
        <v>358</v>
      </c>
      <c r="Q131" s="3" t="s">
        <v>404</v>
      </c>
      <c r="R131" s="13" t="s">
        <v>129</v>
      </c>
      <c r="S131" s="13" t="str">
        <f t="shared" ref="S131:S194" si="9">CONCATENATE(MID(R131,8,2),"/",MID(R131,10,2),"/",MID(R131,6,2))</f>
        <v>10/06/16</v>
      </c>
      <c r="T131" s="13" t="str">
        <f t="shared" ref="T131:T194" si="10">CONCATENATE(MID(R131,13,2),":",MID(R131,15,2),":",MID(R131,17,2))</f>
        <v>18:18:39</v>
      </c>
      <c r="U131" s="49">
        <v>0.28267787024399998</v>
      </c>
      <c r="V131" s="49">
        <v>26.936406590299999</v>
      </c>
    </row>
    <row r="132" spans="1:22" ht="36" x14ac:dyDescent="0.35">
      <c r="A132" s="13" t="s">
        <v>652</v>
      </c>
      <c r="B132" s="43">
        <v>33.99498414</v>
      </c>
      <c r="C132" s="43">
        <v>-118.15208498</v>
      </c>
      <c r="D132" s="32" t="str">
        <f t="shared" si="8"/>
        <v>ANG_CH4_00130</v>
      </c>
      <c r="E132" s="32" t="s">
        <v>350</v>
      </c>
      <c r="F132" s="32" t="s">
        <v>351</v>
      </c>
      <c r="G132" s="32">
        <f t="shared" ref="G132:G195" si="11">G131+1</f>
        <v>130</v>
      </c>
      <c r="H132" s="44">
        <v>33.99498414</v>
      </c>
      <c r="I132" s="44">
        <v>-118.15208498</v>
      </c>
      <c r="J132" s="33" t="s">
        <v>343</v>
      </c>
      <c r="K132" s="20" t="s">
        <v>295</v>
      </c>
      <c r="L132" s="20" t="s">
        <v>335</v>
      </c>
      <c r="M132" s="3" t="s">
        <v>174</v>
      </c>
      <c r="N132" s="3" t="s">
        <v>294</v>
      </c>
      <c r="O132" s="3" t="s">
        <v>947</v>
      </c>
      <c r="P132" s="3" t="s">
        <v>1050</v>
      </c>
      <c r="Q132" s="3" t="s">
        <v>376</v>
      </c>
      <c r="R132" s="13" t="s">
        <v>130</v>
      </c>
      <c r="S132" s="13" t="str">
        <f t="shared" si="9"/>
        <v>10/06/16</v>
      </c>
      <c r="T132" s="13" t="str">
        <f t="shared" si="10"/>
        <v>18:48:12</v>
      </c>
      <c r="U132" s="49">
        <v>12.216893391199999</v>
      </c>
      <c r="V132" s="49">
        <v>494.76346874000001</v>
      </c>
    </row>
    <row r="133" spans="1:22" ht="36" x14ac:dyDescent="0.35">
      <c r="A133" s="13" t="s">
        <v>653</v>
      </c>
      <c r="B133" s="43">
        <v>34.001603000000003</v>
      </c>
      <c r="C133" s="43">
        <v>-118.369336</v>
      </c>
      <c r="D133" s="32" t="str">
        <f t="shared" si="8"/>
        <v>ANG_CH4_00131</v>
      </c>
      <c r="E133" s="32" t="s">
        <v>350</v>
      </c>
      <c r="F133" s="32" t="s">
        <v>351</v>
      </c>
      <c r="G133" s="32">
        <f t="shared" si="11"/>
        <v>131</v>
      </c>
      <c r="H133" s="44">
        <v>34.001603000000003</v>
      </c>
      <c r="I133" s="44">
        <v>-118.369336</v>
      </c>
      <c r="J133" s="33" t="s">
        <v>343</v>
      </c>
      <c r="K133" s="20" t="s">
        <v>297</v>
      </c>
      <c r="L133" s="20" t="s">
        <v>335</v>
      </c>
      <c r="M133" s="3" t="s">
        <v>174</v>
      </c>
      <c r="N133" s="3" t="s">
        <v>296</v>
      </c>
      <c r="O133" s="3" t="s">
        <v>424</v>
      </c>
      <c r="P133" s="3" t="s">
        <v>425</v>
      </c>
      <c r="Q133" s="3" t="s">
        <v>376</v>
      </c>
      <c r="R133" s="13" t="s">
        <v>131</v>
      </c>
      <c r="S133" s="13" t="str">
        <f t="shared" si="9"/>
        <v>10/06/16</v>
      </c>
      <c r="T133" s="13" t="str">
        <f t="shared" si="10"/>
        <v>20:01:46</v>
      </c>
      <c r="U133" s="49">
        <v>0.54213751666200005</v>
      </c>
      <c r="V133" s="49">
        <v>49.015303732600003</v>
      </c>
    </row>
    <row r="134" spans="1:22" x14ac:dyDescent="0.35">
      <c r="A134" s="13" t="s">
        <v>654</v>
      </c>
      <c r="B134" s="43">
        <v>36.163795</v>
      </c>
      <c r="C134" s="43">
        <v>-120.395219</v>
      </c>
      <c r="D134" s="32" t="str">
        <f t="shared" si="8"/>
        <v>ANG_CH4_00132</v>
      </c>
      <c r="E134" s="32" t="s">
        <v>350</v>
      </c>
      <c r="F134" s="32" t="s">
        <v>351</v>
      </c>
      <c r="G134" s="32">
        <f t="shared" si="11"/>
        <v>132</v>
      </c>
      <c r="H134" s="44">
        <v>36.163795</v>
      </c>
      <c r="I134" s="44">
        <v>-120.395219</v>
      </c>
      <c r="J134" s="33" t="s">
        <v>343</v>
      </c>
      <c r="K134" s="20" t="s">
        <v>426</v>
      </c>
      <c r="L134" s="20" t="s">
        <v>335</v>
      </c>
      <c r="M134" s="3" t="s">
        <v>174</v>
      </c>
      <c r="N134" s="3" t="s">
        <v>298</v>
      </c>
      <c r="O134" s="3" t="s">
        <v>427</v>
      </c>
      <c r="P134" s="3" t="s">
        <v>428</v>
      </c>
      <c r="Q134" s="3" t="s">
        <v>376</v>
      </c>
      <c r="R134" s="13" t="s">
        <v>149</v>
      </c>
      <c r="S134" s="13" t="str">
        <f t="shared" si="9"/>
        <v>10/12/16</v>
      </c>
      <c r="T134" s="13" t="str">
        <f t="shared" si="10"/>
        <v>19:31:25</v>
      </c>
      <c r="U134" s="49">
        <v>0.79792894423000005</v>
      </c>
      <c r="V134" s="49">
        <v>41.677331968300003</v>
      </c>
    </row>
    <row r="135" spans="1:22" x14ac:dyDescent="0.35">
      <c r="A135" s="13" t="s">
        <v>655</v>
      </c>
      <c r="B135" s="43">
        <v>36.208987999999998</v>
      </c>
      <c r="C135" s="43">
        <v>-120.393118</v>
      </c>
      <c r="D135" s="32" t="str">
        <f t="shared" si="8"/>
        <v>ANG_CH4_00133</v>
      </c>
      <c r="E135" s="32" t="s">
        <v>350</v>
      </c>
      <c r="F135" s="32" t="s">
        <v>351</v>
      </c>
      <c r="G135" s="32">
        <f t="shared" si="11"/>
        <v>133</v>
      </c>
      <c r="H135" s="44">
        <v>36.208889999999997</v>
      </c>
      <c r="I135" s="44">
        <v>-120.39313300000001</v>
      </c>
      <c r="J135" s="33" t="s">
        <v>343</v>
      </c>
      <c r="K135" s="20" t="s">
        <v>426</v>
      </c>
      <c r="L135" s="20" t="s">
        <v>335</v>
      </c>
      <c r="M135" s="3" t="s">
        <v>174</v>
      </c>
      <c r="N135" s="3" t="s">
        <v>303</v>
      </c>
      <c r="O135" s="3" t="s">
        <v>429</v>
      </c>
      <c r="P135" s="3" t="s">
        <v>428</v>
      </c>
      <c r="Q135" s="3" t="s">
        <v>376</v>
      </c>
      <c r="R135" s="13" t="s">
        <v>150</v>
      </c>
      <c r="S135" s="13" t="str">
        <f t="shared" si="9"/>
        <v>10/12/16</v>
      </c>
      <c r="T135" s="13" t="str">
        <f t="shared" si="10"/>
        <v>19:37:11</v>
      </c>
      <c r="U135" s="49" t="s">
        <v>1217</v>
      </c>
      <c r="V135" s="49" t="s">
        <v>1217</v>
      </c>
    </row>
    <row r="136" spans="1:22" x14ac:dyDescent="0.35">
      <c r="A136" s="13" t="s">
        <v>656</v>
      </c>
      <c r="B136" s="43">
        <v>35.445982000000001</v>
      </c>
      <c r="C136" s="43">
        <v>-119.014973</v>
      </c>
      <c r="D136" s="32" t="str">
        <f t="shared" si="8"/>
        <v>ANG_CH4_00134</v>
      </c>
      <c r="E136" s="32" t="s">
        <v>350</v>
      </c>
      <c r="F136" s="32" t="s">
        <v>351</v>
      </c>
      <c r="G136" s="32">
        <f t="shared" si="11"/>
        <v>134</v>
      </c>
      <c r="H136" s="44">
        <v>35.445982000000001</v>
      </c>
      <c r="I136" s="44">
        <v>-119.014973</v>
      </c>
      <c r="J136" s="33" t="s">
        <v>343</v>
      </c>
      <c r="K136" s="20" t="s">
        <v>434</v>
      </c>
      <c r="L136" s="20" t="s">
        <v>335</v>
      </c>
      <c r="M136" s="3" t="s">
        <v>174</v>
      </c>
      <c r="N136" s="3" t="s">
        <v>299</v>
      </c>
      <c r="O136" s="3" t="s">
        <v>430</v>
      </c>
      <c r="P136" s="3" t="s">
        <v>431</v>
      </c>
      <c r="Q136" s="3" t="s">
        <v>376</v>
      </c>
      <c r="R136" s="13" t="s">
        <v>157</v>
      </c>
      <c r="S136" s="13" t="str">
        <f t="shared" si="9"/>
        <v>10/25/16</v>
      </c>
      <c r="T136" s="13" t="str">
        <f t="shared" si="10"/>
        <v>19:29:16</v>
      </c>
      <c r="U136" s="49">
        <v>0.25889405515000002</v>
      </c>
      <c r="V136" s="49">
        <v>25.4558441227</v>
      </c>
    </row>
    <row r="137" spans="1:22" ht="36" x14ac:dyDescent="0.35">
      <c r="A137" s="13" t="s">
        <v>657</v>
      </c>
      <c r="B137" s="43">
        <v>35.470789000000003</v>
      </c>
      <c r="C137" s="43">
        <v>-119.03938599999999</v>
      </c>
      <c r="D137" s="32" t="str">
        <f t="shared" si="8"/>
        <v>ANG_CH4_00135</v>
      </c>
      <c r="E137" s="32" t="s">
        <v>350</v>
      </c>
      <c r="F137" s="32" t="s">
        <v>351</v>
      </c>
      <c r="G137" s="32">
        <f t="shared" si="11"/>
        <v>135</v>
      </c>
      <c r="H137" s="44">
        <v>35.470789000000003</v>
      </c>
      <c r="I137" s="44">
        <v>-119.03938599999999</v>
      </c>
      <c r="J137" s="33" t="s">
        <v>343</v>
      </c>
      <c r="K137" s="20" t="s">
        <v>434</v>
      </c>
      <c r="L137" s="20" t="s">
        <v>335</v>
      </c>
      <c r="M137" s="3" t="s">
        <v>174</v>
      </c>
      <c r="N137" s="3" t="s">
        <v>304</v>
      </c>
      <c r="O137" s="3" t="s">
        <v>424</v>
      </c>
      <c r="P137" s="3" t="s">
        <v>431</v>
      </c>
      <c r="Q137" s="3" t="s">
        <v>376</v>
      </c>
      <c r="R137" s="13" t="s">
        <v>157</v>
      </c>
      <c r="S137" s="13" t="str">
        <f t="shared" si="9"/>
        <v>10/25/16</v>
      </c>
      <c r="T137" s="13" t="str">
        <f t="shared" si="10"/>
        <v>19:29:16</v>
      </c>
      <c r="U137" s="49">
        <v>4.5968922656000002</v>
      </c>
      <c r="V137" s="49">
        <v>249.01807163300001</v>
      </c>
    </row>
    <row r="138" spans="1:22" ht="36" x14ac:dyDescent="0.35">
      <c r="A138" s="13" t="s">
        <v>658</v>
      </c>
      <c r="B138" s="43">
        <v>35.470748999999998</v>
      </c>
      <c r="C138" s="43">
        <v>-119.039823</v>
      </c>
      <c r="D138" s="32" t="str">
        <f t="shared" si="8"/>
        <v>ANG_CH4_00136</v>
      </c>
      <c r="E138" s="32" t="s">
        <v>350</v>
      </c>
      <c r="F138" s="32" t="s">
        <v>351</v>
      </c>
      <c r="G138" s="32">
        <f t="shared" si="11"/>
        <v>136</v>
      </c>
      <c r="H138" s="44">
        <v>35.470748999999998</v>
      </c>
      <c r="I138" s="44">
        <v>-119.039823</v>
      </c>
      <c r="J138" s="33" t="s">
        <v>343</v>
      </c>
      <c r="K138" s="20" t="s">
        <v>434</v>
      </c>
      <c r="L138" s="20" t="s">
        <v>335</v>
      </c>
      <c r="M138" s="3" t="s">
        <v>174</v>
      </c>
      <c r="N138" s="3" t="s">
        <v>305</v>
      </c>
      <c r="O138" s="3" t="s">
        <v>424</v>
      </c>
      <c r="P138" s="3" t="s">
        <v>431</v>
      </c>
      <c r="Q138" s="3" t="s">
        <v>376</v>
      </c>
      <c r="R138" s="13" t="s">
        <v>157</v>
      </c>
      <c r="S138" s="13" t="str">
        <f t="shared" si="9"/>
        <v>10/25/16</v>
      </c>
      <c r="T138" s="13" t="str">
        <f t="shared" si="10"/>
        <v>19:29:16</v>
      </c>
      <c r="U138" s="49">
        <v>4.5968922185699999</v>
      </c>
      <c r="V138" s="49">
        <v>249.01807163300001</v>
      </c>
    </row>
    <row r="139" spans="1:22" x14ac:dyDescent="0.35">
      <c r="A139" s="13" t="s">
        <v>659</v>
      </c>
      <c r="B139" s="43">
        <v>35.473159000000003</v>
      </c>
      <c r="C139" s="43">
        <v>-119.057839</v>
      </c>
      <c r="D139" s="32" t="str">
        <f t="shared" si="8"/>
        <v>ANG_CH4_00137</v>
      </c>
      <c r="E139" s="32" t="s">
        <v>350</v>
      </c>
      <c r="F139" s="32" t="s">
        <v>351</v>
      </c>
      <c r="G139" s="32">
        <f t="shared" si="11"/>
        <v>137</v>
      </c>
      <c r="H139" s="44">
        <v>35.473159000000003</v>
      </c>
      <c r="I139" s="44">
        <v>-119.057839</v>
      </c>
      <c r="J139" s="33" t="s">
        <v>343</v>
      </c>
      <c r="K139" s="20" t="s">
        <v>434</v>
      </c>
      <c r="L139" s="20" t="s">
        <v>335</v>
      </c>
      <c r="M139" s="3" t="s">
        <v>174</v>
      </c>
      <c r="N139" s="3" t="s">
        <v>306</v>
      </c>
      <c r="O139" s="3" t="s">
        <v>435</v>
      </c>
      <c r="P139" s="3" t="s">
        <v>431</v>
      </c>
      <c r="Q139" s="3" t="s">
        <v>376</v>
      </c>
      <c r="R139" s="13" t="s">
        <v>157</v>
      </c>
      <c r="S139" s="13" t="str">
        <f t="shared" si="9"/>
        <v>10/25/16</v>
      </c>
      <c r="T139" s="13" t="str">
        <f t="shared" si="10"/>
        <v>19:29:16</v>
      </c>
      <c r="U139" s="49">
        <v>5.1180952687300003</v>
      </c>
      <c r="V139" s="49">
        <v>408.99144245299999</v>
      </c>
    </row>
    <row r="140" spans="1:22" x14ac:dyDescent="0.35">
      <c r="A140" s="13" t="s">
        <v>660</v>
      </c>
      <c r="B140" s="43">
        <v>35.482906</v>
      </c>
      <c r="C140" s="43">
        <v>-119.057563</v>
      </c>
      <c r="D140" s="32" t="str">
        <f t="shared" si="8"/>
        <v>ANG_CH4_00138</v>
      </c>
      <c r="E140" s="32" t="s">
        <v>350</v>
      </c>
      <c r="F140" s="32" t="s">
        <v>351</v>
      </c>
      <c r="G140" s="32">
        <f t="shared" si="11"/>
        <v>138</v>
      </c>
      <c r="H140" s="44">
        <v>35.48274</v>
      </c>
      <c r="I140" s="44">
        <v>-119.057573</v>
      </c>
      <c r="J140" s="33" t="s">
        <v>343</v>
      </c>
      <c r="K140" s="20" t="s">
        <v>434</v>
      </c>
      <c r="L140" s="20" t="s">
        <v>335</v>
      </c>
      <c r="M140" s="3" t="s">
        <v>174</v>
      </c>
      <c r="N140" s="3" t="s">
        <v>307</v>
      </c>
      <c r="O140" s="3" t="s">
        <v>436</v>
      </c>
      <c r="P140" s="3" t="s">
        <v>431</v>
      </c>
      <c r="Q140" s="3" t="s">
        <v>376</v>
      </c>
      <c r="R140" s="13" t="s">
        <v>157</v>
      </c>
      <c r="S140" s="13" t="str">
        <f t="shared" si="9"/>
        <v>10/25/16</v>
      </c>
      <c r="T140" s="13" t="str">
        <f t="shared" si="10"/>
        <v>19:29:16</v>
      </c>
      <c r="U140" s="49">
        <v>0.71899226913199998</v>
      </c>
      <c r="V140" s="49">
        <v>60</v>
      </c>
    </row>
    <row r="141" spans="1:22" x14ac:dyDescent="0.35">
      <c r="A141" s="13" t="s">
        <v>661</v>
      </c>
      <c r="B141" s="43">
        <v>35.487149000000002</v>
      </c>
      <c r="C141" s="43">
        <v>-119.06515</v>
      </c>
      <c r="D141" s="32" t="str">
        <f t="shared" si="8"/>
        <v>ANG_CH4_00139</v>
      </c>
      <c r="E141" s="32" t="s">
        <v>350</v>
      </c>
      <c r="F141" s="32" t="s">
        <v>351</v>
      </c>
      <c r="G141" s="32">
        <f t="shared" si="11"/>
        <v>139</v>
      </c>
      <c r="H141" s="44">
        <v>35.486989999999999</v>
      </c>
      <c r="I141" s="44">
        <v>-119.065076</v>
      </c>
      <c r="J141" s="33" t="s">
        <v>343</v>
      </c>
      <c r="K141" s="20" t="s">
        <v>434</v>
      </c>
      <c r="L141" s="20" t="s">
        <v>335</v>
      </c>
      <c r="M141" s="3" t="s">
        <v>174</v>
      </c>
      <c r="N141" s="3" t="s">
        <v>308</v>
      </c>
      <c r="O141" s="3" t="s">
        <v>436</v>
      </c>
      <c r="P141" s="3" t="s">
        <v>431</v>
      </c>
      <c r="Q141" s="3" t="s">
        <v>376</v>
      </c>
      <c r="R141" s="13" t="s">
        <v>157</v>
      </c>
      <c r="S141" s="13" t="str">
        <f t="shared" si="9"/>
        <v>10/25/16</v>
      </c>
      <c r="T141" s="13" t="str">
        <f t="shared" si="10"/>
        <v>19:29:16</v>
      </c>
      <c r="U141" s="49">
        <v>0.71332475310200005</v>
      </c>
      <c r="V141" s="49">
        <v>60</v>
      </c>
    </row>
    <row r="142" spans="1:22" ht="36" x14ac:dyDescent="0.35">
      <c r="A142" s="13" t="s">
        <v>662</v>
      </c>
      <c r="B142" s="43">
        <v>35.498936</v>
      </c>
      <c r="C142" s="43">
        <v>-119.069191</v>
      </c>
      <c r="D142" s="32" t="str">
        <f t="shared" si="8"/>
        <v>ANG_CH4_00140</v>
      </c>
      <c r="E142" s="32" t="s">
        <v>350</v>
      </c>
      <c r="F142" s="32" t="s">
        <v>351</v>
      </c>
      <c r="G142" s="32">
        <f t="shared" si="11"/>
        <v>140</v>
      </c>
      <c r="H142" s="44">
        <v>35.498837999999999</v>
      </c>
      <c r="I142" s="44">
        <v>-119.06913900000001</v>
      </c>
      <c r="J142" s="33" t="s">
        <v>343</v>
      </c>
      <c r="K142" s="20" t="s">
        <v>434</v>
      </c>
      <c r="L142" s="20" t="s">
        <v>335</v>
      </c>
      <c r="M142" s="3" t="s">
        <v>175</v>
      </c>
      <c r="N142" s="3" t="s">
        <v>309</v>
      </c>
      <c r="O142" s="3" t="s">
        <v>424</v>
      </c>
      <c r="P142" s="3" t="s">
        <v>431</v>
      </c>
      <c r="Q142" s="3" t="s">
        <v>376</v>
      </c>
      <c r="R142" s="13" t="s">
        <v>157</v>
      </c>
      <c r="S142" s="13" t="str">
        <f t="shared" si="9"/>
        <v>10/25/16</v>
      </c>
      <c r="T142" s="13" t="str">
        <f t="shared" si="10"/>
        <v>19:29:16</v>
      </c>
      <c r="U142" s="49">
        <v>0.21797665767400001</v>
      </c>
      <c r="V142" s="49">
        <v>57.706152185000001</v>
      </c>
    </row>
    <row r="143" spans="1:22" x14ac:dyDescent="0.35">
      <c r="A143" s="13" t="s">
        <v>663</v>
      </c>
      <c r="B143" s="43">
        <v>35.498964000000001</v>
      </c>
      <c r="C143" s="43">
        <v>-119.07213400000001</v>
      </c>
      <c r="D143" s="32" t="str">
        <f t="shared" si="8"/>
        <v>ANG_CH4_00141</v>
      </c>
      <c r="E143" s="32" t="s">
        <v>350</v>
      </c>
      <c r="F143" s="32" t="s">
        <v>351</v>
      </c>
      <c r="G143" s="32">
        <f t="shared" si="11"/>
        <v>141</v>
      </c>
      <c r="H143" s="44">
        <v>35.498821999999997</v>
      </c>
      <c r="I143" s="44">
        <v>-119.072087</v>
      </c>
      <c r="J143" s="33" t="s">
        <v>514</v>
      </c>
      <c r="K143" s="20" t="s">
        <v>434</v>
      </c>
      <c r="L143" s="20" t="s">
        <v>335</v>
      </c>
      <c r="M143" s="3" t="s">
        <v>175</v>
      </c>
      <c r="N143" s="3" t="s">
        <v>310</v>
      </c>
      <c r="O143" s="3" t="s">
        <v>436</v>
      </c>
      <c r="P143" s="3" t="s">
        <v>431</v>
      </c>
      <c r="Q143" s="3" t="s">
        <v>376</v>
      </c>
      <c r="R143" s="13" t="s">
        <v>157</v>
      </c>
      <c r="S143" s="13" t="str">
        <f t="shared" si="9"/>
        <v>10/25/16</v>
      </c>
      <c r="T143" s="13" t="str">
        <f t="shared" si="10"/>
        <v>19:29:16</v>
      </c>
      <c r="U143" s="49">
        <v>0.21797665767400001</v>
      </c>
      <c r="V143" s="49">
        <v>57.706152185000001</v>
      </c>
    </row>
    <row r="144" spans="1:22" x14ac:dyDescent="0.35">
      <c r="A144" s="13" t="s">
        <v>663</v>
      </c>
      <c r="B144" s="43">
        <v>35.498964000000001</v>
      </c>
      <c r="C144" s="43">
        <v>-119.07213400000001</v>
      </c>
      <c r="D144" s="32" t="str">
        <f>CONCATENATE(E144,"_",F144,"_",TEXT(G144,"00000"))</f>
        <v>ANG_CH4_00142</v>
      </c>
      <c r="E144" s="32" t="s">
        <v>350</v>
      </c>
      <c r="F144" s="32" t="s">
        <v>351</v>
      </c>
      <c r="G144" s="32">
        <f t="shared" si="11"/>
        <v>142</v>
      </c>
      <c r="H144" s="44">
        <v>35.498811000000003</v>
      </c>
      <c r="I144" s="44">
        <v>-119.07217199999999</v>
      </c>
      <c r="J144" s="33" t="s">
        <v>514</v>
      </c>
      <c r="K144" s="3" t="s">
        <v>431</v>
      </c>
      <c r="L144" s="20" t="s">
        <v>344</v>
      </c>
      <c r="M144" s="3" t="s">
        <v>174</v>
      </c>
      <c r="N144" s="3" t="s">
        <v>956</v>
      </c>
      <c r="O144" s="3" t="s">
        <v>436</v>
      </c>
      <c r="P144" s="3"/>
      <c r="Q144" s="3" t="s">
        <v>376</v>
      </c>
      <c r="R144" s="13" t="s">
        <v>134</v>
      </c>
      <c r="S144" s="13" t="str">
        <f>CONCATENATE(MID(R144,8,2),"/",MID(R144,10,2),"/",MID(R144,6,2))</f>
        <v>10/08/16</v>
      </c>
      <c r="T144" s="13" t="str">
        <f>CONCATENATE(MID(R144,13,2),":",MID(R144,15,2),":",MID(R144,17,2))</f>
        <v>20:40:39</v>
      </c>
      <c r="U144" s="49">
        <v>0.22386908996900001</v>
      </c>
      <c r="V144" s="49">
        <v>169.201063826</v>
      </c>
    </row>
    <row r="145" spans="1:22" x14ac:dyDescent="0.35">
      <c r="A145" s="13" t="s">
        <v>663</v>
      </c>
      <c r="B145" s="43">
        <v>35.498964000000001</v>
      </c>
      <c r="C145" s="43">
        <v>-119.07213400000001</v>
      </c>
      <c r="D145" s="32" t="str">
        <f>CONCATENATE(E145,"_",F145,"_",TEXT(G145,"00000"))</f>
        <v>ANG_CH4_00143</v>
      </c>
      <c r="E145" s="32" t="s">
        <v>350</v>
      </c>
      <c r="F145" s="32" t="s">
        <v>351</v>
      </c>
      <c r="G145" s="32">
        <f t="shared" si="11"/>
        <v>143</v>
      </c>
      <c r="H145" s="44">
        <v>35.498811000000003</v>
      </c>
      <c r="I145" s="44">
        <v>-119.07217199999999</v>
      </c>
      <c r="J145" s="33" t="s">
        <v>514</v>
      </c>
      <c r="K145" s="20" t="s">
        <v>1251</v>
      </c>
      <c r="L145" s="20" t="s">
        <v>344</v>
      </c>
      <c r="M145" s="3" t="s">
        <v>174</v>
      </c>
      <c r="N145" s="3" t="s">
        <v>982</v>
      </c>
      <c r="O145" s="3" t="s">
        <v>436</v>
      </c>
      <c r="P145" s="3"/>
      <c r="Q145" s="3" t="s">
        <v>376</v>
      </c>
      <c r="R145" s="13" t="s">
        <v>144</v>
      </c>
      <c r="S145" s="13" t="str">
        <f>CONCATENATE(MID(R145,8,2),"/",MID(R145,10,2),"/",MID(R145,6,2))</f>
        <v>10/08/16</v>
      </c>
      <c r="T145" s="13" t="str">
        <f>CONCATENATE(MID(R145,13,2),":",MID(R145,15,2),":",MID(R145,17,2))</f>
        <v>21:39:55</v>
      </c>
      <c r="U145" s="49" t="s">
        <v>1217</v>
      </c>
      <c r="V145" s="49" t="s">
        <v>1217</v>
      </c>
    </row>
    <row r="146" spans="1:22" ht="36" x14ac:dyDescent="0.35">
      <c r="A146" s="13" t="s">
        <v>664</v>
      </c>
      <c r="B146" s="43">
        <v>35.506075000000003</v>
      </c>
      <c r="C146" s="43">
        <v>-119.07411399999999</v>
      </c>
      <c r="D146" s="32" t="str">
        <f t="shared" si="8"/>
        <v>ANG_CH4_00144</v>
      </c>
      <c r="E146" s="32" t="s">
        <v>350</v>
      </c>
      <c r="F146" s="32" t="s">
        <v>351</v>
      </c>
      <c r="G146" s="32">
        <f t="shared" si="11"/>
        <v>144</v>
      </c>
      <c r="H146" s="44">
        <v>35.506086000000003</v>
      </c>
      <c r="I146" s="44">
        <v>-119.074094</v>
      </c>
      <c r="J146" s="33" t="s">
        <v>514</v>
      </c>
      <c r="K146" s="20" t="s">
        <v>434</v>
      </c>
      <c r="L146" s="20" t="s">
        <v>344</v>
      </c>
      <c r="M146" s="3" t="s">
        <v>174</v>
      </c>
      <c r="N146" s="3" t="s">
        <v>965</v>
      </c>
      <c r="O146" s="3" t="s">
        <v>424</v>
      </c>
      <c r="P146" s="3" t="s">
        <v>431</v>
      </c>
      <c r="Q146" s="3" t="s">
        <v>376</v>
      </c>
      <c r="R146" s="13" t="s">
        <v>132</v>
      </c>
      <c r="S146" s="13" t="str">
        <f t="shared" si="9"/>
        <v>10/08/16</v>
      </c>
      <c r="T146" s="13" t="str">
        <f t="shared" si="10"/>
        <v>20:23:59</v>
      </c>
      <c r="U146" s="49">
        <v>0.30773205962</v>
      </c>
      <c r="V146" s="49">
        <v>25.806975801099998</v>
      </c>
    </row>
    <row r="147" spans="1:22" ht="36" x14ac:dyDescent="0.35">
      <c r="A147" s="13" t="s">
        <v>664</v>
      </c>
      <c r="B147" s="43">
        <v>35.506075000000003</v>
      </c>
      <c r="C147" s="43">
        <v>-119.07411399999999</v>
      </c>
      <c r="D147" s="32" t="str">
        <f t="shared" si="8"/>
        <v>ANG_CH4_00145</v>
      </c>
      <c r="E147" s="32" t="s">
        <v>350</v>
      </c>
      <c r="F147" s="32" t="s">
        <v>351</v>
      </c>
      <c r="G147" s="32">
        <f t="shared" si="11"/>
        <v>145</v>
      </c>
      <c r="H147" s="44">
        <v>35.506086000000003</v>
      </c>
      <c r="I147" s="44">
        <v>-119.074094</v>
      </c>
      <c r="J147" s="33" t="s">
        <v>514</v>
      </c>
      <c r="K147" s="20" t="s">
        <v>434</v>
      </c>
      <c r="L147" s="20" t="s">
        <v>344</v>
      </c>
      <c r="M147" s="3" t="s">
        <v>174</v>
      </c>
      <c r="N147" s="3" t="s">
        <v>964</v>
      </c>
      <c r="O147" s="3" t="s">
        <v>424</v>
      </c>
      <c r="P147" s="3" t="s">
        <v>431</v>
      </c>
      <c r="Q147" s="3" t="s">
        <v>376</v>
      </c>
      <c r="R147" s="13" t="s">
        <v>136</v>
      </c>
      <c r="S147" s="13" t="str">
        <f t="shared" si="9"/>
        <v>10/08/16</v>
      </c>
      <c r="T147" s="13" t="str">
        <f t="shared" si="10"/>
        <v>20:55:02</v>
      </c>
      <c r="U147" s="49">
        <v>0.30095927231000003</v>
      </c>
      <c r="V147" s="49">
        <v>40.3945540884</v>
      </c>
    </row>
    <row r="148" spans="1:22" ht="36" x14ac:dyDescent="0.35">
      <c r="A148" s="13" t="s">
        <v>664</v>
      </c>
      <c r="B148" s="43">
        <v>35.506075000000003</v>
      </c>
      <c r="C148" s="43">
        <v>-119.07411399999999</v>
      </c>
      <c r="D148" s="32" t="str">
        <f t="shared" si="8"/>
        <v>ANG_CH4_00146</v>
      </c>
      <c r="E148" s="32" t="s">
        <v>350</v>
      </c>
      <c r="F148" s="32" t="s">
        <v>351</v>
      </c>
      <c r="G148" s="32">
        <f t="shared" si="11"/>
        <v>146</v>
      </c>
      <c r="H148" s="44">
        <v>35.506086000000003</v>
      </c>
      <c r="I148" s="44">
        <v>-119.074094</v>
      </c>
      <c r="J148" s="33" t="s">
        <v>514</v>
      </c>
      <c r="K148" s="20" t="s">
        <v>434</v>
      </c>
      <c r="L148" s="20" t="s">
        <v>344</v>
      </c>
      <c r="M148" s="3" t="s">
        <v>174</v>
      </c>
      <c r="N148" s="3" t="s">
        <v>982</v>
      </c>
      <c r="O148" s="3" t="s">
        <v>424</v>
      </c>
      <c r="P148" s="3" t="s">
        <v>431</v>
      </c>
      <c r="Q148" s="3" t="s">
        <v>376</v>
      </c>
      <c r="R148" s="13" t="s">
        <v>144</v>
      </c>
      <c r="S148" s="13" t="str">
        <f t="shared" si="9"/>
        <v>10/08/16</v>
      </c>
      <c r="T148" s="13" t="str">
        <f t="shared" si="10"/>
        <v>21:39:55</v>
      </c>
      <c r="U148" s="49">
        <v>0.14781884476500001</v>
      </c>
      <c r="V148" s="49">
        <v>23.380547470100002</v>
      </c>
    </row>
    <row r="149" spans="1:22" ht="36" x14ac:dyDescent="0.35">
      <c r="A149" s="13" t="s">
        <v>664</v>
      </c>
      <c r="B149" s="43">
        <v>35.506075000000003</v>
      </c>
      <c r="C149" s="43">
        <v>-119.07411399999999</v>
      </c>
      <c r="D149" s="32" t="str">
        <f t="shared" si="8"/>
        <v>ANG_CH4_00147</v>
      </c>
      <c r="E149" s="32" t="s">
        <v>350</v>
      </c>
      <c r="F149" s="32" t="s">
        <v>351</v>
      </c>
      <c r="G149" s="32">
        <f t="shared" si="11"/>
        <v>147</v>
      </c>
      <c r="H149" s="44">
        <v>35.506086000000003</v>
      </c>
      <c r="I149" s="44">
        <v>-119.074094</v>
      </c>
      <c r="J149" s="33" t="s">
        <v>514</v>
      </c>
      <c r="K149" s="20" t="s">
        <v>434</v>
      </c>
      <c r="L149" s="20" t="s">
        <v>344</v>
      </c>
      <c r="M149" s="3" t="s">
        <v>174</v>
      </c>
      <c r="N149" s="3" t="s">
        <v>971</v>
      </c>
      <c r="O149" s="3" t="s">
        <v>424</v>
      </c>
      <c r="P149" s="3" t="s">
        <v>431</v>
      </c>
      <c r="Q149" s="3" t="s">
        <v>376</v>
      </c>
      <c r="R149" s="13" t="s">
        <v>139</v>
      </c>
      <c r="S149" s="13" t="str">
        <f t="shared" si="9"/>
        <v>10/08/16</v>
      </c>
      <c r="T149" s="13" t="str">
        <f t="shared" si="10"/>
        <v>21:11:15</v>
      </c>
      <c r="U149" s="49">
        <v>0.25999989081199998</v>
      </c>
      <c r="V149" s="49">
        <v>50.119856344600002</v>
      </c>
    </row>
    <row r="150" spans="1:22" ht="36" x14ac:dyDescent="0.35">
      <c r="A150" s="13" t="s">
        <v>664</v>
      </c>
      <c r="B150" s="43">
        <v>35.506075000000003</v>
      </c>
      <c r="C150" s="43">
        <v>-119.07411399999999</v>
      </c>
      <c r="D150" s="32" t="str">
        <f t="shared" si="8"/>
        <v>ANG_CH4_00148</v>
      </c>
      <c r="E150" s="32" t="s">
        <v>350</v>
      </c>
      <c r="F150" s="32" t="s">
        <v>351</v>
      </c>
      <c r="G150" s="32">
        <f t="shared" si="11"/>
        <v>148</v>
      </c>
      <c r="H150" s="44">
        <v>35.506086000000003</v>
      </c>
      <c r="I150" s="44">
        <v>-119.074094</v>
      </c>
      <c r="J150" s="33" t="s">
        <v>514</v>
      </c>
      <c r="K150" s="20" t="s">
        <v>434</v>
      </c>
      <c r="L150" s="20" t="s">
        <v>344</v>
      </c>
      <c r="M150" s="3" t="s">
        <v>174</v>
      </c>
      <c r="N150" s="3" t="s">
        <v>966</v>
      </c>
      <c r="O150" s="3" t="s">
        <v>424</v>
      </c>
      <c r="P150" s="3" t="s">
        <v>431</v>
      </c>
      <c r="Q150" s="3" t="s">
        <v>376</v>
      </c>
      <c r="R150" s="13" t="s">
        <v>134</v>
      </c>
      <c r="S150" s="13" t="str">
        <f t="shared" si="9"/>
        <v>10/08/16</v>
      </c>
      <c r="T150" s="13" t="str">
        <f t="shared" si="10"/>
        <v>20:40:39</v>
      </c>
      <c r="U150" s="49">
        <v>0.21259410958700001</v>
      </c>
      <c r="V150" s="49">
        <v>52.478567053600003</v>
      </c>
    </row>
    <row r="151" spans="1:22" ht="36" x14ac:dyDescent="0.35">
      <c r="A151" s="13" t="s">
        <v>664</v>
      </c>
      <c r="B151" s="43">
        <v>35.506075000000003</v>
      </c>
      <c r="C151" s="43">
        <v>-119.07411399999999</v>
      </c>
      <c r="D151" s="32" t="str">
        <f t="shared" si="8"/>
        <v>ANG_CH4_00149</v>
      </c>
      <c r="E151" s="32" t="s">
        <v>350</v>
      </c>
      <c r="F151" s="32" t="s">
        <v>351</v>
      </c>
      <c r="G151" s="32">
        <f t="shared" si="11"/>
        <v>149</v>
      </c>
      <c r="H151" s="44">
        <v>35.505992999999997</v>
      </c>
      <c r="I151" s="44">
        <v>-119.07411999999999</v>
      </c>
      <c r="J151" s="33" t="s">
        <v>514</v>
      </c>
      <c r="K151" s="20" t="s">
        <v>434</v>
      </c>
      <c r="L151" s="20" t="s">
        <v>335</v>
      </c>
      <c r="M151" s="3" t="s">
        <v>174</v>
      </c>
      <c r="N151" s="3" t="s">
        <v>311</v>
      </c>
      <c r="O151" s="3" t="s">
        <v>424</v>
      </c>
      <c r="P151" s="3" t="s">
        <v>431</v>
      </c>
      <c r="Q151" s="3" t="s">
        <v>376</v>
      </c>
      <c r="R151" s="13" t="s">
        <v>157</v>
      </c>
      <c r="S151" s="13" t="str">
        <f t="shared" si="9"/>
        <v>10/25/16</v>
      </c>
      <c r="T151" s="13" t="str">
        <f t="shared" si="10"/>
        <v>19:29:16</v>
      </c>
      <c r="U151" s="49">
        <v>0.41382715897599998</v>
      </c>
      <c r="V151" s="49">
        <v>176.69465187200001</v>
      </c>
    </row>
    <row r="152" spans="1:22" ht="36" x14ac:dyDescent="0.35">
      <c r="A152" s="13" t="s">
        <v>664</v>
      </c>
      <c r="B152" s="43">
        <v>35.506075000000003</v>
      </c>
      <c r="C152" s="43">
        <v>-119.07411399999999</v>
      </c>
      <c r="D152" s="32" t="str">
        <f t="shared" si="8"/>
        <v>ANG_CH4_00150</v>
      </c>
      <c r="E152" s="32" t="s">
        <v>350</v>
      </c>
      <c r="F152" s="32" t="s">
        <v>351</v>
      </c>
      <c r="G152" s="32">
        <f t="shared" si="11"/>
        <v>150</v>
      </c>
      <c r="H152" s="44">
        <v>35.506086000000003</v>
      </c>
      <c r="I152" s="44">
        <v>-119.074094</v>
      </c>
      <c r="J152" s="33" t="s">
        <v>514</v>
      </c>
      <c r="K152" s="20" t="s">
        <v>434</v>
      </c>
      <c r="L152" s="20" t="s">
        <v>344</v>
      </c>
      <c r="M152" s="3" t="s">
        <v>174</v>
      </c>
      <c r="N152" s="3" t="s">
        <v>1078</v>
      </c>
      <c r="O152" s="3" t="s">
        <v>424</v>
      </c>
      <c r="P152" s="3" t="s">
        <v>431</v>
      </c>
      <c r="Q152" s="3" t="s">
        <v>376</v>
      </c>
      <c r="R152" s="13" t="s">
        <v>157</v>
      </c>
      <c r="S152" s="13" t="str">
        <f t="shared" si="9"/>
        <v>10/25/16</v>
      </c>
      <c r="T152" s="13" t="str">
        <f t="shared" si="10"/>
        <v>19:29:16</v>
      </c>
      <c r="U152" s="49">
        <v>0.41382715897599998</v>
      </c>
      <c r="V152" s="49">
        <v>176.69465187200001</v>
      </c>
    </row>
    <row r="153" spans="1:22" ht="36" x14ac:dyDescent="0.35">
      <c r="A153" s="13" t="s">
        <v>664</v>
      </c>
      <c r="B153" s="43">
        <v>35.506075000000003</v>
      </c>
      <c r="C153" s="43">
        <v>-119.07411399999999</v>
      </c>
      <c r="D153" s="32" t="str">
        <f>CONCATENATE(E153,"_",F153,"_",TEXT(G153,"00000"))</f>
        <v>ANG_CH4_00151</v>
      </c>
      <c r="E153" s="32" t="s">
        <v>350</v>
      </c>
      <c r="F153" s="32" t="s">
        <v>351</v>
      </c>
      <c r="G153" s="32">
        <f t="shared" si="11"/>
        <v>151</v>
      </c>
      <c r="H153" s="44">
        <v>35.506086000000003</v>
      </c>
      <c r="I153" s="44">
        <v>-119.074094</v>
      </c>
      <c r="J153" s="33" t="s">
        <v>514</v>
      </c>
      <c r="K153" s="20" t="s">
        <v>434</v>
      </c>
      <c r="L153" s="20" t="s">
        <v>344</v>
      </c>
      <c r="M153" s="3" t="s">
        <v>174</v>
      </c>
      <c r="N153" s="3" t="s">
        <v>1285</v>
      </c>
      <c r="O153" s="3" t="s">
        <v>424</v>
      </c>
      <c r="P153" s="3"/>
      <c r="Q153" s="3" t="s">
        <v>376</v>
      </c>
      <c r="R153" s="13" t="s">
        <v>144</v>
      </c>
      <c r="S153" s="13" t="str">
        <f>CONCATENATE(MID(R153,8,2),"/",MID(R153,10,2),"/",MID(R153,6,2))</f>
        <v>10/08/16</v>
      </c>
      <c r="T153" s="13" t="str">
        <f>CONCATENATE(MID(R153,13,2),":",MID(R153,15,2),":",MID(R153,17,2))</f>
        <v>21:39:55</v>
      </c>
      <c r="U153" s="49" t="s">
        <v>1217</v>
      </c>
      <c r="V153" s="49" t="s">
        <v>1217</v>
      </c>
    </row>
    <row r="154" spans="1:22" x14ac:dyDescent="0.35">
      <c r="A154" s="13" t="s">
        <v>665</v>
      </c>
      <c r="B154" s="43">
        <v>35.507478999999996</v>
      </c>
      <c r="C154" s="43">
        <v>-119.074209</v>
      </c>
      <c r="D154" s="32" t="str">
        <f t="shared" si="8"/>
        <v>ANG_CH4_00152</v>
      </c>
      <c r="E154" s="32" t="s">
        <v>350</v>
      </c>
      <c r="F154" s="32" t="s">
        <v>351</v>
      </c>
      <c r="G154" s="32">
        <f t="shared" si="11"/>
        <v>152</v>
      </c>
      <c r="H154" s="44">
        <v>35.507334999999998</v>
      </c>
      <c r="I154" s="44">
        <v>-119.074063</v>
      </c>
      <c r="J154" s="33" t="s">
        <v>514</v>
      </c>
      <c r="K154" s="20" t="s">
        <v>434</v>
      </c>
      <c r="L154" s="20" t="s">
        <v>335</v>
      </c>
      <c r="M154" s="3" t="s">
        <v>174</v>
      </c>
      <c r="N154" s="3" t="s">
        <v>312</v>
      </c>
      <c r="O154" s="3" t="s">
        <v>436</v>
      </c>
      <c r="P154" s="3" t="s">
        <v>431</v>
      </c>
      <c r="Q154" s="3" t="s">
        <v>376</v>
      </c>
      <c r="R154" s="13" t="s">
        <v>157</v>
      </c>
      <c r="S154" s="13" t="str">
        <f t="shared" si="9"/>
        <v>10/25/16</v>
      </c>
      <c r="T154" s="13" t="str">
        <f t="shared" si="10"/>
        <v>19:29:16</v>
      </c>
      <c r="U154" s="49">
        <v>0.41382716037299999</v>
      </c>
      <c r="V154" s="49">
        <v>176.69465187200001</v>
      </c>
    </row>
    <row r="155" spans="1:22" x14ac:dyDescent="0.35">
      <c r="A155" s="14" t="s">
        <v>665</v>
      </c>
      <c r="B155" s="43">
        <v>35.507478999999996</v>
      </c>
      <c r="C155" s="43">
        <v>-119.074209</v>
      </c>
      <c r="D155" s="32" t="str">
        <f>CONCATENATE(E155,"_",F155,"_",TEXT(G155,"00000"))</f>
        <v>ANG_CH4_00153</v>
      </c>
      <c r="E155" s="32" t="s">
        <v>350</v>
      </c>
      <c r="F155" s="32" t="s">
        <v>351</v>
      </c>
      <c r="G155" s="32">
        <f t="shared" si="11"/>
        <v>153</v>
      </c>
      <c r="H155" s="44">
        <v>35.507542000000001</v>
      </c>
      <c r="I155" s="44">
        <v>-119.074197</v>
      </c>
      <c r="J155" s="33" t="s">
        <v>514</v>
      </c>
      <c r="K155" s="3" t="s">
        <v>431</v>
      </c>
      <c r="L155" s="20" t="s">
        <v>344</v>
      </c>
      <c r="M155" s="3" t="s">
        <v>174</v>
      </c>
      <c r="N155" s="3" t="s">
        <v>966</v>
      </c>
      <c r="O155" s="3" t="s">
        <v>436</v>
      </c>
      <c r="P155" s="3"/>
      <c r="Q155" s="3" t="s">
        <v>376</v>
      </c>
      <c r="R155" s="13" t="s">
        <v>134</v>
      </c>
      <c r="S155" s="13" t="str">
        <f>CONCATENATE(MID(R155,8,2),"/",MID(R155,10,2),"/",MID(R155,6,2))</f>
        <v>10/08/16</v>
      </c>
      <c r="T155" s="13" t="str">
        <f>CONCATENATE(MID(R155,13,2),":",MID(R155,15,2),":",MID(R155,17,2))</f>
        <v>20:40:39</v>
      </c>
      <c r="U155" s="49">
        <v>0.32061418006199999</v>
      </c>
      <c r="V155" s="49">
        <v>28.460498941499999</v>
      </c>
    </row>
    <row r="156" spans="1:22" x14ac:dyDescent="0.35">
      <c r="A156" s="14" t="s">
        <v>665</v>
      </c>
      <c r="B156" s="43">
        <v>35.507478999999996</v>
      </c>
      <c r="C156" s="43">
        <v>-119.074209</v>
      </c>
      <c r="D156" s="32" t="str">
        <f>CONCATENATE(E156,"_",F156,"_",TEXT(G156,"00000"))</f>
        <v>ANG_CH4_00154</v>
      </c>
      <c r="E156" s="32" t="s">
        <v>350</v>
      </c>
      <c r="F156" s="32" t="s">
        <v>351</v>
      </c>
      <c r="G156" s="32">
        <f t="shared" si="11"/>
        <v>154</v>
      </c>
      <c r="H156" s="44">
        <v>35.507407999999998</v>
      </c>
      <c r="I156" s="44">
        <v>-119.074192</v>
      </c>
      <c r="J156" s="33" t="s">
        <v>514</v>
      </c>
      <c r="K156" s="3" t="s">
        <v>431</v>
      </c>
      <c r="L156" s="20" t="s">
        <v>344</v>
      </c>
      <c r="M156" s="3" t="s">
        <v>174</v>
      </c>
      <c r="N156" s="3" t="s">
        <v>964</v>
      </c>
      <c r="O156" s="3" t="s">
        <v>436</v>
      </c>
      <c r="P156" s="3"/>
      <c r="Q156" s="3" t="s">
        <v>376</v>
      </c>
      <c r="R156" s="13" t="s">
        <v>136</v>
      </c>
      <c r="S156" s="13" t="str">
        <f>CONCATENATE(MID(R156,8,2),"/",MID(R156,10,2),"/",MID(R156,6,2))</f>
        <v>10/08/16</v>
      </c>
      <c r="T156" s="13" t="str">
        <f>CONCATENATE(MID(R156,13,2),":",MID(R156,15,2),":",MID(R156,17,2))</f>
        <v>20:55:02</v>
      </c>
      <c r="U156" s="49">
        <v>7.8288997290700005E-2</v>
      </c>
      <c r="V156" s="49">
        <v>25.349161721800002</v>
      </c>
    </row>
    <row r="157" spans="1:22" x14ac:dyDescent="0.35">
      <c r="A157" s="14" t="s">
        <v>665</v>
      </c>
      <c r="B157" s="43">
        <v>35.507478999999996</v>
      </c>
      <c r="C157" s="43">
        <v>-119.074209</v>
      </c>
      <c r="D157" s="32" t="str">
        <f>CONCATENATE(E157,"_",F157,"_",TEXT(G157,"00000"))</f>
        <v>ANG_CH4_00155</v>
      </c>
      <c r="E157" s="32" t="s">
        <v>350</v>
      </c>
      <c r="F157" s="32" t="s">
        <v>351</v>
      </c>
      <c r="G157" s="32">
        <f t="shared" si="11"/>
        <v>155</v>
      </c>
      <c r="H157" s="44">
        <v>35.507542000000001</v>
      </c>
      <c r="I157" s="44">
        <v>-119.074197</v>
      </c>
      <c r="J157" s="33" t="s">
        <v>514</v>
      </c>
      <c r="K157" s="3" t="s">
        <v>431</v>
      </c>
      <c r="L157" s="20" t="s">
        <v>344</v>
      </c>
      <c r="M157" s="3" t="s">
        <v>174</v>
      </c>
      <c r="N157" s="3" t="s">
        <v>974</v>
      </c>
      <c r="O157" s="3" t="s">
        <v>436</v>
      </c>
      <c r="P157" s="3"/>
      <c r="Q157" s="3" t="s">
        <v>376</v>
      </c>
      <c r="R157" s="13" t="s">
        <v>139</v>
      </c>
      <c r="S157" s="13" t="str">
        <f>CONCATENATE(MID(R157,8,2),"/",MID(R157,10,2),"/",MID(R157,6,2))</f>
        <v>10/08/16</v>
      </c>
      <c r="T157" s="13" t="str">
        <f>CONCATENATE(MID(R157,13,2),":",MID(R157,15,2),":",MID(R157,17,2))</f>
        <v>21:11:15</v>
      </c>
      <c r="U157" s="49">
        <v>0.185073636007</v>
      </c>
      <c r="V157" s="49">
        <v>44.181444068700003</v>
      </c>
    </row>
    <row r="158" spans="1:22" x14ac:dyDescent="0.35">
      <c r="A158" s="14" t="s">
        <v>665</v>
      </c>
      <c r="B158" s="43">
        <v>35.507478999999996</v>
      </c>
      <c r="C158" s="43">
        <v>-119.074209</v>
      </c>
      <c r="D158" s="32" t="str">
        <f>CONCATENATE(E158,"_",F158,"_",TEXT(G158,"00000"))</f>
        <v>ANG_CH4_00156</v>
      </c>
      <c r="E158" s="32" t="s">
        <v>350</v>
      </c>
      <c r="F158" s="32" t="s">
        <v>351</v>
      </c>
      <c r="G158" s="32">
        <f t="shared" si="11"/>
        <v>156</v>
      </c>
      <c r="H158" s="44">
        <v>35.507407999999998</v>
      </c>
      <c r="I158" s="44">
        <v>-119.074192</v>
      </c>
      <c r="J158" s="33" t="s">
        <v>514</v>
      </c>
      <c r="K158" s="3" t="s">
        <v>431</v>
      </c>
      <c r="L158" s="20" t="s">
        <v>344</v>
      </c>
      <c r="M158" s="3" t="s">
        <v>174</v>
      </c>
      <c r="N158" s="3" t="s">
        <v>1286</v>
      </c>
      <c r="O158" s="3" t="s">
        <v>436</v>
      </c>
      <c r="P158" s="3"/>
      <c r="Q158" s="3" t="s">
        <v>376</v>
      </c>
      <c r="R158" s="13" t="s">
        <v>144</v>
      </c>
      <c r="S158" s="13" t="str">
        <f>CONCATENATE(MID(R158,8,2),"/",MID(R158,10,2),"/",MID(R158,6,2))</f>
        <v>10/08/16</v>
      </c>
      <c r="T158" s="13" t="str">
        <f>CONCATENATE(MID(R158,13,2),":",MID(R158,15,2),":",MID(R158,17,2))</f>
        <v>21:39:55</v>
      </c>
      <c r="U158" s="49" t="s">
        <v>1217</v>
      </c>
      <c r="V158" s="49" t="s">
        <v>1217</v>
      </c>
    </row>
    <row r="159" spans="1:22" x14ac:dyDescent="0.35">
      <c r="A159" s="14" t="s">
        <v>665</v>
      </c>
      <c r="B159" s="43">
        <v>35.507478999999996</v>
      </c>
      <c r="C159" s="43">
        <v>-119.074209</v>
      </c>
      <c r="D159" s="32" t="str">
        <f>CONCATENATE(E159,"_",F159,"_",TEXT(G159,"00000"))</f>
        <v>ANG_CH4_00157</v>
      </c>
      <c r="E159" s="32" t="s">
        <v>350</v>
      </c>
      <c r="F159" s="32" t="s">
        <v>351</v>
      </c>
      <c r="G159" s="32">
        <f t="shared" si="11"/>
        <v>157</v>
      </c>
      <c r="H159" s="44">
        <v>35.507542000000001</v>
      </c>
      <c r="I159" s="44">
        <v>-119.074197</v>
      </c>
      <c r="J159" s="33" t="s">
        <v>514</v>
      </c>
      <c r="K159" s="20" t="s">
        <v>1251</v>
      </c>
      <c r="L159" s="20" t="s">
        <v>344</v>
      </c>
      <c r="M159" s="3" t="s">
        <v>174</v>
      </c>
      <c r="N159" s="3" t="s">
        <v>1258</v>
      </c>
      <c r="O159" s="3" t="s">
        <v>436</v>
      </c>
      <c r="P159" s="3"/>
      <c r="Q159" s="3" t="s">
        <v>376</v>
      </c>
      <c r="R159" s="13" t="s">
        <v>156</v>
      </c>
      <c r="S159" s="13" t="str">
        <f>CONCATENATE(MID(R159,8,2),"/",MID(R159,10,2),"/",MID(R159,6,2))</f>
        <v>10/25/16</v>
      </c>
      <c r="T159" s="13" t="str">
        <f>CONCATENATE(MID(R159,13,2),":",MID(R159,15,2),":",MID(R159,17,2))</f>
        <v>19:21:03</v>
      </c>
      <c r="U159" s="49" t="s">
        <v>1217</v>
      </c>
      <c r="V159" s="49" t="s">
        <v>1217</v>
      </c>
    </row>
    <row r="160" spans="1:22" x14ac:dyDescent="0.35">
      <c r="A160" s="13" t="s">
        <v>666</v>
      </c>
      <c r="B160" s="43">
        <v>35.347555</v>
      </c>
      <c r="C160" s="43">
        <v>-119.662763</v>
      </c>
      <c r="D160" s="32" t="str">
        <f t="shared" si="8"/>
        <v>ANG_CH4_00158</v>
      </c>
      <c r="E160" s="32" t="s">
        <v>350</v>
      </c>
      <c r="F160" s="32" t="s">
        <v>351</v>
      </c>
      <c r="G160" s="32">
        <f t="shared" si="11"/>
        <v>158</v>
      </c>
      <c r="H160" s="44">
        <v>35.347555</v>
      </c>
      <c r="I160" s="44">
        <v>-119.662763</v>
      </c>
      <c r="J160" s="33" t="s">
        <v>343</v>
      </c>
      <c r="K160" s="20" t="s">
        <v>437</v>
      </c>
      <c r="L160" s="20" t="s">
        <v>335</v>
      </c>
      <c r="M160" s="3" t="s">
        <v>174</v>
      </c>
      <c r="N160" s="3" t="s">
        <v>300</v>
      </c>
      <c r="O160" s="3" t="s">
        <v>427</v>
      </c>
      <c r="P160" s="3" t="s">
        <v>438</v>
      </c>
      <c r="Q160" s="3" t="s">
        <v>376</v>
      </c>
      <c r="R160" s="13" t="s">
        <v>168</v>
      </c>
      <c r="S160" s="13" t="str">
        <f t="shared" si="9"/>
        <v>10/29/16</v>
      </c>
      <c r="T160" s="13" t="str">
        <f t="shared" si="10"/>
        <v>20:07:19</v>
      </c>
      <c r="U160" s="49">
        <v>12.765344667700001</v>
      </c>
      <c r="V160" s="49">
        <v>499.52477415999999</v>
      </c>
    </row>
    <row r="161" spans="1:22" x14ac:dyDescent="0.35">
      <c r="A161" s="13" t="s">
        <v>667</v>
      </c>
      <c r="B161" s="43">
        <v>35.238213999999999</v>
      </c>
      <c r="C161" s="43">
        <v>-119.59142300000001</v>
      </c>
      <c r="D161" s="32" t="str">
        <f t="shared" si="8"/>
        <v>ANG_CH4_00159</v>
      </c>
      <c r="E161" s="32" t="s">
        <v>350</v>
      </c>
      <c r="F161" s="32" t="s">
        <v>351</v>
      </c>
      <c r="G161" s="32">
        <f t="shared" si="11"/>
        <v>159</v>
      </c>
      <c r="H161" s="44">
        <v>35.238213999999999</v>
      </c>
      <c r="I161" s="44">
        <v>-119.59142300000001</v>
      </c>
      <c r="J161" s="33" t="s">
        <v>514</v>
      </c>
      <c r="K161" s="20" t="s">
        <v>433</v>
      </c>
      <c r="L161" s="20" t="s">
        <v>335</v>
      </c>
      <c r="M161" s="3" t="s">
        <v>174</v>
      </c>
      <c r="N161" s="3" t="s">
        <v>301</v>
      </c>
      <c r="O161" s="3" t="s">
        <v>427</v>
      </c>
      <c r="P161" s="3" t="s">
        <v>432</v>
      </c>
      <c r="Q161" s="3" t="s">
        <v>376</v>
      </c>
      <c r="R161" s="13" t="s">
        <v>168</v>
      </c>
      <c r="S161" s="13" t="str">
        <f t="shared" si="9"/>
        <v>10/29/16</v>
      </c>
      <c r="T161" s="13" t="str">
        <f t="shared" si="10"/>
        <v>20:07:19</v>
      </c>
      <c r="U161" s="49">
        <v>21.273010269299998</v>
      </c>
      <c r="V161" s="49">
        <v>449.16923314000002</v>
      </c>
    </row>
    <row r="162" spans="1:22" x14ac:dyDescent="0.35">
      <c r="A162" s="13" t="s">
        <v>667</v>
      </c>
      <c r="B162" s="43">
        <v>35.238213999999999</v>
      </c>
      <c r="C162" s="43">
        <v>-119.59142300000001</v>
      </c>
      <c r="D162" s="32" t="str">
        <f t="shared" si="8"/>
        <v>ANG_CH4_00160</v>
      </c>
      <c r="E162" s="32" t="s">
        <v>350</v>
      </c>
      <c r="F162" s="32" t="s">
        <v>351</v>
      </c>
      <c r="G162" s="32">
        <f t="shared" si="11"/>
        <v>160</v>
      </c>
      <c r="H162" s="44">
        <v>35.238348999999999</v>
      </c>
      <c r="I162" s="44">
        <v>-119.591088</v>
      </c>
      <c r="J162" s="33" t="s">
        <v>514</v>
      </c>
      <c r="K162" s="20" t="s">
        <v>433</v>
      </c>
      <c r="L162" s="20" t="s">
        <v>335</v>
      </c>
      <c r="M162" s="3" t="s">
        <v>174</v>
      </c>
      <c r="N162" s="3" t="s">
        <v>302</v>
      </c>
      <c r="O162" s="3" t="s">
        <v>427</v>
      </c>
      <c r="P162" s="3" t="s">
        <v>432</v>
      </c>
      <c r="Q162" s="3" t="s">
        <v>376</v>
      </c>
      <c r="R162" s="13" t="s">
        <v>169</v>
      </c>
      <c r="S162" s="13" t="str">
        <f t="shared" si="9"/>
        <v>10/29/16</v>
      </c>
      <c r="T162" s="13" t="str">
        <f t="shared" si="10"/>
        <v>20:19:50</v>
      </c>
      <c r="U162" s="49">
        <v>2.59806437092</v>
      </c>
      <c r="V162" s="49">
        <v>186.64471597100001</v>
      </c>
    </row>
    <row r="163" spans="1:22" ht="36" x14ac:dyDescent="0.35">
      <c r="A163" s="13" t="s">
        <v>668</v>
      </c>
      <c r="B163" s="43">
        <v>35.364280999999998</v>
      </c>
      <c r="C163" s="43">
        <v>-119.670179</v>
      </c>
      <c r="D163" s="32" t="str">
        <f t="shared" si="8"/>
        <v>ANG_CH4_00161</v>
      </c>
      <c r="E163" s="32" t="s">
        <v>350</v>
      </c>
      <c r="F163" s="32" t="s">
        <v>351</v>
      </c>
      <c r="G163" s="32">
        <f t="shared" si="11"/>
        <v>161</v>
      </c>
      <c r="H163" s="44">
        <v>35.364280999999998</v>
      </c>
      <c r="I163" s="44">
        <v>-119.670179</v>
      </c>
      <c r="J163" s="33" t="s">
        <v>343</v>
      </c>
      <c r="K163" s="20" t="s">
        <v>437</v>
      </c>
      <c r="L163" s="20" t="s">
        <v>335</v>
      </c>
      <c r="M163" s="3" t="s">
        <v>174</v>
      </c>
      <c r="N163" s="3" t="s">
        <v>318</v>
      </c>
      <c r="O163" s="3" t="s">
        <v>424</v>
      </c>
      <c r="P163" s="3" t="s">
        <v>438</v>
      </c>
      <c r="Q163" s="3" t="s">
        <v>376</v>
      </c>
      <c r="R163" s="13" t="s">
        <v>168</v>
      </c>
      <c r="S163" s="13" t="str">
        <f t="shared" si="9"/>
        <v>10/29/16</v>
      </c>
      <c r="T163" s="13" t="str">
        <f t="shared" si="10"/>
        <v>20:07:19</v>
      </c>
      <c r="U163" s="49">
        <v>1.60890864395</v>
      </c>
      <c r="V163" s="49">
        <v>141.509716981</v>
      </c>
    </row>
    <row r="164" spans="1:22" ht="36" x14ac:dyDescent="0.35">
      <c r="A164" s="13" t="s">
        <v>669</v>
      </c>
      <c r="B164" s="43">
        <v>35.480494999999998</v>
      </c>
      <c r="C164" s="43">
        <v>-119.743093</v>
      </c>
      <c r="D164" s="32" t="str">
        <f t="shared" si="8"/>
        <v>ANG_CH4_00162</v>
      </c>
      <c r="E164" s="32" t="s">
        <v>350</v>
      </c>
      <c r="F164" s="32" t="s">
        <v>351</v>
      </c>
      <c r="G164" s="32">
        <f t="shared" si="11"/>
        <v>162</v>
      </c>
      <c r="H164" s="44">
        <v>35.480494999999998</v>
      </c>
      <c r="I164" s="44">
        <v>-119.743093</v>
      </c>
      <c r="J164" s="33" t="s">
        <v>343</v>
      </c>
      <c r="K164" s="20" t="s">
        <v>437</v>
      </c>
      <c r="L164" s="20" t="s">
        <v>335</v>
      </c>
      <c r="M164" s="3" t="s">
        <v>174</v>
      </c>
      <c r="N164" s="3" t="s">
        <v>319</v>
      </c>
      <c r="O164" s="3" t="s">
        <v>424</v>
      </c>
      <c r="P164" s="3" t="s">
        <v>438</v>
      </c>
      <c r="Q164" s="3" t="s">
        <v>376</v>
      </c>
      <c r="R164" s="13" t="s">
        <v>168</v>
      </c>
      <c r="S164" s="13" t="str">
        <f t="shared" si="9"/>
        <v>10/29/16</v>
      </c>
      <c r="T164" s="13" t="str">
        <f t="shared" si="10"/>
        <v>20:07:19</v>
      </c>
      <c r="U164" s="49">
        <v>13.0129750804</v>
      </c>
      <c r="V164" s="49">
        <v>497.93674297000001</v>
      </c>
    </row>
    <row r="165" spans="1:22" x14ac:dyDescent="0.35">
      <c r="A165" s="13" t="s">
        <v>670</v>
      </c>
      <c r="B165" s="43">
        <v>35.529159999999997</v>
      </c>
      <c r="C165" s="43">
        <v>-119.769459</v>
      </c>
      <c r="D165" s="32" t="str">
        <f t="shared" si="8"/>
        <v>ANG_CH4_00163</v>
      </c>
      <c r="E165" s="32" t="s">
        <v>350</v>
      </c>
      <c r="F165" s="32" t="s">
        <v>351</v>
      </c>
      <c r="G165" s="32">
        <f t="shared" si="11"/>
        <v>163</v>
      </c>
      <c r="H165" s="44">
        <v>35.529159999999997</v>
      </c>
      <c r="I165" s="44">
        <v>-119.769459</v>
      </c>
      <c r="J165" s="33" t="s">
        <v>343</v>
      </c>
      <c r="K165" s="20" t="s">
        <v>437</v>
      </c>
      <c r="L165" s="20" t="s">
        <v>335</v>
      </c>
      <c r="M165" s="3" t="s">
        <v>174</v>
      </c>
      <c r="N165" s="3" t="s">
        <v>320</v>
      </c>
      <c r="O165" s="3" t="s">
        <v>427</v>
      </c>
      <c r="P165" s="3" t="s">
        <v>438</v>
      </c>
      <c r="Q165" s="3" t="s">
        <v>376</v>
      </c>
      <c r="R165" s="13" t="s">
        <v>168</v>
      </c>
      <c r="S165" s="13" t="str">
        <f t="shared" si="9"/>
        <v>10/29/16</v>
      </c>
      <c r="T165" s="13" t="str">
        <f t="shared" si="10"/>
        <v>20:07:19</v>
      </c>
      <c r="U165" s="49">
        <v>19</v>
      </c>
      <c r="V165" s="49" t="s">
        <v>1217</v>
      </c>
    </row>
    <row r="166" spans="1:22" ht="36" x14ac:dyDescent="0.35">
      <c r="A166" s="13" t="s">
        <v>671</v>
      </c>
      <c r="B166" s="43">
        <v>35.227173999999998</v>
      </c>
      <c r="C166" s="43">
        <v>-119.578357</v>
      </c>
      <c r="D166" s="32" t="str">
        <f t="shared" si="8"/>
        <v>ANG_CH4_00164</v>
      </c>
      <c r="E166" s="32" t="s">
        <v>350</v>
      </c>
      <c r="F166" s="32" t="s">
        <v>351</v>
      </c>
      <c r="G166" s="32">
        <f t="shared" si="11"/>
        <v>164</v>
      </c>
      <c r="H166" s="44">
        <v>35.227173999999998</v>
      </c>
      <c r="I166" s="44">
        <v>-119.578357</v>
      </c>
      <c r="J166" s="33" t="s">
        <v>343</v>
      </c>
      <c r="K166" s="20" t="s">
        <v>433</v>
      </c>
      <c r="L166" s="20" t="s">
        <v>335</v>
      </c>
      <c r="M166" s="3" t="s">
        <v>174</v>
      </c>
      <c r="N166" s="3" t="s">
        <v>313</v>
      </c>
      <c r="O166" s="3" t="s">
        <v>424</v>
      </c>
      <c r="P166" s="3" t="s">
        <v>432</v>
      </c>
      <c r="Q166" s="3" t="s">
        <v>376</v>
      </c>
      <c r="R166" s="13" t="s">
        <v>169</v>
      </c>
      <c r="S166" s="13" t="str">
        <f t="shared" si="9"/>
        <v>10/29/16</v>
      </c>
      <c r="T166" s="13" t="str">
        <f t="shared" si="10"/>
        <v>20:19:50</v>
      </c>
      <c r="U166" s="49">
        <v>0.52294575981799996</v>
      </c>
      <c r="V166" s="49">
        <v>24.992999019700001</v>
      </c>
    </row>
    <row r="167" spans="1:22" x14ac:dyDescent="0.35">
      <c r="A167" s="13" t="s">
        <v>672</v>
      </c>
      <c r="B167" s="43">
        <v>35.247999999999998</v>
      </c>
      <c r="C167" s="43">
        <v>-119.58078999999999</v>
      </c>
      <c r="D167" s="32" t="str">
        <f t="shared" si="8"/>
        <v>ANG_CH4_00165</v>
      </c>
      <c r="E167" s="32" t="s">
        <v>350</v>
      </c>
      <c r="F167" s="32" t="s">
        <v>351</v>
      </c>
      <c r="G167" s="32">
        <f t="shared" si="11"/>
        <v>165</v>
      </c>
      <c r="H167" s="44">
        <v>35.247999999999998</v>
      </c>
      <c r="I167" s="44">
        <v>-119.58078999999999</v>
      </c>
      <c r="J167" s="33" t="s">
        <v>343</v>
      </c>
      <c r="K167" s="20" t="s">
        <v>433</v>
      </c>
      <c r="L167" s="20" t="s">
        <v>335</v>
      </c>
      <c r="M167" s="3" t="s">
        <v>174</v>
      </c>
      <c r="N167" s="3" t="s">
        <v>314</v>
      </c>
      <c r="O167" s="3" t="s">
        <v>427</v>
      </c>
      <c r="P167" s="3" t="s">
        <v>432</v>
      </c>
      <c r="Q167" s="3" t="s">
        <v>376</v>
      </c>
      <c r="R167" s="13" t="s">
        <v>169</v>
      </c>
      <c r="S167" s="13" t="str">
        <f t="shared" si="9"/>
        <v>10/29/16</v>
      </c>
      <c r="T167" s="13" t="str">
        <f t="shared" si="10"/>
        <v>20:19:50</v>
      </c>
      <c r="U167" s="49">
        <v>19.531060258899998</v>
      </c>
      <c r="V167" s="49">
        <v>474.3</v>
      </c>
    </row>
    <row r="168" spans="1:22" x14ac:dyDescent="0.35">
      <c r="A168" s="13" t="s">
        <v>673</v>
      </c>
      <c r="B168" s="43">
        <v>35.253588999999998</v>
      </c>
      <c r="C168" s="43">
        <v>-119.586534</v>
      </c>
      <c r="D168" s="32" t="str">
        <f t="shared" si="8"/>
        <v>ANG_CH4_00166</v>
      </c>
      <c r="E168" s="32" t="s">
        <v>350</v>
      </c>
      <c r="F168" s="32" t="s">
        <v>351</v>
      </c>
      <c r="G168" s="32">
        <f t="shared" si="11"/>
        <v>166</v>
      </c>
      <c r="H168" s="44">
        <v>35.253588999999998</v>
      </c>
      <c r="I168" s="44">
        <v>-119.586534</v>
      </c>
      <c r="J168" s="33" t="s">
        <v>343</v>
      </c>
      <c r="K168" s="20" t="s">
        <v>433</v>
      </c>
      <c r="L168" s="20" t="s">
        <v>335</v>
      </c>
      <c r="M168" s="3" t="s">
        <v>174</v>
      </c>
      <c r="N168" s="3" t="s">
        <v>315</v>
      </c>
      <c r="O168" s="3" t="s">
        <v>427</v>
      </c>
      <c r="P168" s="3" t="s">
        <v>432</v>
      </c>
      <c r="Q168" s="3" t="s">
        <v>376</v>
      </c>
      <c r="R168" s="13" t="s">
        <v>169</v>
      </c>
      <c r="S168" s="13" t="str">
        <f t="shared" si="9"/>
        <v>10/29/16</v>
      </c>
      <c r="T168" s="13" t="str">
        <f t="shared" si="10"/>
        <v>20:19:50</v>
      </c>
      <c r="U168" s="49">
        <v>57.552922261399999</v>
      </c>
      <c r="V168" s="49">
        <v>474.3</v>
      </c>
    </row>
    <row r="169" spans="1:22" x14ac:dyDescent="0.35">
      <c r="A169" s="13" t="s">
        <v>674</v>
      </c>
      <c r="B169" s="43">
        <v>35.341929</v>
      </c>
      <c r="C169" s="43">
        <v>-119.64609799999999</v>
      </c>
      <c r="D169" s="32" t="str">
        <f t="shared" si="8"/>
        <v>ANG_CH4_00167</v>
      </c>
      <c r="E169" s="32" t="s">
        <v>350</v>
      </c>
      <c r="F169" s="32" t="s">
        <v>351</v>
      </c>
      <c r="G169" s="32">
        <f t="shared" si="11"/>
        <v>167</v>
      </c>
      <c r="H169" s="44">
        <v>35.341929</v>
      </c>
      <c r="I169" s="44">
        <v>-119.64609799999999</v>
      </c>
      <c r="J169" s="33" t="s">
        <v>343</v>
      </c>
      <c r="K169" s="20" t="s">
        <v>437</v>
      </c>
      <c r="L169" s="20" t="s">
        <v>335</v>
      </c>
      <c r="M169" s="3" t="s">
        <v>174</v>
      </c>
      <c r="N169" s="3" t="s">
        <v>316</v>
      </c>
      <c r="O169" s="3" t="s">
        <v>427</v>
      </c>
      <c r="P169" s="3" t="s">
        <v>438</v>
      </c>
      <c r="Q169" s="3" t="s">
        <v>376</v>
      </c>
      <c r="R169" s="13" t="s">
        <v>169</v>
      </c>
      <c r="S169" s="13" t="str">
        <f t="shared" si="9"/>
        <v>10/29/16</v>
      </c>
      <c r="T169" s="13" t="str">
        <f t="shared" si="10"/>
        <v>20:19:50</v>
      </c>
      <c r="U169" s="49">
        <v>4.3108393074900002</v>
      </c>
      <c r="V169" s="49">
        <v>160.393173171</v>
      </c>
    </row>
    <row r="170" spans="1:22" ht="36" x14ac:dyDescent="0.35">
      <c r="A170" s="13" t="s">
        <v>675</v>
      </c>
      <c r="B170" s="43">
        <v>35.429546000000002</v>
      </c>
      <c r="C170" s="43">
        <v>-119.690223</v>
      </c>
      <c r="D170" s="32" t="str">
        <f t="shared" si="8"/>
        <v>ANG_CH4_00168</v>
      </c>
      <c r="E170" s="32" t="s">
        <v>350</v>
      </c>
      <c r="F170" s="32" t="s">
        <v>351</v>
      </c>
      <c r="G170" s="32">
        <f t="shared" si="11"/>
        <v>168</v>
      </c>
      <c r="H170" s="44">
        <v>35.429546000000002</v>
      </c>
      <c r="I170" s="44">
        <v>-119.690223</v>
      </c>
      <c r="J170" s="33" t="s">
        <v>343</v>
      </c>
      <c r="K170" s="20" t="s">
        <v>437</v>
      </c>
      <c r="L170" s="20" t="s">
        <v>335</v>
      </c>
      <c r="M170" s="3" t="s">
        <v>174</v>
      </c>
      <c r="N170" s="3" t="s">
        <v>317</v>
      </c>
      <c r="O170" s="3" t="s">
        <v>424</v>
      </c>
      <c r="P170" s="3" t="s">
        <v>438</v>
      </c>
      <c r="Q170" s="3" t="s">
        <v>376</v>
      </c>
      <c r="R170" s="13" t="s">
        <v>169</v>
      </c>
      <c r="S170" s="13" t="str">
        <f t="shared" si="9"/>
        <v>10/29/16</v>
      </c>
      <c r="T170" s="13" t="str">
        <f t="shared" si="10"/>
        <v>20:19:50</v>
      </c>
      <c r="U170" s="49">
        <v>1.46612505242</v>
      </c>
      <c r="V170" s="49">
        <v>71.569057559800001</v>
      </c>
    </row>
    <row r="171" spans="1:22" x14ac:dyDescent="0.35">
      <c r="A171" s="13" t="s">
        <v>676</v>
      </c>
      <c r="B171" s="43">
        <v>35.123596999999997</v>
      </c>
      <c r="C171" s="43">
        <v>-119.499066</v>
      </c>
      <c r="D171" s="32" t="str">
        <f t="shared" si="8"/>
        <v>ANG_CH4_00169</v>
      </c>
      <c r="E171" s="32" t="s">
        <v>350</v>
      </c>
      <c r="F171" s="32" t="s">
        <v>351</v>
      </c>
      <c r="G171" s="32">
        <f t="shared" si="11"/>
        <v>169</v>
      </c>
      <c r="H171" s="44">
        <v>35.123596999999997</v>
      </c>
      <c r="I171" s="44">
        <v>-119.499066</v>
      </c>
      <c r="J171" s="33" t="s">
        <v>343</v>
      </c>
      <c r="K171" s="20" t="s">
        <v>433</v>
      </c>
      <c r="L171" s="20" t="s">
        <v>335</v>
      </c>
      <c r="M171" s="3" t="s">
        <v>174</v>
      </c>
      <c r="N171" s="3" t="s">
        <v>321</v>
      </c>
      <c r="O171" s="3" t="s">
        <v>435</v>
      </c>
      <c r="P171" s="3" t="s">
        <v>432</v>
      </c>
      <c r="Q171" s="3" t="s">
        <v>376</v>
      </c>
      <c r="R171" s="13" t="s">
        <v>332</v>
      </c>
      <c r="S171" s="13" t="str">
        <f t="shared" si="9"/>
        <v>11/04/16</v>
      </c>
      <c r="T171" s="13" t="str">
        <f t="shared" si="10"/>
        <v>18:57:42</v>
      </c>
      <c r="U171" s="49">
        <v>0.64999749744299995</v>
      </c>
      <c r="V171" s="49">
        <v>74.873292968900003</v>
      </c>
    </row>
    <row r="172" spans="1:22" x14ac:dyDescent="0.35">
      <c r="A172" s="13" t="s">
        <v>677</v>
      </c>
      <c r="B172" s="43">
        <v>35.115049999999997</v>
      </c>
      <c r="C172" s="43">
        <v>-119.466999</v>
      </c>
      <c r="D172" s="32" t="str">
        <f t="shared" si="8"/>
        <v>ANG_CH4_00170</v>
      </c>
      <c r="E172" s="32" t="s">
        <v>350</v>
      </c>
      <c r="F172" s="32" t="s">
        <v>351</v>
      </c>
      <c r="G172" s="32">
        <f t="shared" si="11"/>
        <v>170</v>
      </c>
      <c r="H172" s="44">
        <v>35.115049999999997</v>
      </c>
      <c r="I172" s="44">
        <v>-119.466999</v>
      </c>
      <c r="J172" s="33" t="s">
        <v>514</v>
      </c>
      <c r="K172" s="20" t="s">
        <v>433</v>
      </c>
      <c r="L172" s="20" t="s">
        <v>335</v>
      </c>
      <c r="M172" s="3" t="s">
        <v>175</v>
      </c>
      <c r="N172" s="3" t="s">
        <v>325</v>
      </c>
      <c r="O172" s="3" t="s">
        <v>427</v>
      </c>
      <c r="P172" s="3" t="s">
        <v>432</v>
      </c>
      <c r="Q172" s="3" t="s">
        <v>376</v>
      </c>
      <c r="R172" s="13" t="s">
        <v>332</v>
      </c>
      <c r="S172" s="13" t="str">
        <f t="shared" si="9"/>
        <v>11/04/16</v>
      </c>
      <c r="T172" s="13" t="str">
        <f t="shared" si="10"/>
        <v>18:57:42</v>
      </c>
      <c r="U172" s="49">
        <v>0.40489026624699997</v>
      </c>
      <c r="V172" s="49">
        <v>32.6242241287</v>
      </c>
    </row>
    <row r="173" spans="1:22" x14ac:dyDescent="0.35">
      <c r="A173" s="13" t="s">
        <v>677</v>
      </c>
      <c r="B173" s="43">
        <v>35.115049999999997</v>
      </c>
      <c r="C173" s="43">
        <v>-119.466999</v>
      </c>
      <c r="D173" s="32" t="str">
        <f t="shared" si="8"/>
        <v>ANG_CH4_00171</v>
      </c>
      <c r="E173" s="32" t="s">
        <v>350</v>
      </c>
      <c r="F173" s="32" t="s">
        <v>351</v>
      </c>
      <c r="G173" s="32">
        <f t="shared" si="11"/>
        <v>171</v>
      </c>
      <c r="H173" s="44">
        <v>35.114978999999998</v>
      </c>
      <c r="I173" s="44">
        <v>-119.46677</v>
      </c>
      <c r="J173" s="33" t="s">
        <v>514</v>
      </c>
      <c r="K173" s="20" t="s">
        <v>433</v>
      </c>
      <c r="L173" s="20" t="s">
        <v>335</v>
      </c>
      <c r="M173" s="3" t="s">
        <v>174</v>
      </c>
      <c r="N173" s="3" t="s">
        <v>324</v>
      </c>
      <c r="O173" s="3" t="s">
        <v>427</v>
      </c>
      <c r="P173" s="3" t="s">
        <v>432</v>
      </c>
      <c r="Q173" s="3" t="s">
        <v>376</v>
      </c>
      <c r="R173" s="13" t="s">
        <v>333</v>
      </c>
      <c r="S173" s="13" t="str">
        <f t="shared" si="9"/>
        <v>11/04/16</v>
      </c>
      <c r="T173" s="13" t="str">
        <f t="shared" si="10"/>
        <v>19:08:38</v>
      </c>
      <c r="U173" s="49">
        <v>0.23013285268100001</v>
      </c>
      <c r="V173" s="49">
        <v>21.868699092500002</v>
      </c>
    </row>
    <row r="174" spans="1:22" x14ac:dyDescent="0.35">
      <c r="A174" s="13" t="s">
        <v>678</v>
      </c>
      <c r="B174" s="43">
        <v>35.041223000000002</v>
      </c>
      <c r="C174" s="43">
        <v>-119.38412</v>
      </c>
      <c r="D174" s="32" t="str">
        <f t="shared" si="8"/>
        <v>ANG_CH4_00172</v>
      </c>
      <c r="E174" s="32" t="s">
        <v>350</v>
      </c>
      <c r="F174" s="32" t="s">
        <v>351</v>
      </c>
      <c r="G174" s="32">
        <f t="shared" si="11"/>
        <v>172</v>
      </c>
      <c r="H174" s="44">
        <v>35.041223000000002</v>
      </c>
      <c r="I174" s="44">
        <v>-119.38412</v>
      </c>
      <c r="J174" s="33" t="s">
        <v>343</v>
      </c>
      <c r="K174" s="20" t="s">
        <v>433</v>
      </c>
      <c r="L174" s="20" t="s">
        <v>335</v>
      </c>
      <c r="M174" s="3" t="s">
        <v>175</v>
      </c>
      <c r="N174" s="3" t="s">
        <v>326</v>
      </c>
      <c r="O174" s="3" t="s">
        <v>435</v>
      </c>
      <c r="P174" s="3" t="s">
        <v>432</v>
      </c>
      <c r="Q174" s="3" t="s">
        <v>376</v>
      </c>
      <c r="R174" s="13" t="s">
        <v>332</v>
      </c>
      <c r="S174" s="13" t="str">
        <f t="shared" si="9"/>
        <v>11/04/16</v>
      </c>
      <c r="T174" s="13" t="str">
        <f t="shared" si="10"/>
        <v>18:57:42</v>
      </c>
      <c r="U174" s="49">
        <v>0.27181980432899999</v>
      </c>
      <c r="V174" s="49">
        <v>38.374210089599998</v>
      </c>
    </row>
    <row r="175" spans="1:22" x14ac:dyDescent="0.35">
      <c r="A175" s="13" t="s">
        <v>679</v>
      </c>
      <c r="B175" s="43">
        <v>35.027050000000003</v>
      </c>
      <c r="C175" s="43">
        <v>-119.332893</v>
      </c>
      <c r="D175" s="32" t="str">
        <f t="shared" si="8"/>
        <v>ANG_CH4_00173</v>
      </c>
      <c r="E175" s="32" t="s">
        <v>350</v>
      </c>
      <c r="F175" s="32" t="s">
        <v>351</v>
      </c>
      <c r="G175" s="32">
        <f t="shared" si="11"/>
        <v>173</v>
      </c>
      <c r="H175" s="44">
        <v>35.026941999999998</v>
      </c>
      <c r="I175" s="44">
        <v>-119.33287300000001</v>
      </c>
      <c r="J175" s="33" t="s">
        <v>343</v>
      </c>
      <c r="K175" s="20" t="s">
        <v>433</v>
      </c>
      <c r="L175" s="20" t="s">
        <v>335</v>
      </c>
      <c r="M175" s="3" t="s">
        <v>174</v>
      </c>
      <c r="N175" s="3" t="s">
        <v>322</v>
      </c>
      <c r="O175" s="3" t="s">
        <v>435</v>
      </c>
      <c r="P175" s="3" t="s">
        <v>432</v>
      </c>
      <c r="Q175" s="3" t="s">
        <v>376</v>
      </c>
      <c r="R175" s="13" t="s">
        <v>333</v>
      </c>
      <c r="S175" s="13" t="str">
        <f t="shared" si="9"/>
        <v>11/04/16</v>
      </c>
      <c r="T175" s="13" t="str">
        <f t="shared" si="10"/>
        <v>19:08:38</v>
      </c>
      <c r="U175" s="49">
        <v>7.4559358879900006E-2</v>
      </c>
      <c r="V175" s="49">
        <v>11.544695751700001</v>
      </c>
    </row>
    <row r="176" spans="1:22" ht="36" x14ac:dyDescent="0.35">
      <c r="A176" s="13" t="s">
        <v>680</v>
      </c>
      <c r="B176" s="43">
        <v>35.061529</v>
      </c>
      <c r="C176" s="43">
        <v>-119.390888</v>
      </c>
      <c r="D176" s="32" t="str">
        <f t="shared" si="8"/>
        <v>ANG_CH4_00174</v>
      </c>
      <c r="E176" s="32" t="s">
        <v>350</v>
      </c>
      <c r="F176" s="32" t="s">
        <v>351</v>
      </c>
      <c r="G176" s="32">
        <f t="shared" si="11"/>
        <v>174</v>
      </c>
      <c r="H176" s="44">
        <v>35.061529</v>
      </c>
      <c r="I176" s="44">
        <v>-119.390888</v>
      </c>
      <c r="J176" s="33" t="s">
        <v>343</v>
      </c>
      <c r="K176" s="20" t="s">
        <v>433</v>
      </c>
      <c r="L176" s="20" t="s">
        <v>335</v>
      </c>
      <c r="M176" s="3" t="s">
        <v>174</v>
      </c>
      <c r="N176" s="3" t="s">
        <v>323</v>
      </c>
      <c r="O176" s="3" t="s">
        <v>424</v>
      </c>
      <c r="P176" s="3" t="s">
        <v>432</v>
      </c>
      <c r="Q176" s="3" t="s">
        <v>376</v>
      </c>
      <c r="R176" s="13" t="s">
        <v>333</v>
      </c>
      <c r="S176" s="13" t="str">
        <f t="shared" si="9"/>
        <v>11/04/16</v>
      </c>
      <c r="T176" s="13" t="str">
        <f t="shared" si="10"/>
        <v>19:08:38</v>
      </c>
      <c r="U176" s="49">
        <v>0.220481115393</v>
      </c>
      <c r="V176" s="49">
        <v>31.304951684999999</v>
      </c>
    </row>
    <row r="177" spans="1:22" x14ac:dyDescent="0.35">
      <c r="A177" s="13" t="s">
        <v>681</v>
      </c>
      <c r="B177" s="43">
        <v>35.03322</v>
      </c>
      <c r="C177" s="43">
        <v>-119.343751</v>
      </c>
      <c r="D177" s="32" t="str">
        <f t="shared" si="8"/>
        <v>ANG_CH4_00175</v>
      </c>
      <c r="E177" s="32" t="s">
        <v>350</v>
      </c>
      <c r="F177" s="32" t="s">
        <v>351</v>
      </c>
      <c r="G177" s="32">
        <f t="shared" si="11"/>
        <v>175</v>
      </c>
      <c r="H177" s="44">
        <v>35.033119999999997</v>
      </c>
      <c r="I177" s="44">
        <v>-119.34375300000001</v>
      </c>
      <c r="J177" s="33" t="s">
        <v>343</v>
      </c>
      <c r="K177" s="20" t="s">
        <v>433</v>
      </c>
      <c r="L177" s="20" t="s">
        <v>335</v>
      </c>
      <c r="M177" s="3" t="s">
        <v>175</v>
      </c>
      <c r="N177" s="3" t="s">
        <v>327</v>
      </c>
      <c r="O177" s="3" t="s">
        <v>435</v>
      </c>
      <c r="P177" s="3" t="s">
        <v>432</v>
      </c>
      <c r="Q177" s="3" t="s">
        <v>376</v>
      </c>
      <c r="R177" s="13" t="s">
        <v>333</v>
      </c>
      <c r="S177" s="13" t="str">
        <f t="shared" si="9"/>
        <v>11/04/16</v>
      </c>
      <c r="T177" s="13" t="str">
        <f t="shared" si="10"/>
        <v>19:08:38</v>
      </c>
      <c r="U177" s="49">
        <v>0.43518004193900001</v>
      </c>
      <c r="V177" s="49">
        <v>45.235384379899997</v>
      </c>
    </row>
    <row r="178" spans="1:22" x14ac:dyDescent="0.35">
      <c r="A178" s="13" t="s">
        <v>682</v>
      </c>
      <c r="B178" s="43">
        <v>35.045861000000002</v>
      </c>
      <c r="C178" s="43">
        <v>-119.349694</v>
      </c>
      <c r="D178" s="32" t="str">
        <f t="shared" si="8"/>
        <v>ANG_CH4_00176</v>
      </c>
      <c r="E178" s="32" t="s">
        <v>350</v>
      </c>
      <c r="F178" s="32" t="s">
        <v>351</v>
      </c>
      <c r="G178" s="32">
        <f t="shared" si="11"/>
        <v>176</v>
      </c>
      <c r="H178" s="44">
        <v>35.045861000000002</v>
      </c>
      <c r="I178" s="44">
        <v>-119.349694</v>
      </c>
      <c r="J178" s="33" t="s">
        <v>343</v>
      </c>
      <c r="K178" s="20" t="s">
        <v>1203</v>
      </c>
      <c r="L178" s="20" t="s">
        <v>335</v>
      </c>
      <c r="M178" s="3" t="s">
        <v>175</v>
      </c>
      <c r="N178" s="3" t="s">
        <v>328</v>
      </c>
      <c r="O178" s="3" t="s">
        <v>440</v>
      </c>
      <c r="P178" s="3" t="s">
        <v>439</v>
      </c>
      <c r="Q178" s="3" t="s">
        <v>392</v>
      </c>
      <c r="R178" s="13" t="s">
        <v>333</v>
      </c>
      <c r="S178" s="13" t="str">
        <f t="shared" si="9"/>
        <v>11/04/16</v>
      </c>
      <c r="T178" s="13" t="str">
        <f t="shared" si="10"/>
        <v>19:08:38</v>
      </c>
      <c r="U178" s="49">
        <v>0.33885865472299997</v>
      </c>
      <c r="V178" s="49">
        <v>43.737398185099998</v>
      </c>
    </row>
    <row r="179" spans="1:22" x14ac:dyDescent="0.35">
      <c r="A179" s="13" t="s">
        <v>683</v>
      </c>
      <c r="B179" s="43">
        <v>35.132539999999999</v>
      </c>
      <c r="C179" s="43">
        <v>-119.48661800000001</v>
      </c>
      <c r="D179" s="32" t="str">
        <f t="shared" si="8"/>
        <v>ANG_CH4_00177</v>
      </c>
      <c r="E179" s="32" t="s">
        <v>350</v>
      </c>
      <c r="F179" s="32" t="s">
        <v>351</v>
      </c>
      <c r="G179" s="32">
        <f t="shared" si="11"/>
        <v>177</v>
      </c>
      <c r="H179" s="44">
        <v>35.132539999999999</v>
      </c>
      <c r="I179" s="44">
        <v>-119.48661800000001</v>
      </c>
      <c r="J179" s="33" t="s">
        <v>343</v>
      </c>
      <c r="K179" s="20" t="s">
        <v>433</v>
      </c>
      <c r="L179" s="20" t="s">
        <v>335</v>
      </c>
      <c r="M179" s="3" t="s">
        <v>175</v>
      </c>
      <c r="N179" s="3" t="s">
        <v>329</v>
      </c>
      <c r="O179" s="3" t="s">
        <v>436</v>
      </c>
      <c r="P179" s="3" t="s">
        <v>432</v>
      </c>
      <c r="Q179" s="3" t="s">
        <v>376</v>
      </c>
      <c r="R179" s="13" t="s">
        <v>333</v>
      </c>
      <c r="S179" s="13" t="str">
        <f t="shared" si="9"/>
        <v>11/04/16</v>
      </c>
      <c r="T179" s="13" t="str">
        <f t="shared" si="10"/>
        <v>19:08:38</v>
      </c>
      <c r="U179" s="49">
        <v>0.37886941293300003</v>
      </c>
      <c r="V179" s="49">
        <v>41.341504568700003</v>
      </c>
    </row>
    <row r="180" spans="1:22" x14ac:dyDescent="0.35">
      <c r="A180" s="13" t="s">
        <v>684</v>
      </c>
      <c r="B180" s="43">
        <v>35.130904000000001</v>
      </c>
      <c r="C180" s="43">
        <v>-119.486498</v>
      </c>
      <c r="D180" s="32" t="str">
        <f t="shared" si="8"/>
        <v>ANG_CH4_00178</v>
      </c>
      <c r="E180" s="32" t="s">
        <v>350</v>
      </c>
      <c r="F180" s="32" t="s">
        <v>351</v>
      </c>
      <c r="G180" s="32">
        <f t="shared" si="11"/>
        <v>178</v>
      </c>
      <c r="H180" s="44">
        <v>35.130904000000001</v>
      </c>
      <c r="I180" s="44">
        <v>-119.486498</v>
      </c>
      <c r="J180" s="33" t="s">
        <v>343</v>
      </c>
      <c r="K180" s="20" t="s">
        <v>433</v>
      </c>
      <c r="L180" s="20" t="s">
        <v>335</v>
      </c>
      <c r="M180" s="3" t="s">
        <v>175</v>
      </c>
      <c r="N180" s="3" t="s">
        <v>330</v>
      </c>
      <c r="O180" s="3" t="s">
        <v>345</v>
      </c>
      <c r="P180" s="3" t="s">
        <v>432</v>
      </c>
      <c r="Q180" s="3" t="s">
        <v>376</v>
      </c>
      <c r="R180" s="13" t="s">
        <v>333</v>
      </c>
      <c r="S180" s="13" t="str">
        <f t="shared" si="9"/>
        <v>11/04/16</v>
      </c>
      <c r="T180" s="13" t="str">
        <f t="shared" si="10"/>
        <v>19:08:38</v>
      </c>
      <c r="U180" s="49">
        <v>0.21718613058299999</v>
      </c>
      <c r="V180" s="49">
        <v>123.486031599</v>
      </c>
    </row>
    <row r="181" spans="1:22" x14ac:dyDescent="0.35">
      <c r="A181" s="13" t="s">
        <v>685</v>
      </c>
      <c r="B181" s="43">
        <v>33.779429</v>
      </c>
      <c r="C181" s="43">
        <v>-118.235061</v>
      </c>
      <c r="D181" s="32" t="str">
        <f t="shared" si="8"/>
        <v>ANG_CH4_00179</v>
      </c>
      <c r="E181" s="32" t="s">
        <v>350</v>
      </c>
      <c r="F181" s="32" t="s">
        <v>351</v>
      </c>
      <c r="G181" s="32">
        <f t="shared" si="11"/>
        <v>179</v>
      </c>
      <c r="H181" s="44">
        <v>33.779429</v>
      </c>
      <c r="I181" s="44">
        <v>-118.235061</v>
      </c>
      <c r="J181" s="33" t="s">
        <v>343</v>
      </c>
      <c r="K181" s="20" t="s">
        <v>189</v>
      </c>
      <c r="L181" s="20" t="s">
        <v>335</v>
      </c>
      <c r="M181" s="3" t="s">
        <v>174</v>
      </c>
      <c r="N181" s="3" t="s">
        <v>452</v>
      </c>
      <c r="O181" s="3" t="s">
        <v>346</v>
      </c>
      <c r="P181" s="3" t="s">
        <v>451</v>
      </c>
      <c r="Q181" s="3" t="s">
        <v>376</v>
      </c>
      <c r="R181" s="13" t="s">
        <v>18</v>
      </c>
      <c r="S181" s="13" t="str">
        <f t="shared" si="9"/>
        <v>09/10/16</v>
      </c>
      <c r="T181" s="13" t="str">
        <f t="shared" si="10"/>
        <v>20:50:21</v>
      </c>
      <c r="U181" s="49">
        <v>8.6712539913099995</v>
      </c>
      <c r="V181" s="49">
        <v>490.26462242299999</v>
      </c>
    </row>
    <row r="182" spans="1:22" x14ac:dyDescent="0.35">
      <c r="A182" s="13" t="s">
        <v>686</v>
      </c>
      <c r="B182" s="43">
        <v>33.816222000000003</v>
      </c>
      <c r="C182" s="43">
        <v>-118.23569500000001</v>
      </c>
      <c r="D182" s="32" t="str">
        <f t="shared" si="8"/>
        <v>ANG_CH4_00180</v>
      </c>
      <c r="E182" s="32" t="s">
        <v>350</v>
      </c>
      <c r="F182" s="32" t="s">
        <v>351</v>
      </c>
      <c r="G182" s="32">
        <f t="shared" si="11"/>
        <v>180</v>
      </c>
      <c r="H182" s="44">
        <v>33.816222000000003</v>
      </c>
      <c r="I182" s="44">
        <v>-118.23569500000001</v>
      </c>
      <c r="J182" s="33" t="s">
        <v>343</v>
      </c>
      <c r="K182" s="20" t="s">
        <v>189</v>
      </c>
      <c r="L182" s="20" t="s">
        <v>335</v>
      </c>
      <c r="M182" s="3" t="s">
        <v>175</v>
      </c>
      <c r="N182" s="3" t="s">
        <v>453</v>
      </c>
      <c r="O182" s="3" t="s">
        <v>346</v>
      </c>
      <c r="P182" s="3" t="s">
        <v>454</v>
      </c>
      <c r="Q182" s="3" t="s">
        <v>376</v>
      </c>
      <c r="R182" s="13" t="s">
        <v>18</v>
      </c>
      <c r="S182" s="13" t="str">
        <f t="shared" si="9"/>
        <v>09/10/16</v>
      </c>
      <c r="T182" s="13" t="str">
        <f t="shared" si="10"/>
        <v>20:50:21</v>
      </c>
      <c r="U182" s="49">
        <v>2.2359199735800002</v>
      </c>
      <c r="V182" s="49">
        <v>481.26022067100001</v>
      </c>
    </row>
    <row r="183" spans="1:22" x14ac:dyDescent="0.35">
      <c r="A183" s="13" t="s">
        <v>687</v>
      </c>
      <c r="B183" s="43">
        <v>34.330657000000002</v>
      </c>
      <c r="C183" s="43">
        <v>-118.51342200000001</v>
      </c>
      <c r="D183" s="32" t="str">
        <f t="shared" si="8"/>
        <v>ANG_CH4_00181</v>
      </c>
      <c r="E183" s="32" t="s">
        <v>350</v>
      </c>
      <c r="F183" s="32" t="s">
        <v>351</v>
      </c>
      <c r="G183" s="32">
        <f t="shared" si="11"/>
        <v>181</v>
      </c>
      <c r="H183" s="44">
        <v>34.330657000000002</v>
      </c>
      <c r="I183" s="44">
        <v>-118.51342200000001</v>
      </c>
      <c r="J183" s="33" t="s">
        <v>343</v>
      </c>
      <c r="K183" s="20" t="s">
        <v>441</v>
      </c>
      <c r="L183" s="20" t="s">
        <v>335</v>
      </c>
      <c r="M183" s="3" t="s">
        <v>174</v>
      </c>
      <c r="N183" s="3" t="s">
        <v>458</v>
      </c>
      <c r="O183" s="3" t="s">
        <v>197</v>
      </c>
      <c r="P183" s="3" t="s">
        <v>176</v>
      </c>
      <c r="Q183" s="3" t="s">
        <v>404</v>
      </c>
      <c r="R183" s="13" t="s">
        <v>22</v>
      </c>
      <c r="S183" s="13" t="str">
        <f t="shared" si="9"/>
        <v>09/11/16</v>
      </c>
      <c r="T183" s="13" t="str">
        <f t="shared" si="10"/>
        <v>21:39:02</v>
      </c>
      <c r="U183" s="49">
        <v>11.815273400400001</v>
      </c>
      <c r="V183" s="49">
        <v>470.57757065099997</v>
      </c>
    </row>
    <row r="184" spans="1:22" x14ac:dyDescent="0.35">
      <c r="A184" s="13" t="s">
        <v>688</v>
      </c>
      <c r="B184" s="43">
        <v>35.215094999999998</v>
      </c>
      <c r="C184" s="43">
        <v>-119.212564</v>
      </c>
      <c r="D184" s="32" t="str">
        <f t="shared" si="8"/>
        <v>ANG_CH4_00182</v>
      </c>
      <c r="E184" s="32" t="s">
        <v>350</v>
      </c>
      <c r="F184" s="32" t="s">
        <v>351</v>
      </c>
      <c r="G184" s="32">
        <f t="shared" si="11"/>
        <v>182</v>
      </c>
      <c r="H184" s="44">
        <v>35.215094999999998</v>
      </c>
      <c r="I184" s="44">
        <v>-119.212564</v>
      </c>
      <c r="J184" s="33" t="s">
        <v>343</v>
      </c>
      <c r="K184" s="20" t="s">
        <v>1193</v>
      </c>
      <c r="L184" s="20" t="s">
        <v>335</v>
      </c>
      <c r="M184" s="3" t="s">
        <v>174</v>
      </c>
      <c r="N184" s="3" t="s">
        <v>459</v>
      </c>
      <c r="O184" s="3" t="s">
        <v>1057</v>
      </c>
      <c r="P184" s="3" t="s">
        <v>1087</v>
      </c>
      <c r="Q184" s="3" t="s">
        <v>392</v>
      </c>
      <c r="R184" s="13" t="s">
        <v>28</v>
      </c>
      <c r="S184" s="13" t="str">
        <f t="shared" si="9"/>
        <v>09/12/16</v>
      </c>
      <c r="T184" s="13" t="str">
        <f t="shared" si="10"/>
        <v>20:56:14</v>
      </c>
      <c r="U184" s="49">
        <v>8.38409587741E-2</v>
      </c>
      <c r="V184" s="49">
        <v>10.4560986988</v>
      </c>
    </row>
    <row r="185" spans="1:22" x14ac:dyDescent="0.35">
      <c r="A185" s="13" t="s">
        <v>689</v>
      </c>
      <c r="B185" s="43">
        <v>35.21481</v>
      </c>
      <c r="C185" s="43">
        <v>-119.21081100000001</v>
      </c>
      <c r="D185" s="32" t="str">
        <f t="shared" si="8"/>
        <v>ANG_CH4_00183</v>
      </c>
      <c r="E185" s="32" t="s">
        <v>350</v>
      </c>
      <c r="F185" s="32" t="s">
        <v>351</v>
      </c>
      <c r="G185" s="32">
        <f t="shared" si="11"/>
        <v>183</v>
      </c>
      <c r="H185" s="44">
        <v>35.21481</v>
      </c>
      <c r="I185" s="44">
        <v>-119.21081100000001</v>
      </c>
      <c r="J185" s="33" t="s">
        <v>343</v>
      </c>
      <c r="K185" s="20" t="s">
        <v>1193</v>
      </c>
      <c r="L185" s="20" t="s">
        <v>335</v>
      </c>
      <c r="M185" s="3" t="s">
        <v>174</v>
      </c>
      <c r="N185" s="3" t="s">
        <v>460</v>
      </c>
      <c r="O185" s="3" t="s">
        <v>1057</v>
      </c>
      <c r="P185" s="3" t="s">
        <v>1087</v>
      </c>
      <c r="Q185" s="3" t="s">
        <v>392</v>
      </c>
      <c r="R185" s="13" t="s">
        <v>28</v>
      </c>
      <c r="S185" s="13" t="str">
        <f t="shared" si="9"/>
        <v>09/12/16</v>
      </c>
      <c r="T185" s="13" t="str">
        <f t="shared" si="10"/>
        <v>20:56:14</v>
      </c>
      <c r="U185" s="49">
        <v>0.36276400089299998</v>
      </c>
      <c r="V185" s="49">
        <v>38.907582808500003</v>
      </c>
    </row>
    <row r="186" spans="1:22" x14ac:dyDescent="0.35">
      <c r="A186" s="13" t="s">
        <v>690</v>
      </c>
      <c r="B186" s="43">
        <v>35.243761999999997</v>
      </c>
      <c r="C186" s="43">
        <v>-119.157387</v>
      </c>
      <c r="D186" s="32" t="str">
        <f t="shared" si="8"/>
        <v>ANG_CH4_00184</v>
      </c>
      <c r="E186" s="32" t="s">
        <v>350</v>
      </c>
      <c r="F186" s="32" t="s">
        <v>351</v>
      </c>
      <c r="G186" s="32">
        <f t="shared" si="11"/>
        <v>184</v>
      </c>
      <c r="H186" s="44">
        <v>35.243673000000001</v>
      </c>
      <c r="I186" s="44">
        <v>-119.15733400000001</v>
      </c>
      <c r="J186" s="33" t="s">
        <v>343</v>
      </c>
      <c r="K186" s="20" t="s">
        <v>1193</v>
      </c>
      <c r="L186" s="20" t="s">
        <v>335</v>
      </c>
      <c r="M186" s="3" t="s">
        <v>174</v>
      </c>
      <c r="N186" s="3" t="s">
        <v>461</v>
      </c>
      <c r="O186" s="3" t="s">
        <v>1057</v>
      </c>
      <c r="P186" s="3" t="s">
        <v>1118</v>
      </c>
      <c r="Q186" s="3" t="s">
        <v>392</v>
      </c>
      <c r="R186" s="13" t="s">
        <v>28</v>
      </c>
      <c r="S186" s="13" t="str">
        <f t="shared" si="9"/>
        <v>09/12/16</v>
      </c>
      <c r="T186" s="13" t="str">
        <f t="shared" si="10"/>
        <v>20:56:14</v>
      </c>
      <c r="U186" s="49">
        <v>0.54677034076300002</v>
      </c>
      <c r="V186" s="49">
        <v>35.871018942900001</v>
      </c>
    </row>
    <row r="187" spans="1:22" x14ac:dyDescent="0.35">
      <c r="A187" s="13" t="s">
        <v>691</v>
      </c>
      <c r="B187" s="43">
        <v>35.246299999999998</v>
      </c>
      <c r="C187" s="43">
        <v>-119.140383</v>
      </c>
      <c r="D187" s="32" t="str">
        <f t="shared" si="8"/>
        <v>ANG_CH4_00185</v>
      </c>
      <c r="E187" s="32" t="s">
        <v>350</v>
      </c>
      <c r="F187" s="32" t="s">
        <v>351</v>
      </c>
      <c r="G187" s="32">
        <f t="shared" si="11"/>
        <v>185</v>
      </c>
      <c r="H187" s="44">
        <v>35.246299999999998</v>
      </c>
      <c r="I187" s="44">
        <v>-119.140383</v>
      </c>
      <c r="J187" s="33" t="s">
        <v>343</v>
      </c>
      <c r="K187" s="20" t="s">
        <v>1193</v>
      </c>
      <c r="L187" s="20" t="s">
        <v>335</v>
      </c>
      <c r="M187" s="3" t="s">
        <v>175</v>
      </c>
      <c r="N187" s="3" t="s">
        <v>462</v>
      </c>
      <c r="O187" s="3" t="s">
        <v>1057</v>
      </c>
      <c r="P187" s="3" t="s">
        <v>1119</v>
      </c>
      <c r="Q187" s="3" t="s">
        <v>392</v>
      </c>
      <c r="R187" s="13" t="s">
        <v>28</v>
      </c>
      <c r="S187" s="13" t="str">
        <f t="shared" si="9"/>
        <v>09/12/16</v>
      </c>
      <c r="T187" s="13" t="str">
        <f t="shared" si="10"/>
        <v>20:56:14</v>
      </c>
      <c r="U187" s="49" t="s">
        <v>1217</v>
      </c>
      <c r="V187" s="49" t="s">
        <v>1217</v>
      </c>
    </row>
    <row r="188" spans="1:22" x14ac:dyDescent="0.35">
      <c r="A188" s="13" t="s">
        <v>692</v>
      </c>
      <c r="B188" s="43">
        <v>35.901251000000002</v>
      </c>
      <c r="C188" s="43">
        <v>-119.31989299999999</v>
      </c>
      <c r="D188" s="32" t="str">
        <f t="shared" si="8"/>
        <v>ANG_CH4_00186</v>
      </c>
      <c r="E188" s="32" t="s">
        <v>350</v>
      </c>
      <c r="F188" s="32" t="s">
        <v>351</v>
      </c>
      <c r="G188" s="32">
        <f t="shared" si="11"/>
        <v>186</v>
      </c>
      <c r="H188" s="44">
        <v>35.901251000000002</v>
      </c>
      <c r="I188" s="44">
        <v>-119.31989299999999</v>
      </c>
      <c r="J188" s="33" t="s">
        <v>343</v>
      </c>
      <c r="K188" s="20" t="s">
        <v>1194</v>
      </c>
      <c r="L188" s="20" t="s">
        <v>335</v>
      </c>
      <c r="M188" s="3" t="s">
        <v>175</v>
      </c>
      <c r="N188" s="3" t="s">
        <v>213</v>
      </c>
      <c r="O188" s="3" t="s">
        <v>1057</v>
      </c>
      <c r="P188" s="3" t="s">
        <v>1120</v>
      </c>
      <c r="Q188" s="3" t="s">
        <v>392</v>
      </c>
      <c r="R188" s="13" t="s">
        <v>30</v>
      </c>
      <c r="S188" s="13" t="str">
        <f t="shared" si="9"/>
        <v>09/12/16</v>
      </c>
      <c r="T188" s="13" t="str">
        <f t="shared" si="10"/>
        <v>22:06:38</v>
      </c>
      <c r="U188" s="49">
        <v>29.2308068052</v>
      </c>
      <c r="V188" s="49">
        <v>493.40652610199999</v>
      </c>
    </row>
    <row r="189" spans="1:22" x14ac:dyDescent="0.35">
      <c r="A189" s="13" t="s">
        <v>694</v>
      </c>
      <c r="B189" s="43">
        <v>34.901527000000002</v>
      </c>
      <c r="C189" s="43">
        <v>-117.159958</v>
      </c>
      <c r="D189" s="32" t="str">
        <f t="shared" si="8"/>
        <v>ANG_CH4_00187</v>
      </c>
      <c r="E189" s="32" t="s">
        <v>350</v>
      </c>
      <c r="F189" s="32" t="s">
        <v>351</v>
      </c>
      <c r="G189" s="32">
        <f t="shared" si="11"/>
        <v>187</v>
      </c>
      <c r="H189" s="44">
        <v>34.901527000000002</v>
      </c>
      <c r="I189" s="44">
        <v>-117.159958</v>
      </c>
      <c r="J189" s="33" t="s">
        <v>343</v>
      </c>
      <c r="K189" s="20" t="s">
        <v>464</v>
      </c>
      <c r="L189" s="20" t="s">
        <v>335</v>
      </c>
      <c r="M189" s="3" t="s">
        <v>175</v>
      </c>
      <c r="N189" s="3" t="s">
        <v>465</v>
      </c>
      <c r="O189" s="3" t="s">
        <v>455</v>
      </c>
      <c r="P189" s="3" t="s">
        <v>463</v>
      </c>
      <c r="Q189" s="3" t="s">
        <v>376</v>
      </c>
      <c r="R189" s="13" t="s">
        <v>32</v>
      </c>
      <c r="S189" s="13" t="str">
        <f t="shared" si="9"/>
        <v>09/13/16</v>
      </c>
      <c r="T189" s="13" t="str">
        <f t="shared" si="10"/>
        <v>19:01:24</v>
      </c>
      <c r="U189" s="49">
        <v>34.3436879753</v>
      </c>
      <c r="V189" s="49">
        <v>499.47238161899998</v>
      </c>
    </row>
    <row r="190" spans="1:22" x14ac:dyDescent="0.35">
      <c r="A190" s="13" t="s">
        <v>693</v>
      </c>
      <c r="B190" s="43">
        <v>35.936802</v>
      </c>
      <c r="C190" s="43">
        <v>-119.34790099999999</v>
      </c>
      <c r="D190" s="32" t="str">
        <f t="shared" si="8"/>
        <v>ANG_CH4_00188</v>
      </c>
      <c r="E190" s="32" t="s">
        <v>350</v>
      </c>
      <c r="F190" s="32" t="s">
        <v>351</v>
      </c>
      <c r="G190" s="32">
        <f t="shared" si="11"/>
        <v>188</v>
      </c>
      <c r="H190" s="44">
        <v>35.936802</v>
      </c>
      <c r="I190" s="44">
        <v>-119.34790099999999</v>
      </c>
      <c r="J190" s="33" t="s">
        <v>343</v>
      </c>
      <c r="K190" s="20" t="s">
        <v>1194</v>
      </c>
      <c r="L190" s="20" t="s">
        <v>335</v>
      </c>
      <c r="M190" s="3" t="s">
        <v>174</v>
      </c>
      <c r="N190" s="3" t="s">
        <v>466</v>
      </c>
      <c r="O190" s="3" t="s">
        <v>1057</v>
      </c>
      <c r="P190" s="3" t="s">
        <v>1121</v>
      </c>
      <c r="Q190" s="3" t="s">
        <v>392</v>
      </c>
      <c r="R190" s="13" t="s">
        <v>33</v>
      </c>
      <c r="S190" s="13" t="str">
        <f t="shared" si="9"/>
        <v>09/13/16</v>
      </c>
      <c r="T190" s="13" t="str">
        <f t="shared" si="10"/>
        <v>19:58:03</v>
      </c>
      <c r="U190" s="49">
        <v>0.34743399871500003</v>
      </c>
      <c r="V190" s="49">
        <v>83.354663936700007</v>
      </c>
    </row>
    <row r="191" spans="1:22" x14ac:dyDescent="0.35">
      <c r="A191" s="13" t="s">
        <v>695</v>
      </c>
      <c r="B191" s="43">
        <v>35.945509000000001</v>
      </c>
      <c r="C191" s="43">
        <v>-119.45871699999999</v>
      </c>
      <c r="D191" s="32" t="str">
        <f t="shared" si="8"/>
        <v>ANG_CH4_00189</v>
      </c>
      <c r="E191" s="32" t="s">
        <v>350</v>
      </c>
      <c r="F191" s="32" t="s">
        <v>351</v>
      </c>
      <c r="G191" s="32">
        <f t="shared" si="11"/>
        <v>189</v>
      </c>
      <c r="H191" s="44">
        <v>35.945509000000001</v>
      </c>
      <c r="I191" s="44">
        <v>-119.45871699999999</v>
      </c>
      <c r="J191" s="33" t="s">
        <v>343</v>
      </c>
      <c r="K191" s="20" t="s">
        <v>1194</v>
      </c>
      <c r="L191" s="20" t="s">
        <v>335</v>
      </c>
      <c r="M191" s="3" t="s">
        <v>174</v>
      </c>
      <c r="N191" s="3" t="s">
        <v>467</v>
      </c>
      <c r="O191" s="3" t="s">
        <v>1057</v>
      </c>
      <c r="P191" s="3"/>
      <c r="Q191" s="3" t="s">
        <v>392</v>
      </c>
      <c r="R191" s="13" t="s">
        <v>35</v>
      </c>
      <c r="S191" s="13" t="str">
        <f t="shared" si="9"/>
        <v>09/13/16</v>
      </c>
      <c r="T191" s="13" t="str">
        <f t="shared" si="10"/>
        <v>20:21:08</v>
      </c>
      <c r="U191" s="49">
        <v>31.890437438199999</v>
      </c>
      <c r="V191" s="49">
        <v>139</v>
      </c>
    </row>
    <row r="192" spans="1:22" x14ac:dyDescent="0.35">
      <c r="A192" s="13" t="s">
        <v>696</v>
      </c>
      <c r="B192" s="43">
        <v>35.959330000000001</v>
      </c>
      <c r="C192" s="43">
        <v>-119.372162</v>
      </c>
      <c r="D192" s="32" t="str">
        <f t="shared" si="8"/>
        <v>ANG_CH4_00190</v>
      </c>
      <c r="E192" s="32" t="s">
        <v>350</v>
      </c>
      <c r="F192" s="32" t="s">
        <v>351</v>
      </c>
      <c r="G192" s="32">
        <f t="shared" si="11"/>
        <v>190</v>
      </c>
      <c r="H192" s="44">
        <v>35.959330000000001</v>
      </c>
      <c r="I192" s="44">
        <v>-119.372162</v>
      </c>
      <c r="J192" s="33" t="s">
        <v>343</v>
      </c>
      <c r="K192" s="20" t="s">
        <v>1194</v>
      </c>
      <c r="L192" s="20" t="s">
        <v>335</v>
      </c>
      <c r="M192" s="3" t="s">
        <v>174</v>
      </c>
      <c r="N192" s="3" t="s">
        <v>468</v>
      </c>
      <c r="O192" s="3" t="s">
        <v>1057</v>
      </c>
      <c r="P192" s="3" t="s">
        <v>1122</v>
      </c>
      <c r="Q192" s="3" t="s">
        <v>392</v>
      </c>
      <c r="R192" s="13" t="s">
        <v>35</v>
      </c>
      <c r="S192" s="13" t="str">
        <f t="shared" si="9"/>
        <v>09/13/16</v>
      </c>
      <c r="T192" s="13" t="str">
        <f t="shared" si="10"/>
        <v>20:21:08</v>
      </c>
      <c r="U192" s="49">
        <v>3.4725179853800001</v>
      </c>
      <c r="V192" s="49">
        <v>412.06067514400002</v>
      </c>
    </row>
    <row r="193" spans="1:22" x14ac:dyDescent="0.35">
      <c r="A193" s="13" t="s">
        <v>697</v>
      </c>
      <c r="B193" s="43">
        <v>35.972642</v>
      </c>
      <c r="C193" s="43">
        <v>-119.238321</v>
      </c>
      <c r="D193" s="32" t="str">
        <f t="shared" si="8"/>
        <v>ANG_CH4_00191</v>
      </c>
      <c r="E193" s="32" t="s">
        <v>350</v>
      </c>
      <c r="F193" s="32" t="s">
        <v>351</v>
      </c>
      <c r="G193" s="32">
        <f t="shared" si="11"/>
        <v>191</v>
      </c>
      <c r="H193" s="44">
        <v>35.972642</v>
      </c>
      <c r="I193" s="44">
        <v>-119.238321</v>
      </c>
      <c r="J193" s="33" t="s">
        <v>343</v>
      </c>
      <c r="K193" s="20" t="s">
        <v>1194</v>
      </c>
      <c r="L193" s="20" t="s">
        <v>335</v>
      </c>
      <c r="M193" s="3" t="s">
        <v>174</v>
      </c>
      <c r="N193" s="3" t="s">
        <v>469</v>
      </c>
      <c r="O193" s="3" t="s">
        <v>1057</v>
      </c>
      <c r="P193" s="3" t="s">
        <v>1123</v>
      </c>
      <c r="Q193" s="3" t="s">
        <v>392</v>
      </c>
      <c r="R193" s="13" t="s">
        <v>35</v>
      </c>
      <c r="S193" s="13" t="str">
        <f t="shared" si="9"/>
        <v>09/13/16</v>
      </c>
      <c r="T193" s="13" t="str">
        <f t="shared" si="10"/>
        <v>20:21:08</v>
      </c>
      <c r="U193" s="49">
        <v>2.6548920497299999</v>
      </c>
      <c r="V193" s="49">
        <v>124.77980605899999</v>
      </c>
    </row>
    <row r="194" spans="1:22" x14ac:dyDescent="0.35">
      <c r="A194" s="13" t="s">
        <v>698</v>
      </c>
      <c r="B194" s="43">
        <v>35.977184999999999</v>
      </c>
      <c r="C194" s="43">
        <v>-119.231285</v>
      </c>
      <c r="D194" s="32" t="str">
        <f t="shared" si="8"/>
        <v>ANG_CH4_00192</v>
      </c>
      <c r="E194" s="32" t="s">
        <v>350</v>
      </c>
      <c r="F194" s="32" t="s">
        <v>351</v>
      </c>
      <c r="G194" s="32">
        <f t="shared" si="11"/>
        <v>192</v>
      </c>
      <c r="H194" s="44">
        <v>35.977184999999999</v>
      </c>
      <c r="I194" s="44">
        <v>-119.231285</v>
      </c>
      <c r="J194" s="33" t="s">
        <v>343</v>
      </c>
      <c r="K194" s="20" t="s">
        <v>1194</v>
      </c>
      <c r="L194" s="20" t="s">
        <v>335</v>
      </c>
      <c r="M194" s="3" t="s">
        <v>174</v>
      </c>
      <c r="N194" s="3" t="s">
        <v>470</v>
      </c>
      <c r="O194" s="3" t="s">
        <v>1057</v>
      </c>
      <c r="P194" s="3" t="s">
        <v>1124</v>
      </c>
      <c r="Q194" s="3" t="s">
        <v>392</v>
      </c>
      <c r="R194" s="13" t="s">
        <v>35</v>
      </c>
      <c r="S194" s="13" t="str">
        <f t="shared" si="9"/>
        <v>09/13/16</v>
      </c>
      <c r="T194" s="13" t="str">
        <f t="shared" si="10"/>
        <v>20:21:08</v>
      </c>
      <c r="U194" s="49">
        <v>2.6548920110799998</v>
      </c>
      <c r="V194" s="49">
        <v>124.77980605899999</v>
      </c>
    </row>
    <row r="195" spans="1:22" x14ac:dyDescent="0.35">
      <c r="A195" s="13" t="s">
        <v>699</v>
      </c>
      <c r="B195" s="43">
        <v>35.972715000000001</v>
      </c>
      <c r="C195" s="43">
        <v>-119.359036</v>
      </c>
      <c r="D195" s="32" t="str">
        <f t="shared" ref="D195:D258" si="12">CONCATENATE(E195,"_",F195,"_",TEXT(G195,"00000"))</f>
        <v>ANG_CH4_00193</v>
      </c>
      <c r="E195" s="32" t="s">
        <v>350</v>
      </c>
      <c r="F195" s="32" t="s">
        <v>351</v>
      </c>
      <c r="G195" s="32">
        <f t="shared" si="11"/>
        <v>193</v>
      </c>
      <c r="H195" s="44">
        <v>35.972715000000001</v>
      </c>
      <c r="I195" s="44">
        <v>-119.359036</v>
      </c>
      <c r="J195" s="33" t="s">
        <v>343</v>
      </c>
      <c r="K195" s="20" t="s">
        <v>1194</v>
      </c>
      <c r="L195" s="20" t="s">
        <v>335</v>
      </c>
      <c r="M195" s="3" t="s">
        <v>174</v>
      </c>
      <c r="N195" s="3" t="s">
        <v>471</v>
      </c>
      <c r="O195" s="3" t="s">
        <v>1057</v>
      </c>
      <c r="P195" s="3" t="s">
        <v>1125</v>
      </c>
      <c r="Q195" s="3" t="s">
        <v>392</v>
      </c>
      <c r="R195" s="13" t="s">
        <v>36</v>
      </c>
      <c r="S195" s="13" t="str">
        <f t="shared" ref="S195:S258" si="13">CONCATENATE(MID(R195,8,2),"/",MID(R195,10,2),"/",MID(R195,6,2))</f>
        <v>09/13/16</v>
      </c>
      <c r="T195" s="13" t="str">
        <f t="shared" ref="T195:T258" si="14">CONCATENATE(MID(R195,13,2),":",MID(R195,15,2),":",MID(R195,17,2))</f>
        <v>20:33:26</v>
      </c>
      <c r="U195" s="49">
        <v>8.9854418672600005</v>
      </c>
      <c r="V195" s="49">
        <v>192.09372712300001</v>
      </c>
    </row>
    <row r="196" spans="1:22" x14ac:dyDescent="0.35">
      <c r="A196" s="13" t="s">
        <v>700</v>
      </c>
      <c r="B196" s="43">
        <v>35.987296999999998</v>
      </c>
      <c r="C196" s="43">
        <v>-119.326421</v>
      </c>
      <c r="D196" s="32" t="str">
        <f t="shared" si="12"/>
        <v>ANG_CH4_00194</v>
      </c>
      <c r="E196" s="32" t="s">
        <v>350</v>
      </c>
      <c r="F196" s="32" t="s">
        <v>351</v>
      </c>
      <c r="G196" s="32">
        <f t="shared" ref="G196:G259" si="15">G195+1</f>
        <v>194</v>
      </c>
      <c r="H196" s="44">
        <v>35.987296999999998</v>
      </c>
      <c r="I196" s="44">
        <v>-119.326421</v>
      </c>
      <c r="J196" s="33" t="s">
        <v>343</v>
      </c>
      <c r="K196" s="20" t="s">
        <v>1194</v>
      </c>
      <c r="L196" s="20" t="s">
        <v>335</v>
      </c>
      <c r="M196" s="3" t="s">
        <v>174</v>
      </c>
      <c r="N196" s="3" t="s">
        <v>472</v>
      </c>
      <c r="O196" s="3" t="s">
        <v>1057</v>
      </c>
      <c r="P196" s="3" t="s">
        <v>1126</v>
      </c>
      <c r="Q196" s="3" t="s">
        <v>392</v>
      </c>
      <c r="R196" s="13" t="s">
        <v>36</v>
      </c>
      <c r="S196" s="13" t="str">
        <f t="shared" si="13"/>
        <v>09/13/16</v>
      </c>
      <c r="T196" s="13" t="str">
        <f t="shared" si="14"/>
        <v>20:33:26</v>
      </c>
      <c r="U196" s="49">
        <v>0.94755317177599996</v>
      </c>
      <c r="V196" s="49">
        <v>51</v>
      </c>
    </row>
    <row r="197" spans="1:22" x14ac:dyDescent="0.35">
      <c r="A197" s="13" t="s">
        <v>701</v>
      </c>
      <c r="B197" s="43">
        <v>35.995745999999997</v>
      </c>
      <c r="C197" s="43">
        <v>-119.220759</v>
      </c>
      <c r="D197" s="32" t="str">
        <f t="shared" si="12"/>
        <v>ANG_CH4_00195</v>
      </c>
      <c r="E197" s="32" t="s">
        <v>350</v>
      </c>
      <c r="F197" s="32" t="s">
        <v>351</v>
      </c>
      <c r="G197" s="32">
        <f t="shared" si="15"/>
        <v>195</v>
      </c>
      <c r="H197" s="44">
        <v>35.995745999999997</v>
      </c>
      <c r="I197" s="44">
        <v>-119.220759</v>
      </c>
      <c r="J197" s="33" t="s">
        <v>343</v>
      </c>
      <c r="K197" s="20" t="s">
        <v>217</v>
      </c>
      <c r="L197" s="20" t="s">
        <v>335</v>
      </c>
      <c r="M197" s="3" t="s">
        <v>174</v>
      </c>
      <c r="N197" s="3" t="s">
        <v>471</v>
      </c>
      <c r="O197" s="3" t="s">
        <v>445</v>
      </c>
      <c r="P197" s="3"/>
      <c r="Q197" s="3" t="s">
        <v>395</v>
      </c>
      <c r="R197" s="13" t="s">
        <v>36</v>
      </c>
      <c r="S197" s="13" t="str">
        <f t="shared" si="13"/>
        <v>09/13/16</v>
      </c>
      <c r="T197" s="13" t="str">
        <f t="shared" si="14"/>
        <v>20:33:26</v>
      </c>
      <c r="U197" s="49">
        <v>1.0656296592200001</v>
      </c>
      <c r="V197" s="49">
        <v>109.201648339</v>
      </c>
    </row>
    <row r="198" spans="1:22" x14ac:dyDescent="0.35">
      <c r="A198" s="13" t="s">
        <v>702</v>
      </c>
      <c r="B198" s="43">
        <v>35.971094999999998</v>
      </c>
      <c r="C198" s="43">
        <v>-119.440056</v>
      </c>
      <c r="D198" s="32" t="str">
        <f t="shared" si="12"/>
        <v>ANG_CH4_00196</v>
      </c>
      <c r="E198" s="32" t="s">
        <v>350</v>
      </c>
      <c r="F198" s="32" t="s">
        <v>351</v>
      </c>
      <c r="G198" s="32">
        <f t="shared" si="15"/>
        <v>196</v>
      </c>
      <c r="H198" s="44">
        <v>35.971094999999998</v>
      </c>
      <c r="I198" s="44">
        <v>-119.440056</v>
      </c>
      <c r="J198" s="33" t="s">
        <v>343</v>
      </c>
      <c r="K198" s="20" t="s">
        <v>1194</v>
      </c>
      <c r="L198" s="20" t="s">
        <v>335</v>
      </c>
      <c r="M198" s="3" t="s">
        <v>174</v>
      </c>
      <c r="N198" s="3" t="s">
        <v>473</v>
      </c>
      <c r="O198" s="3" t="s">
        <v>1057</v>
      </c>
      <c r="P198" s="3" t="s">
        <v>1127</v>
      </c>
      <c r="Q198" s="3" t="s">
        <v>392</v>
      </c>
      <c r="R198" s="13" t="s">
        <v>37</v>
      </c>
      <c r="S198" s="13" t="str">
        <f t="shared" si="13"/>
        <v>09/13/16</v>
      </c>
      <c r="T198" s="13" t="str">
        <f t="shared" si="14"/>
        <v>20:44:10</v>
      </c>
      <c r="U198" s="49">
        <v>0.96420925622800002</v>
      </c>
      <c r="V198" s="49">
        <v>152.410629551</v>
      </c>
    </row>
    <row r="199" spans="1:22" x14ac:dyDescent="0.35">
      <c r="A199" s="13" t="s">
        <v>703</v>
      </c>
      <c r="B199" s="43">
        <v>35.971465999999999</v>
      </c>
      <c r="C199" s="43">
        <v>-119.440012</v>
      </c>
      <c r="D199" s="32" t="str">
        <f t="shared" si="12"/>
        <v>ANG_CH4_00197</v>
      </c>
      <c r="E199" s="32" t="s">
        <v>350</v>
      </c>
      <c r="F199" s="32" t="s">
        <v>351</v>
      </c>
      <c r="G199" s="32">
        <f t="shared" si="15"/>
        <v>197</v>
      </c>
      <c r="H199" s="44">
        <v>35.971465999999999</v>
      </c>
      <c r="I199" s="44">
        <v>-119.440012</v>
      </c>
      <c r="J199" s="33" t="s">
        <v>343</v>
      </c>
      <c r="K199" s="20" t="s">
        <v>1194</v>
      </c>
      <c r="L199" s="20" t="s">
        <v>335</v>
      </c>
      <c r="M199" s="3" t="s">
        <v>174</v>
      </c>
      <c r="N199" s="3" t="s">
        <v>474</v>
      </c>
      <c r="O199" s="3" t="s">
        <v>1057</v>
      </c>
      <c r="P199" s="3" t="s">
        <v>1127</v>
      </c>
      <c r="Q199" s="3" t="s">
        <v>392</v>
      </c>
      <c r="R199" s="13" t="s">
        <v>37</v>
      </c>
      <c r="S199" s="13" t="str">
        <f t="shared" si="13"/>
        <v>09/13/16</v>
      </c>
      <c r="T199" s="13" t="str">
        <f t="shared" si="14"/>
        <v>20:44:10</v>
      </c>
      <c r="U199" s="49">
        <v>0.96420924691499998</v>
      </c>
      <c r="V199" s="49">
        <v>152.410629551</v>
      </c>
    </row>
    <row r="200" spans="1:22" x14ac:dyDescent="0.35">
      <c r="A200" s="13" t="s">
        <v>704</v>
      </c>
      <c r="B200" s="43">
        <v>35.973886999999998</v>
      </c>
      <c r="C200" s="43">
        <v>-119.439128</v>
      </c>
      <c r="D200" s="32" t="str">
        <f t="shared" si="12"/>
        <v>ANG_CH4_00198</v>
      </c>
      <c r="E200" s="32" t="s">
        <v>350</v>
      </c>
      <c r="F200" s="32" t="s">
        <v>351</v>
      </c>
      <c r="G200" s="32">
        <f t="shared" si="15"/>
        <v>198</v>
      </c>
      <c r="H200" s="44">
        <v>35.973886999999998</v>
      </c>
      <c r="I200" s="44">
        <v>-119.439128</v>
      </c>
      <c r="J200" s="33" t="s">
        <v>343</v>
      </c>
      <c r="K200" s="20" t="s">
        <v>1194</v>
      </c>
      <c r="L200" s="20" t="s">
        <v>335</v>
      </c>
      <c r="M200" s="3" t="s">
        <v>174</v>
      </c>
      <c r="N200" s="3" t="s">
        <v>475</v>
      </c>
      <c r="O200" s="3" t="s">
        <v>1057</v>
      </c>
      <c r="P200" s="3" t="s">
        <v>1127</v>
      </c>
      <c r="Q200" s="3" t="s">
        <v>392</v>
      </c>
      <c r="R200" s="13" t="s">
        <v>37</v>
      </c>
      <c r="S200" s="13" t="str">
        <f t="shared" si="13"/>
        <v>09/13/16</v>
      </c>
      <c r="T200" s="13" t="str">
        <f t="shared" si="14"/>
        <v>20:44:10</v>
      </c>
      <c r="U200" s="49">
        <v>0.321690417826</v>
      </c>
      <c r="V200" s="49">
        <v>33</v>
      </c>
    </row>
    <row r="201" spans="1:22" x14ac:dyDescent="0.35">
      <c r="A201" s="13" t="s">
        <v>705</v>
      </c>
      <c r="B201" s="43">
        <v>36.015331000000003</v>
      </c>
      <c r="C201" s="43">
        <v>-119.22327900000001</v>
      </c>
      <c r="D201" s="32" t="str">
        <f t="shared" si="12"/>
        <v>ANG_CH4_00199</v>
      </c>
      <c r="E201" s="32" t="s">
        <v>350</v>
      </c>
      <c r="F201" s="32" t="s">
        <v>351</v>
      </c>
      <c r="G201" s="32">
        <f t="shared" si="15"/>
        <v>199</v>
      </c>
      <c r="H201" s="44">
        <v>36.015331000000003</v>
      </c>
      <c r="I201" s="44">
        <v>-119.22327900000001</v>
      </c>
      <c r="J201" s="33" t="s">
        <v>343</v>
      </c>
      <c r="K201" s="20" t="s">
        <v>1194</v>
      </c>
      <c r="L201" s="20" t="s">
        <v>335</v>
      </c>
      <c r="M201" s="3" t="s">
        <v>174</v>
      </c>
      <c r="N201" s="3" t="s">
        <v>476</v>
      </c>
      <c r="O201" s="3" t="s">
        <v>1057</v>
      </c>
      <c r="P201" s="3" t="s">
        <v>1128</v>
      </c>
      <c r="Q201" s="3" t="s">
        <v>392</v>
      </c>
      <c r="R201" s="13" t="s">
        <v>37</v>
      </c>
      <c r="S201" s="13" t="str">
        <f t="shared" si="13"/>
        <v>09/13/16</v>
      </c>
      <c r="T201" s="13" t="str">
        <f t="shared" si="14"/>
        <v>20:44:10</v>
      </c>
      <c r="U201" s="49">
        <v>24</v>
      </c>
      <c r="V201" s="49" t="s">
        <v>1217</v>
      </c>
    </row>
    <row r="202" spans="1:22" x14ac:dyDescent="0.35">
      <c r="A202" s="13" t="s">
        <v>706</v>
      </c>
      <c r="B202" s="43">
        <v>35.994768000000001</v>
      </c>
      <c r="C202" s="43">
        <v>-119.413375</v>
      </c>
      <c r="D202" s="32" t="str">
        <f t="shared" si="12"/>
        <v>ANG_CH4_00200</v>
      </c>
      <c r="E202" s="32" t="s">
        <v>350</v>
      </c>
      <c r="F202" s="32" t="s">
        <v>351</v>
      </c>
      <c r="G202" s="32">
        <f t="shared" si="15"/>
        <v>200</v>
      </c>
      <c r="H202" s="44">
        <v>35.994768000000001</v>
      </c>
      <c r="I202" s="44">
        <v>-119.413375</v>
      </c>
      <c r="J202" s="33" t="s">
        <v>343</v>
      </c>
      <c r="K202" s="20" t="s">
        <v>1194</v>
      </c>
      <c r="L202" s="20" t="s">
        <v>335</v>
      </c>
      <c r="M202" s="3" t="s">
        <v>175</v>
      </c>
      <c r="N202" s="3" t="s">
        <v>477</v>
      </c>
      <c r="O202" s="3" t="s">
        <v>1057</v>
      </c>
      <c r="P202" s="3"/>
      <c r="Q202" s="3" t="s">
        <v>392</v>
      </c>
      <c r="R202" s="13" t="s">
        <v>38</v>
      </c>
      <c r="S202" s="13" t="str">
        <f t="shared" si="13"/>
        <v>09/13/16</v>
      </c>
      <c r="T202" s="13" t="str">
        <f t="shared" si="14"/>
        <v>20:56:56</v>
      </c>
      <c r="U202" s="49">
        <v>125</v>
      </c>
      <c r="V202" s="49" t="s">
        <v>1217</v>
      </c>
    </row>
    <row r="203" spans="1:22" ht="18" customHeight="1" x14ac:dyDescent="0.35">
      <c r="A203" s="13" t="s">
        <v>707</v>
      </c>
      <c r="B203" s="43">
        <v>36.015197000000001</v>
      </c>
      <c r="C203" s="43">
        <v>-119.24397399999999</v>
      </c>
      <c r="D203" s="32" t="str">
        <f t="shared" si="12"/>
        <v>ANG_CH4_00201</v>
      </c>
      <c r="E203" s="32" t="s">
        <v>350</v>
      </c>
      <c r="F203" s="32" t="s">
        <v>351</v>
      </c>
      <c r="G203" s="32">
        <f t="shared" si="15"/>
        <v>201</v>
      </c>
      <c r="H203" s="44">
        <v>36.015197000000001</v>
      </c>
      <c r="I203" s="44">
        <v>-119.24397399999999</v>
      </c>
      <c r="J203" s="33" t="s">
        <v>343</v>
      </c>
      <c r="K203" s="20" t="s">
        <v>1194</v>
      </c>
      <c r="L203" s="20" t="s">
        <v>335</v>
      </c>
      <c r="M203" s="3" t="s">
        <v>175</v>
      </c>
      <c r="N203" s="3" t="s">
        <v>478</v>
      </c>
      <c r="O203" s="3" t="s">
        <v>1057</v>
      </c>
      <c r="P203" s="3" t="s">
        <v>1129</v>
      </c>
      <c r="Q203" s="3" t="s">
        <v>392</v>
      </c>
      <c r="R203" s="13" t="s">
        <v>38</v>
      </c>
      <c r="S203" s="13" t="str">
        <f t="shared" si="13"/>
        <v>09/13/16</v>
      </c>
      <c r="T203" s="13" t="str">
        <f t="shared" si="14"/>
        <v>20:56:56</v>
      </c>
      <c r="U203" s="49">
        <v>8.3069050218900001E-2</v>
      </c>
      <c r="V203" s="49">
        <v>15.2970585408</v>
      </c>
    </row>
    <row r="204" spans="1:22" x14ac:dyDescent="0.35">
      <c r="A204" s="13" t="s">
        <v>708</v>
      </c>
      <c r="B204" s="43">
        <v>36.016703</v>
      </c>
      <c r="C204" s="43">
        <v>-119.484619</v>
      </c>
      <c r="D204" s="32" t="str">
        <f t="shared" si="12"/>
        <v>ANG_CH4_00202</v>
      </c>
      <c r="E204" s="32" t="s">
        <v>350</v>
      </c>
      <c r="F204" s="32" t="s">
        <v>351</v>
      </c>
      <c r="G204" s="32">
        <f t="shared" si="15"/>
        <v>202</v>
      </c>
      <c r="H204" s="44">
        <v>36.016703</v>
      </c>
      <c r="I204" s="44">
        <v>-119.484619</v>
      </c>
      <c r="J204" s="33" t="s">
        <v>343</v>
      </c>
      <c r="K204" s="20" t="s">
        <v>1194</v>
      </c>
      <c r="L204" s="20" t="s">
        <v>335</v>
      </c>
      <c r="M204" s="3" t="s">
        <v>175</v>
      </c>
      <c r="N204" s="3" t="s">
        <v>479</v>
      </c>
      <c r="O204" s="3" t="s">
        <v>457</v>
      </c>
      <c r="P204" s="3"/>
      <c r="Q204" s="3" t="s">
        <v>345</v>
      </c>
      <c r="R204" s="13" t="s">
        <v>40</v>
      </c>
      <c r="S204" s="13" t="str">
        <f t="shared" si="13"/>
        <v>09/13/16</v>
      </c>
      <c r="T204" s="13" t="str">
        <f t="shared" si="14"/>
        <v>21:21:01</v>
      </c>
      <c r="U204" s="49" t="s">
        <v>1217</v>
      </c>
      <c r="V204" s="49" t="s">
        <v>1217</v>
      </c>
    </row>
    <row r="205" spans="1:22" x14ac:dyDescent="0.35">
      <c r="A205" s="13" t="s">
        <v>709</v>
      </c>
      <c r="B205" s="43">
        <v>36.015780999999997</v>
      </c>
      <c r="C205" s="43">
        <v>-119.477339</v>
      </c>
      <c r="D205" s="32" t="str">
        <f t="shared" si="12"/>
        <v>ANG_CH4_00203</v>
      </c>
      <c r="E205" s="32" t="s">
        <v>350</v>
      </c>
      <c r="F205" s="32" t="s">
        <v>351</v>
      </c>
      <c r="G205" s="32">
        <f t="shared" si="15"/>
        <v>203</v>
      </c>
      <c r="H205" s="44">
        <v>36.015756000000003</v>
      </c>
      <c r="I205" s="44">
        <v>-119.477008</v>
      </c>
      <c r="J205" s="33" t="s">
        <v>343</v>
      </c>
      <c r="K205" s="20" t="s">
        <v>1194</v>
      </c>
      <c r="L205" s="20" t="s">
        <v>335</v>
      </c>
      <c r="M205" s="3" t="s">
        <v>175</v>
      </c>
      <c r="N205" s="3" t="s">
        <v>480</v>
      </c>
      <c r="O205" s="3" t="s">
        <v>1057</v>
      </c>
      <c r="P205" s="3"/>
      <c r="Q205" s="3" t="s">
        <v>392</v>
      </c>
      <c r="R205" s="13" t="s">
        <v>40</v>
      </c>
      <c r="S205" s="13" t="str">
        <f t="shared" si="13"/>
        <v>09/13/16</v>
      </c>
      <c r="T205" s="13" t="str">
        <f t="shared" si="14"/>
        <v>21:21:01</v>
      </c>
      <c r="U205" s="49" t="s">
        <v>1217</v>
      </c>
      <c r="V205" s="49" t="s">
        <v>1217</v>
      </c>
    </row>
    <row r="206" spans="1:22" x14ac:dyDescent="0.35">
      <c r="A206" s="13" t="s">
        <v>710</v>
      </c>
      <c r="B206" s="43">
        <v>36.039386999999998</v>
      </c>
      <c r="C206" s="43">
        <v>-119.347605</v>
      </c>
      <c r="D206" s="32" t="str">
        <f t="shared" si="12"/>
        <v>ANG_CH4_00204</v>
      </c>
      <c r="E206" s="32" t="s">
        <v>350</v>
      </c>
      <c r="F206" s="32" t="s">
        <v>351</v>
      </c>
      <c r="G206" s="32">
        <f t="shared" si="15"/>
        <v>204</v>
      </c>
      <c r="H206" s="44">
        <v>36.039386999999998</v>
      </c>
      <c r="I206" s="44">
        <v>-119.347605</v>
      </c>
      <c r="J206" s="33" t="s">
        <v>343</v>
      </c>
      <c r="K206" s="20" t="s">
        <v>1194</v>
      </c>
      <c r="L206" s="20" t="s">
        <v>335</v>
      </c>
      <c r="M206" s="3" t="s">
        <v>175</v>
      </c>
      <c r="N206" s="3" t="s">
        <v>482</v>
      </c>
      <c r="O206" s="3" t="s">
        <v>1057</v>
      </c>
      <c r="P206" s="3" t="s">
        <v>1130</v>
      </c>
      <c r="Q206" s="3" t="s">
        <v>392</v>
      </c>
      <c r="R206" s="13" t="s">
        <v>40</v>
      </c>
      <c r="S206" s="13" t="str">
        <f t="shared" si="13"/>
        <v>09/13/16</v>
      </c>
      <c r="T206" s="13" t="str">
        <f t="shared" si="14"/>
        <v>21:21:01</v>
      </c>
      <c r="U206" s="49">
        <v>0.36742306267800001</v>
      </c>
      <c r="V206" s="49">
        <v>184.567060983</v>
      </c>
    </row>
    <row r="207" spans="1:22" x14ac:dyDescent="0.35">
      <c r="A207" s="13" t="s">
        <v>711</v>
      </c>
      <c r="B207" s="43">
        <v>36.028917</v>
      </c>
      <c r="C207" s="43">
        <v>-119.324984</v>
      </c>
      <c r="D207" s="32" t="str">
        <f t="shared" si="12"/>
        <v>ANG_CH4_00205</v>
      </c>
      <c r="E207" s="32" t="s">
        <v>350</v>
      </c>
      <c r="F207" s="32" t="s">
        <v>351</v>
      </c>
      <c r="G207" s="32">
        <f t="shared" si="15"/>
        <v>205</v>
      </c>
      <c r="H207" s="44">
        <v>36.028917</v>
      </c>
      <c r="I207" s="44">
        <v>-119.324984</v>
      </c>
      <c r="J207" s="33" t="s">
        <v>343</v>
      </c>
      <c r="K207" s="20" t="s">
        <v>217</v>
      </c>
      <c r="L207" s="20" t="s">
        <v>335</v>
      </c>
      <c r="M207" s="3" t="s">
        <v>175</v>
      </c>
      <c r="N207" s="3" t="s">
        <v>483</v>
      </c>
      <c r="O207" s="3" t="s">
        <v>445</v>
      </c>
      <c r="P207" s="3"/>
      <c r="Q207" s="3" t="s">
        <v>395</v>
      </c>
      <c r="R207" s="13" t="s">
        <v>40</v>
      </c>
      <c r="S207" s="13" t="str">
        <f t="shared" si="13"/>
        <v>09/13/16</v>
      </c>
      <c r="T207" s="13" t="str">
        <f t="shared" si="14"/>
        <v>21:21:01</v>
      </c>
      <c r="U207" s="49">
        <v>0.50257601402700003</v>
      </c>
      <c r="V207" s="49">
        <v>138.13037319899999</v>
      </c>
    </row>
    <row r="208" spans="1:22" x14ac:dyDescent="0.35">
      <c r="A208" s="13" t="s">
        <v>712</v>
      </c>
      <c r="B208" s="43">
        <v>36.060020000000002</v>
      </c>
      <c r="C208" s="43">
        <v>-119.226157</v>
      </c>
      <c r="D208" s="32" t="str">
        <f t="shared" si="12"/>
        <v>ANG_CH4_00206</v>
      </c>
      <c r="E208" s="32" t="s">
        <v>350</v>
      </c>
      <c r="F208" s="32" t="s">
        <v>351</v>
      </c>
      <c r="G208" s="32">
        <f t="shared" si="15"/>
        <v>206</v>
      </c>
      <c r="H208" s="44">
        <v>36.060020000000002</v>
      </c>
      <c r="I208" s="44">
        <v>-119.226157</v>
      </c>
      <c r="J208" s="33" t="s">
        <v>343</v>
      </c>
      <c r="K208" s="20" t="s">
        <v>1194</v>
      </c>
      <c r="L208" s="20" t="s">
        <v>335</v>
      </c>
      <c r="M208" s="3" t="s">
        <v>175</v>
      </c>
      <c r="N208" s="3" t="s">
        <v>484</v>
      </c>
      <c r="O208" s="3" t="s">
        <v>1057</v>
      </c>
      <c r="P208" s="3" t="s">
        <v>1131</v>
      </c>
      <c r="Q208" s="3" t="s">
        <v>392</v>
      </c>
      <c r="R208" s="13" t="s">
        <v>40</v>
      </c>
      <c r="S208" s="13" t="str">
        <f t="shared" si="13"/>
        <v>09/13/16</v>
      </c>
      <c r="T208" s="13" t="str">
        <f t="shared" si="14"/>
        <v>21:21:01</v>
      </c>
      <c r="U208" s="49">
        <v>0.73235865775499998</v>
      </c>
      <c r="V208" s="49">
        <v>150.65855435399999</v>
      </c>
    </row>
    <row r="209" spans="1:22" x14ac:dyDescent="0.35">
      <c r="A209" s="13" t="s">
        <v>713</v>
      </c>
      <c r="B209" s="43">
        <v>36.045448</v>
      </c>
      <c r="C209" s="43">
        <v>-119.217474</v>
      </c>
      <c r="D209" s="32" t="str">
        <f t="shared" si="12"/>
        <v>ANG_CH4_00207</v>
      </c>
      <c r="E209" s="32" t="s">
        <v>350</v>
      </c>
      <c r="F209" s="32" t="s">
        <v>351</v>
      </c>
      <c r="G209" s="32">
        <f t="shared" si="15"/>
        <v>207</v>
      </c>
      <c r="H209" s="44">
        <v>36.045448</v>
      </c>
      <c r="I209" s="44">
        <v>-119.217474</v>
      </c>
      <c r="J209" s="33" t="s">
        <v>343</v>
      </c>
      <c r="K209" s="20" t="s">
        <v>1194</v>
      </c>
      <c r="L209" s="20" t="s">
        <v>335</v>
      </c>
      <c r="M209" s="3" t="s">
        <v>175</v>
      </c>
      <c r="N209" s="3" t="s">
        <v>485</v>
      </c>
      <c r="O209" s="3" t="s">
        <v>1057</v>
      </c>
      <c r="P209" s="3" t="s">
        <v>1090</v>
      </c>
      <c r="Q209" s="3" t="s">
        <v>392</v>
      </c>
      <c r="R209" s="13" t="s">
        <v>40</v>
      </c>
      <c r="S209" s="13" t="str">
        <f t="shared" si="13"/>
        <v>09/13/16</v>
      </c>
      <c r="T209" s="13" t="str">
        <f t="shared" si="14"/>
        <v>21:21:01</v>
      </c>
      <c r="U209" s="49">
        <v>0.109697645064</v>
      </c>
      <c r="V209" s="49">
        <v>25.632011236</v>
      </c>
    </row>
    <row r="210" spans="1:22" x14ac:dyDescent="0.35">
      <c r="A210" s="13" t="s">
        <v>714</v>
      </c>
      <c r="B210" s="43">
        <v>36.058002000000002</v>
      </c>
      <c r="C210" s="43">
        <v>-119.20150099999999</v>
      </c>
      <c r="D210" s="32" t="str">
        <f t="shared" si="12"/>
        <v>ANG_CH4_00208</v>
      </c>
      <c r="E210" s="32" t="s">
        <v>350</v>
      </c>
      <c r="F210" s="32" t="s">
        <v>351</v>
      </c>
      <c r="G210" s="32">
        <f t="shared" si="15"/>
        <v>208</v>
      </c>
      <c r="H210" s="44">
        <v>36.058002000000002</v>
      </c>
      <c r="I210" s="44">
        <v>-119.20150099999999</v>
      </c>
      <c r="J210" s="33" t="s">
        <v>343</v>
      </c>
      <c r="K210" s="20" t="s">
        <v>1194</v>
      </c>
      <c r="L210" s="20" t="s">
        <v>335</v>
      </c>
      <c r="M210" s="3" t="s">
        <v>175</v>
      </c>
      <c r="N210" s="3" t="s">
        <v>486</v>
      </c>
      <c r="O210" s="3" t="s">
        <v>1057</v>
      </c>
      <c r="P210" s="3" t="s">
        <v>1132</v>
      </c>
      <c r="Q210" s="3" t="s">
        <v>392</v>
      </c>
      <c r="R210" s="13" t="s">
        <v>40</v>
      </c>
      <c r="S210" s="13" t="str">
        <f t="shared" si="13"/>
        <v>09/13/16</v>
      </c>
      <c r="T210" s="13" t="str">
        <f t="shared" si="14"/>
        <v>21:21:01</v>
      </c>
      <c r="U210" s="49">
        <v>5.2552429325899999</v>
      </c>
      <c r="V210" s="49">
        <v>460.76132650199997</v>
      </c>
    </row>
    <row r="211" spans="1:22" x14ac:dyDescent="0.35">
      <c r="A211" s="13" t="s">
        <v>715</v>
      </c>
      <c r="B211" s="43">
        <v>36.057554000000003</v>
      </c>
      <c r="C211" s="43">
        <v>-119.20043200000001</v>
      </c>
      <c r="D211" s="32" t="str">
        <f t="shared" si="12"/>
        <v>ANG_CH4_00209</v>
      </c>
      <c r="E211" s="32" t="s">
        <v>350</v>
      </c>
      <c r="F211" s="32" t="s">
        <v>351</v>
      </c>
      <c r="G211" s="32">
        <f t="shared" si="15"/>
        <v>209</v>
      </c>
      <c r="H211" s="44">
        <v>36.057554000000003</v>
      </c>
      <c r="I211" s="44">
        <v>-119.20043200000001</v>
      </c>
      <c r="J211" s="33" t="s">
        <v>343</v>
      </c>
      <c r="K211" s="20" t="s">
        <v>1194</v>
      </c>
      <c r="L211" s="20" t="s">
        <v>335</v>
      </c>
      <c r="M211" s="3" t="s">
        <v>174</v>
      </c>
      <c r="N211" s="3" t="s">
        <v>487</v>
      </c>
      <c r="O211" s="3" t="s">
        <v>1057</v>
      </c>
      <c r="P211" s="3" t="s">
        <v>1132</v>
      </c>
      <c r="Q211" s="3" t="s">
        <v>392</v>
      </c>
      <c r="R211" s="13" t="s">
        <v>40</v>
      </c>
      <c r="S211" s="13" t="str">
        <f t="shared" si="13"/>
        <v>09/13/16</v>
      </c>
      <c r="T211" s="13" t="str">
        <f t="shared" si="14"/>
        <v>21:21:01</v>
      </c>
      <c r="U211" s="49">
        <v>5.2552430257199996</v>
      </c>
      <c r="V211" s="49">
        <v>460.76132650199997</v>
      </c>
    </row>
    <row r="212" spans="1:22" x14ac:dyDescent="0.35">
      <c r="A212" s="13" t="s">
        <v>716</v>
      </c>
      <c r="B212" s="43">
        <v>36.021557999999999</v>
      </c>
      <c r="C212" s="43">
        <v>-119.519462</v>
      </c>
      <c r="D212" s="32" t="str">
        <f t="shared" si="12"/>
        <v>ANG_CH4_00210</v>
      </c>
      <c r="E212" s="32" t="s">
        <v>350</v>
      </c>
      <c r="F212" s="32" t="s">
        <v>351</v>
      </c>
      <c r="G212" s="32">
        <f t="shared" si="15"/>
        <v>210</v>
      </c>
      <c r="H212" s="44">
        <v>36.021462999999997</v>
      </c>
      <c r="I212" s="44">
        <v>-119.519413</v>
      </c>
      <c r="J212" s="33" t="s">
        <v>343</v>
      </c>
      <c r="K212" s="20" t="s">
        <v>1194</v>
      </c>
      <c r="L212" s="20" t="s">
        <v>335</v>
      </c>
      <c r="M212" s="3" t="s">
        <v>174</v>
      </c>
      <c r="N212" s="3" t="s">
        <v>488</v>
      </c>
      <c r="O212" s="3" t="s">
        <v>1211</v>
      </c>
      <c r="P212" s="3" t="s">
        <v>1212</v>
      </c>
      <c r="Q212" s="3" t="s">
        <v>395</v>
      </c>
      <c r="R212" s="13" t="s">
        <v>41</v>
      </c>
      <c r="S212" s="13" t="str">
        <f t="shared" si="13"/>
        <v>09/13/16</v>
      </c>
      <c r="T212" s="13" t="str">
        <f t="shared" si="14"/>
        <v>21:32:45</v>
      </c>
      <c r="U212" s="49">
        <v>1.78883371782</v>
      </c>
      <c r="V212" s="49">
        <v>104.78549517899999</v>
      </c>
    </row>
    <row r="213" spans="1:22" x14ac:dyDescent="0.35">
      <c r="A213" s="13" t="s">
        <v>717</v>
      </c>
      <c r="B213" s="43">
        <v>36.032425000000003</v>
      </c>
      <c r="C213" s="43">
        <v>-119.510296</v>
      </c>
      <c r="D213" s="32" t="str">
        <f t="shared" si="12"/>
        <v>ANG_CH4_00211</v>
      </c>
      <c r="E213" s="32" t="s">
        <v>350</v>
      </c>
      <c r="F213" s="32" t="s">
        <v>351</v>
      </c>
      <c r="G213" s="32">
        <f t="shared" si="15"/>
        <v>211</v>
      </c>
      <c r="H213" s="44">
        <v>36.032330999999999</v>
      </c>
      <c r="I213" s="44">
        <v>-119.51008400000001</v>
      </c>
      <c r="J213" s="33" t="s">
        <v>514</v>
      </c>
      <c r="K213" s="20" t="s">
        <v>1194</v>
      </c>
      <c r="L213" s="20" t="s">
        <v>335</v>
      </c>
      <c r="M213" s="3" t="s">
        <v>174</v>
      </c>
      <c r="N213" s="3" t="s">
        <v>816</v>
      </c>
      <c r="O213" s="3" t="s">
        <v>1056</v>
      </c>
      <c r="P213" s="3" t="s">
        <v>496</v>
      </c>
      <c r="Q213" s="3" t="s">
        <v>392</v>
      </c>
      <c r="R213" s="13" t="s">
        <v>162</v>
      </c>
      <c r="S213" s="13" t="str">
        <f t="shared" si="13"/>
        <v>10/26/16</v>
      </c>
      <c r="T213" s="13" t="str">
        <f t="shared" si="14"/>
        <v>17:32:55</v>
      </c>
      <c r="U213" s="49">
        <v>342.26716479999999</v>
      </c>
      <c r="V213" s="49">
        <v>475.94222338399999</v>
      </c>
    </row>
    <row r="214" spans="1:22" x14ac:dyDescent="0.35">
      <c r="A214" s="13" t="s">
        <v>717</v>
      </c>
      <c r="B214" s="43">
        <v>36.032425000000003</v>
      </c>
      <c r="C214" s="43">
        <v>-119.510296</v>
      </c>
      <c r="D214" s="32" t="str">
        <f t="shared" si="12"/>
        <v>ANG_CH4_00212</v>
      </c>
      <c r="E214" s="32" t="s">
        <v>350</v>
      </c>
      <c r="F214" s="32" t="s">
        <v>351</v>
      </c>
      <c r="G214" s="32">
        <f t="shared" si="15"/>
        <v>212</v>
      </c>
      <c r="H214" s="44">
        <v>36.032521950000003</v>
      </c>
      <c r="I214" s="44">
        <v>-119.51036814</v>
      </c>
      <c r="J214" s="33" t="s">
        <v>514</v>
      </c>
      <c r="K214" s="20" t="s">
        <v>1194</v>
      </c>
      <c r="L214" s="20" t="s">
        <v>335</v>
      </c>
      <c r="M214" s="3" t="s">
        <v>174</v>
      </c>
      <c r="N214" s="3" t="s">
        <v>818</v>
      </c>
      <c r="O214" s="3" t="s">
        <v>1056</v>
      </c>
      <c r="P214" s="3" t="s">
        <v>496</v>
      </c>
      <c r="Q214" s="3" t="s">
        <v>392</v>
      </c>
      <c r="R214" s="13" t="s">
        <v>163</v>
      </c>
      <c r="S214" s="13" t="str">
        <f t="shared" si="13"/>
        <v>10/26/16</v>
      </c>
      <c r="T214" s="13" t="str">
        <f t="shared" si="14"/>
        <v>18:02:14</v>
      </c>
      <c r="U214" s="49">
        <v>23.291627500200001</v>
      </c>
      <c r="V214" s="49">
        <v>491.56993398700001</v>
      </c>
    </row>
    <row r="215" spans="1:22" x14ac:dyDescent="0.35">
      <c r="A215" s="13" t="s">
        <v>717</v>
      </c>
      <c r="B215" s="43">
        <v>36.032425000000003</v>
      </c>
      <c r="C215" s="43">
        <v>-119.510296</v>
      </c>
      <c r="D215" s="32" t="str">
        <f t="shared" si="12"/>
        <v>ANG_CH4_00213</v>
      </c>
      <c r="E215" s="32" t="s">
        <v>350</v>
      </c>
      <c r="F215" s="32" t="s">
        <v>351</v>
      </c>
      <c r="G215" s="32">
        <f t="shared" si="15"/>
        <v>213</v>
      </c>
      <c r="H215" s="44">
        <v>36.032330999999999</v>
      </c>
      <c r="I215" s="44">
        <v>-119.51008400000001</v>
      </c>
      <c r="J215" s="33" t="s">
        <v>514</v>
      </c>
      <c r="K215" s="20" t="s">
        <v>1194</v>
      </c>
      <c r="L215" s="20" t="s">
        <v>335</v>
      </c>
      <c r="M215" s="3" t="s">
        <v>174</v>
      </c>
      <c r="N215" s="3" t="s">
        <v>494</v>
      </c>
      <c r="O215" s="3" t="s">
        <v>1056</v>
      </c>
      <c r="P215" s="3" t="s">
        <v>496</v>
      </c>
      <c r="Q215" s="3" t="s">
        <v>392</v>
      </c>
      <c r="R215" s="13" t="s">
        <v>42</v>
      </c>
      <c r="S215" s="13" t="str">
        <f t="shared" si="13"/>
        <v>09/13/16</v>
      </c>
      <c r="T215" s="13" t="str">
        <f t="shared" si="14"/>
        <v>21:46:07</v>
      </c>
      <c r="U215" s="49">
        <v>6.5420333878100001</v>
      </c>
      <c r="V215" s="49">
        <v>499.78595418399999</v>
      </c>
    </row>
    <row r="216" spans="1:22" x14ac:dyDescent="0.35">
      <c r="A216" s="13" t="s">
        <v>717</v>
      </c>
      <c r="B216" s="43">
        <v>36.032425000000003</v>
      </c>
      <c r="C216" s="43">
        <v>-119.510296</v>
      </c>
      <c r="D216" s="32" t="str">
        <f t="shared" si="12"/>
        <v>ANG_CH4_00214</v>
      </c>
      <c r="E216" s="32" t="s">
        <v>350</v>
      </c>
      <c r="F216" s="32" t="s">
        <v>351</v>
      </c>
      <c r="G216" s="32">
        <f t="shared" si="15"/>
        <v>214</v>
      </c>
      <c r="H216" s="44">
        <v>36.032285999999999</v>
      </c>
      <c r="I216" s="44">
        <v>-119.510205</v>
      </c>
      <c r="J216" s="33" t="s">
        <v>514</v>
      </c>
      <c r="K216" s="20" t="s">
        <v>1194</v>
      </c>
      <c r="L216" s="20" t="s">
        <v>335</v>
      </c>
      <c r="M216" s="3" t="s">
        <v>174</v>
      </c>
      <c r="N216" s="3" t="s">
        <v>489</v>
      </c>
      <c r="O216" s="3" t="s">
        <v>1056</v>
      </c>
      <c r="P216" s="3" t="s">
        <v>496</v>
      </c>
      <c r="Q216" s="3" t="s">
        <v>392</v>
      </c>
      <c r="R216" s="13" t="s">
        <v>41</v>
      </c>
      <c r="S216" s="13" t="str">
        <f t="shared" si="13"/>
        <v>09/13/16</v>
      </c>
      <c r="T216" s="13" t="str">
        <f t="shared" si="14"/>
        <v>21:32:45</v>
      </c>
      <c r="U216" s="49">
        <v>6.4085259907900003</v>
      </c>
      <c r="V216" s="49">
        <v>500.28092108300001</v>
      </c>
    </row>
    <row r="217" spans="1:22" x14ac:dyDescent="0.35">
      <c r="A217" s="13" t="s">
        <v>718</v>
      </c>
      <c r="B217" s="43">
        <v>36.039506000000003</v>
      </c>
      <c r="C217" s="43">
        <v>-119.397976</v>
      </c>
      <c r="D217" s="32" t="str">
        <f t="shared" si="12"/>
        <v>ANG_CH4_00215</v>
      </c>
      <c r="E217" s="32" t="s">
        <v>350</v>
      </c>
      <c r="F217" s="32" t="s">
        <v>351</v>
      </c>
      <c r="G217" s="32">
        <f t="shared" si="15"/>
        <v>215</v>
      </c>
      <c r="H217" s="44">
        <v>36.039506000000003</v>
      </c>
      <c r="I217" s="44">
        <v>-119.397976</v>
      </c>
      <c r="J217" s="33" t="s">
        <v>343</v>
      </c>
      <c r="K217" s="20" t="s">
        <v>1197</v>
      </c>
      <c r="L217" s="20" t="s">
        <v>335</v>
      </c>
      <c r="M217" s="3" t="s">
        <v>174</v>
      </c>
      <c r="N217" s="3" t="s">
        <v>490</v>
      </c>
      <c r="O217" s="3" t="s">
        <v>1057</v>
      </c>
      <c r="P217" s="3" t="s">
        <v>1133</v>
      </c>
      <c r="Q217" s="3" t="s">
        <v>392</v>
      </c>
      <c r="R217" s="13" t="s">
        <v>41</v>
      </c>
      <c r="S217" s="13" t="str">
        <f t="shared" si="13"/>
        <v>09/13/16</v>
      </c>
      <c r="T217" s="13" t="str">
        <f t="shared" si="14"/>
        <v>21:32:45</v>
      </c>
      <c r="U217" s="49">
        <v>16.369200255300001</v>
      </c>
      <c r="V217" s="49">
        <v>477.377209343</v>
      </c>
    </row>
    <row r="218" spans="1:22" x14ac:dyDescent="0.35">
      <c r="A218" s="13" t="s">
        <v>719</v>
      </c>
      <c r="B218" s="43">
        <v>36.059533999999999</v>
      </c>
      <c r="C218" s="43">
        <v>-119.291386</v>
      </c>
      <c r="D218" s="32" t="str">
        <f t="shared" si="12"/>
        <v>ANG_CH4_00216</v>
      </c>
      <c r="E218" s="32" t="s">
        <v>350</v>
      </c>
      <c r="F218" s="32" t="s">
        <v>351</v>
      </c>
      <c r="G218" s="32">
        <f t="shared" si="15"/>
        <v>216</v>
      </c>
      <c r="H218" s="44">
        <v>36.059533999999999</v>
      </c>
      <c r="I218" s="44">
        <v>-119.291386</v>
      </c>
      <c r="J218" s="33" t="s">
        <v>343</v>
      </c>
      <c r="K218" s="20" t="s">
        <v>1194</v>
      </c>
      <c r="L218" s="20" t="s">
        <v>335</v>
      </c>
      <c r="M218" s="3" t="s">
        <v>174</v>
      </c>
      <c r="N218" s="3" t="s">
        <v>491</v>
      </c>
      <c r="O218" s="3" t="s">
        <v>1057</v>
      </c>
      <c r="P218" s="3" t="s">
        <v>1134</v>
      </c>
      <c r="Q218" s="3" t="s">
        <v>392</v>
      </c>
      <c r="R218" s="13" t="s">
        <v>41</v>
      </c>
      <c r="S218" s="13" t="str">
        <f t="shared" si="13"/>
        <v>09/13/16</v>
      </c>
      <c r="T218" s="13" t="str">
        <f t="shared" si="14"/>
        <v>21:32:45</v>
      </c>
      <c r="U218" s="49">
        <v>0.111745657399</v>
      </c>
      <c r="V218" s="49">
        <v>15.2970585408</v>
      </c>
    </row>
    <row r="219" spans="1:22" x14ac:dyDescent="0.35">
      <c r="A219" s="13" t="s">
        <v>720</v>
      </c>
      <c r="B219" s="43">
        <v>36.059930000000001</v>
      </c>
      <c r="C219" s="43">
        <v>-119.22664899999999</v>
      </c>
      <c r="D219" s="32" t="str">
        <f t="shared" si="12"/>
        <v>ANG_CH4_00217</v>
      </c>
      <c r="E219" s="32" t="s">
        <v>350</v>
      </c>
      <c r="F219" s="32" t="s">
        <v>351</v>
      </c>
      <c r="G219" s="32">
        <f t="shared" si="15"/>
        <v>217</v>
      </c>
      <c r="H219" s="44">
        <v>36.059583000000003</v>
      </c>
      <c r="I219" s="44">
        <v>-119.226634</v>
      </c>
      <c r="J219" s="33" t="s">
        <v>343</v>
      </c>
      <c r="K219" s="20" t="s">
        <v>1194</v>
      </c>
      <c r="L219" s="20" t="s">
        <v>335</v>
      </c>
      <c r="M219" s="3" t="s">
        <v>174</v>
      </c>
      <c r="N219" s="3" t="s">
        <v>492</v>
      </c>
      <c r="O219" s="3" t="s">
        <v>1057</v>
      </c>
      <c r="P219" s="3" t="s">
        <v>1131</v>
      </c>
      <c r="Q219" s="3" t="s">
        <v>392</v>
      </c>
      <c r="R219" s="13" t="s">
        <v>41</v>
      </c>
      <c r="S219" s="13" t="str">
        <f t="shared" si="13"/>
        <v>09/13/16</v>
      </c>
      <c r="T219" s="13" t="str">
        <f t="shared" si="14"/>
        <v>21:32:45</v>
      </c>
      <c r="U219" s="49">
        <v>0.65447345003500002</v>
      </c>
      <c r="V219" s="49">
        <v>36</v>
      </c>
    </row>
    <row r="220" spans="1:22" x14ac:dyDescent="0.35">
      <c r="A220" s="13" t="s">
        <v>721</v>
      </c>
      <c r="B220" s="43">
        <v>36.076140000000002</v>
      </c>
      <c r="C220" s="43">
        <v>-119.195497</v>
      </c>
      <c r="D220" s="32" t="str">
        <f t="shared" si="12"/>
        <v>ANG_CH4_00218</v>
      </c>
      <c r="E220" s="32" t="s">
        <v>350</v>
      </c>
      <c r="F220" s="32" t="s">
        <v>351</v>
      </c>
      <c r="G220" s="32">
        <f t="shared" si="15"/>
        <v>218</v>
      </c>
      <c r="H220" s="44">
        <v>36.076140000000002</v>
      </c>
      <c r="I220" s="44">
        <v>-119.195497</v>
      </c>
      <c r="J220" s="33" t="s">
        <v>343</v>
      </c>
      <c r="K220" s="20" t="s">
        <v>1194</v>
      </c>
      <c r="L220" s="20" t="s">
        <v>335</v>
      </c>
      <c r="M220" s="3" t="s">
        <v>175</v>
      </c>
      <c r="N220" s="3" t="s">
        <v>493</v>
      </c>
      <c r="O220" s="3" t="s">
        <v>1057</v>
      </c>
      <c r="P220" s="3" t="s">
        <v>1135</v>
      </c>
      <c r="Q220" s="3" t="s">
        <v>392</v>
      </c>
      <c r="R220" s="13" t="s">
        <v>41</v>
      </c>
      <c r="S220" s="13" t="str">
        <f t="shared" si="13"/>
        <v>09/13/16</v>
      </c>
      <c r="T220" s="13" t="str">
        <f t="shared" si="14"/>
        <v>21:32:45</v>
      </c>
      <c r="U220" s="49">
        <v>8.5643400438099995E-2</v>
      </c>
      <c r="V220" s="49">
        <v>21.213203435600001</v>
      </c>
    </row>
    <row r="221" spans="1:22" x14ac:dyDescent="0.35">
      <c r="A221" s="13" t="s">
        <v>722</v>
      </c>
      <c r="B221" s="43">
        <v>36.048957000000001</v>
      </c>
      <c r="C221" s="43">
        <v>-119.455761</v>
      </c>
      <c r="D221" s="32" t="str">
        <f t="shared" si="12"/>
        <v>ANG_CH4_00219</v>
      </c>
      <c r="E221" s="32" t="s">
        <v>350</v>
      </c>
      <c r="F221" s="32" t="s">
        <v>351</v>
      </c>
      <c r="G221" s="32">
        <f t="shared" si="15"/>
        <v>219</v>
      </c>
      <c r="H221" s="44">
        <v>36.048957000000001</v>
      </c>
      <c r="I221" s="44">
        <v>-119.455761</v>
      </c>
      <c r="J221" s="33" t="s">
        <v>343</v>
      </c>
      <c r="K221" s="20" t="s">
        <v>1194</v>
      </c>
      <c r="L221" s="20" t="s">
        <v>335</v>
      </c>
      <c r="M221" s="3" t="s">
        <v>175</v>
      </c>
      <c r="N221" s="3" t="s">
        <v>495</v>
      </c>
      <c r="O221" s="3" t="s">
        <v>1057</v>
      </c>
      <c r="P221" s="3" t="s">
        <v>1136</v>
      </c>
      <c r="Q221" s="3" t="s">
        <v>392</v>
      </c>
      <c r="R221" s="13" t="s">
        <v>42</v>
      </c>
      <c r="S221" s="13" t="str">
        <f t="shared" si="13"/>
        <v>09/13/16</v>
      </c>
      <c r="T221" s="13" t="str">
        <f t="shared" si="14"/>
        <v>21:46:07</v>
      </c>
      <c r="U221" s="49">
        <v>1.45651991852</v>
      </c>
      <c r="V221" s="49">
        <v>209.61393083499999</v>
      </c>
    </row>
    <row r="222" spans="1:22" x14ac:dyDescent="0.35">
      <c r="A222" s="13" t="s">
        <v>723</v>
      </c>
      <c r="B222" s="43">
        <v>36.074314999999999</v>
      </c>
      <c r="C222" s="43">
        <v>-119.266318</v>
      </c>
      <c r="D222" s="32" t="str">
        <f t="shared" si="12"/>
        <v>ANG_CH4_00220</v>
      </c>
      <c r="E222" s="32" t="s">
        <v>350</v>
      </c>
      <c r="F222" s="32" t="s">
        <v>351</v>
      </c>
      <c r="G222" s="32">
        <f t="shared" si="15"/>
        <v>220</v>
      </c>
      <c r="H222" s="44">
        <v>36.074314999999999</v>
      </c>
      <c r="I222" s="44">
        <v>-119.266318</v>
      </c>
      <c r="J222" s="33" t="s">
        <v>343</v>
      </c>
      <c r="K222" s="20" t="s">
        <v>1194</v>
      </c>
      <c r="L222" s="20" t="s">
        <v>335</v>
      </c>
      <c r="M222" s="3" t="s">
        <v>175</v>
      </c>
      <c r="N222" s="3" t="s">
        <v>497</v>
      </c>
      <c r="O222" s="3" t="s">
        <v>1057</v>
      </c>
      <c r="P222" s="3" t="s">
        <v>1137</v>
      </c>
      <c r="Q222" s="3" t="s">
        <v>392</v>
      </c>
      <c r="R222" s="13" t="s">
        <v>42</v>
      </c>
      <c r="S222" s="13" t="str">
        <f t="shared" si="13"/>
        <v>09/13/16</v>
      </c>
      <c r="T222" s="13" t="str">
        <f t="shared" si="14"/>
        <v>21:46:07</v>
      </c>
      <c r="U222" s="49">
        <v>10.1902607963</v>
      </c>
      <c r="V222" s="49">
        <v>495.581476651</v>
      </c>
    </row>
    <row r="223" spans="1:22" x14ac:dyDescent="0.35">
      <c r="A223" s="13" t="s">
        <v>724</v>
      </c>
      <c r="B223" s="43">
        <v>36.087874999999997</v>
      </c>
      <c r="C223" s="43">
        <v>-119.23701699999999</v>
      </c>
      <c r="D223" s="32" t="str">
        <f t="shared" si="12"/>
        <v>ANG_CH4_00221</v>
      </c>
      <c r="E223" s="32" t="s">
        <v>350</v>
      </c>
      <c r="F223" s="32" t="s">
        <v>351</v>
      </c>
      <c r="G223" s="32">
        <f t="shared" si="15"/>
        <v>221</v>
      </c>
      <c r="H223" s="44">
        <v>36.087874999999997</v>
      </c>
      <c r="I223" s="44">
        <v>-119.23701699999999</v>
      </c>
      <c r="J223" s="33" t="s">
        <v>343</v>
      </c>
      <c r="K223" s="20" t="s">
        <v>1194</v>
      </c>
      <c r="L223" s="20" t="s">
        <v>335</v>
      </c>
      <c r="M223" s="3" t="s">
        <v>174</v>
      </c>
      <c r="N223" s="3" t="s">
        <v>498</v>
      </c>
      <c r="O223" s="3" t="s">
        <v>1057</v>
      </c>
      <c r="P223" s="3" t="s">
        <v>1138</v>
      </c>
      <c r="Q223" s="3" t="s">
        <v>392</v>
      </c>
      <c r="R223" s="13" t="s">
        <v>42</v>
      </c>
      <c r="S223" s="13" t="str">
        <f t="shared" si="13"/>
        <v>09/13/16</v>
      </c>
      <c r="T223" s="13" t="str">
        <f t="shared" si="14"/>
        <v>21:46:07</v>
      </c>
      <c r="U223" s="49">
        <v>4.2914103879600001</v>
      </c>
      <c r="V223" s="49">
        <v>241.49534156999999</v>
      </c>
    </row>
    <row r="224" spans="1:22" x14ac:dyDescent="0.35">
      <c r="A224" s="13" t="s">
        <v>725</v>
      </c>
      <c r="B224" s="43">
        <v>36.077672999999997</v>
      </c>
      <c r="C224" s="43">
        <v>-119.22433100000001</v>
      </c>
      <c r="D224" s="32" t="str">
        <f t="shared" si="12"/>
        <v>ANG_CH4_00222</v>
      </c>
      <c r="E224" s="32" t="s">
        <v>350</v>
      </c>
      <c r="F224" s="32" t="s">
        <v>351</v>
      </c>
      <c r="G224" s="32">
        <f t="shared" si="15"/>
        <v>222</v>
      </c>
      <c r="H224" s="44">
        <v>36.077672999999997</v>
      </c>
      <c r="I224" s="44">
        <v>-119.22433100000001</v>
      </c>
      <c r="J224" s="33" t="s">
        <v>343</v>
      </c>
      <c r="K224" s="20" t="s">
        <v>1194</v>
      </c>
      <c r="L224" s="20" t="s">
        <v>335</v>
      </c>
      <c r="M224" s="3" t="s">
        <v>175</v>
      </c>
      <c r="N224" s="3" t="s">
        <v>499</v>
      </c>
      <c r="O224" s="3" t="s">
        <v>1057</v>
      </c>
      <c r="P224" s="3" t="s">
        <v>1139</v>
      </c>
      <c r="Q224" s="3" t="s">
        <v>392</v>
      </c>
      <c r="R224" s="13" t="s">
        <v>42</v>
      </c>
      <c r="S224" s="13" t="str">
        <f t="shared" si="13"/>
        <v>09/13/16</v>
      </c>
      <c r="T224" s="13" t="str">
        <f t="shared" si="14"/>
        <v>21:46:07</v>
      </c>
      <c r="U224" s="49">
        <v>1.4216307709</v>
      </c>
      <c r="V224" s="49">
        <v>326.02147168599998</v>
      </c>
    </row>
    <row r="225" spans="1:22" x14ac:dyDescent="0.35">
      <c r="A225" s="13" t="s">
        <v>726</v>
      </c>
      <c r="B225" s="43">
        <v>36.068359999999998</v>
      </c>
      <c r="C225" s="43">
        <v>-119.412702</v>
      </c>
      <c r="D225" s="32" t="str">
        <f t="shared" si="12"/>
        <v>ANG_CH4_00223</v>
      </c>
      <c r="E225" s="32" t="s">
        <v>350</v>
      </c>
      <c r="F225" s="32" t="s">
        <v>351</v>
      </c>
      <c r="G225" s="32">
        <f t="shared" si="15"/>
        <v>223</v>
      </c>
      <c r="H225" s="44">
        <v>36.067909</v>
      </c>
      <c r="I225" s="44">
        <v>-119.41274300000001</v>
      </c>
      <c r="J225" s="33" t="s">
        <v>343</v>
      </c>
      <c r="K225" s="20" t="s">
        <v>1197</v>
      </c>
      <c r="L225" s="20" t="s">
        <v>335</v>
      </c>
      <c r="M225" s="3" t="s">
        <v>175</v>
      </c>
      <c r="N225" s="3" t="s">
        <v>500</v>
      </c>
      <c r="O225" s="3" t="s">
        <v>457</v>
      </c>
      <c r="P225" s="3" t="s">
        <v>1140</v>
      </c>
      <c r="Q225" s="3" t="s">
        <v>392</v>
      </c>
      <c r="R225" s="13" t="s">
        <v>43</v>
      </c>
      <c r="S225" s="13" t="str">
        <f t="shared" si="13"/>
        <v>09/13/16</v>
      </c>
      <c r="T225" s="13" t="str">
        <f t="shared" si="14"/>
        <v>21:57:54</v>
      </c>
      <c r="U225" s="49">
        <v>25.0772995809</v>
      </c>
      <c r="V225" s="49">
        <v>409.420321919</v>
      </c>
    </row>
    <row r="226" spans="1:22" x14ac:dyDescent="0.35">
      <c r="A226" s="13" t="s">
        <v>727</v>
      </c>
      <c r="B226" s="43">
        <v>36.076434999999996</v>
      </c>
      <c r="C226" s="43">
        <v>-119.360135</v>
      </c>
      <c r="D226" s="32" t="str">
        <f t="shared" si="12"/>
        <v>ANG_CH4_00224</v>
      </c>
      <c r="E226" s="32" t="s">
        <v>350</v>
      </c>
      <c r="F226" s="32" t="s">
        <v>351</v>
      </c>
      <c r="G226" s="32">
        <f t="shared" si="15"/>
        <v>224</v>
      </c>
      <c r="H226" s="44">
        <v>36.076434999999996</v>
      </c>
      <c r="I226" s="44">
        <v>-119.360135</v>
      </c>
      <c r="J226" s="33" t="s">
        <v>343</v>
      </c>
      <c r="K226" s="20" t="s">
        <v>1197</v>
      </c>
      <c r="L226" s="20" t="s">
        <v>335</v>
      </c>
      <c r="M226" s="3" t="s">
        <v>175</v>
      </c>
      <c r="N226" s="3" t="s">
        <v>501</v>
      </c>
      <c r="O226" s="3" t="s">
        <v>1057</v>
      </c>
      <c r="P226" s="3" t="s">
        <v>1141</v>
      </c>
      <c r="Q226" s="3" t="s">
        <v>392</v>
      </c>
      <c r="R226" s="13" t="s">
        <v>43</v>
      </c>
      <c r="S226" s="13" t="str">
        <f t="shared" si="13"/>
        <v>09/13/16</v>
      </c>
      <c r="T226" s="13" t="str">
        <f t="shared" si="14"/>
        <v>21:57:54</v>
      </c>
      <c r="U226" s="49">
        <v>1.0708643263199999</v>
      </c>
      <c r="V226" s="49">
        <v>241.86773244899999</v>
      </c>
    </row>
    <row r="227" spans="1:22" x14ac:dyDescent="0.35">
      <c r="A227" s="13" t="s">
        <v>728</v>
      </c>
      <c r="B227" s="43">
        <v>36.115761999999997</v>
      </c>
      <c r="C227" s="43">
        <v>-119.36209700000001</v>
      </c>
      <c r="D227" s="32" t="str">
        <f t="shared" si="12"/>
        <v>ANG_CH4_00225</v>
      </c>
      <c r="E227" s="32" t="s">
        <v>350</v>
      </c>
      <c r="F227" s="32" t="s">
        <v>351</v>
      </c>
      <c r="G227" s="32">
        <f t="shared" si="15"/>
        <v>225</v>
      </c>
      <c r="H227" s="44">
        <v>36.115761999999997</v>
      </c>
      <c r="I227" s="44">
        <v>-119.36209700000001</v>
      </c>
      <c r="J227" s="33" t="s">
        <v>343</v>
      </c>
      <c r="K227" s="20" t="s">
        <v>1194</v>
      </c>
      <c r="L227" s="20" t="s">
        <v>335</v>
      </c>
      <c r="M227" s="3" t="s">
        <v>175</v>
      </c>
      <c r="N227" s="3" t="s">
        <v>225</v>
      </c>
      <c r="O227" s="3" t="s">
        <v>1057</v>
      </c>
      <c r="P227" s="3" t="s">
        <v>1142</v>
      </c>
      <c r="Q227" s="3" t="s">
        <v>392</v>
      </c>
      <c r="R227" s="13" t="s">
        <v>46</v>
      </c>
      <c r="S227" s="13" t="str">
        <f t="shared" si="13"/>
        <v>09/14/16</v>
      </c>
      <c r="T227" s="13" t="str">
        <f t="shared" si="14"/>
        <v>18:40:32</v>
      </c>
      <c r="U227" s="49" t="s">
        <v>1217</v>
      </c>
      <c r="V227" s="49" t="s">
        <v>1217</v>
      </c>
    </row>
    <row r="228" spans="1:22" x14ac:dyDescent="0.35">
      <c r="A228" s="13" t="s">
        <v>729</v>
      </c>
      <c r="B228" s="43">
        <v>36.125925000000002</v>
      </c>
      <c r="C228" s="43">
        <v>-119.341317</v>
      </c>
      <c r="D228" s="32" t="str">
        <f t="shared" si="12"/>
        <v>ANG_CH4_00226</v>
      </c>
      <c r="E228" s="32" t="s">
        <v>350</v>
      </c>
      <c r="F228" s="32" t="s">
        <v>351</v>
      </c>
      <c r="G228" s="32">
        <f t="shared" si="15"/>
        <v>226</v>
      </c>
      <c r="H228" s="44">
        <v>36.125568000000001</v>
      </c>
      <c r="I228" s="44">
        <v>-119.341297</v>
      </c>
      <c r="J228" s="33" t="s">
        <v>343</v>
      </c>
      <c r="K228" s="20" t="s">
        <v>1194</v>
      </c>
      <c r="L228" s="20" t="s">
        <v>335</v>
      </c>
      <c r="M228" s="3" t="s">
        <v>175</v>
      </c>
      <c r="N228" s="3" t="s">
        <v>226</v>
      </c>
      <c r="O228" s="3" t="s">
        <v>1057</v>
      </c>
      <c r="P228" s="3" t="s">
        <v>1143</v>
      </c>
      <c r="Q228" s="3" t="s">
        <v>392</v>
      </c>
      <c r="R228" s="13" t="s">
        <v>46</v>
      </c>
      <c r="S228" s="13" t="str">
        <f t="shared" si="13"/>
        <v>09/14/16</v>
      </c>
      <c r="T228" s="13" t="str">
        <f t="shared" si="14"/>
        <v>18:40:32</v>
      </c>
      <c r="U228" s="49">
        <v>0.37741141300600001</v>
      </c>
      <c r="V228" s="49">
        <v>30.886890423000001</v>
      </c>
    </row>
    <row r="229" spans="1:22" x14ac:dyDescent="0.35">
      <c r="A229" s="13" t="s">
        <v>730</v>
      </c>
      <c r="B229" s="43">
        <v>36.116230000000002</v>
      </c>
      <c r="C229" s="43">
        <v>-119.334158</v>
      </c>
      <c r="D229" s="32" t="str">
        <f t="shared" si="12"/>
        <v>ANG_CH4_00227</v>
      </c>
      <c r="E229" s="32" t="s">
        <v>350</v>
      </c>
      <c r="F229" s="32" t="s">
        <v>351</v>
      </c>
      <c r="G229" s="32">
        <f t="shared" si="15"/>
        <v>227</v>
      </c>
      <c r="H229" s="44">
        <v>36.115895999999999</v>
      </c>
      <c r="I229" s="44">
        <v>-119.33416200000001</v>
      </c>
      <c r="J229" s="33" t="s">
        <v>343</v>
      </c>
      <c r="K229" s="20" t="s">
        <v>1197</v>
      </c>
      <c r="L229" s="20" t="s">
        <v>335</v>
      </c>
      <c r="M229" s="3" t="s">
        <v>175</v>
      </c>
      <c r="N229" s="3" t="s">
        <v>502</v>
      </c>
      <c r="O229" s="3" t="s">
        <v>1057</v>
      </c>
      <c r="P229" s="3" t="s">
        <v>1144</v>
      </c>
      <c r="Q229" s="3" t="s">
        <v>392</v>
      </c>
      <c r="R229" s="13" t="s">
        <v>46</v>
      </c>
      <c r="S229" s="13" t="str">
        <f t="shared" si="13"/>
        <v>09/14/16</v>
      </c>
      <c r="T229" s="13" t="str">
        <f t="shared" si="14"/>
        <v>18:40:32</v>
      </c>
      <c r="U229" s="49" t="s">
        <v>1217</v>
      </c>
      <c r="V229" s="49" t="s">
        <v>1217</v>
      </c>
    </row>
    <row r="230" spans="1:22" x14ac:dyDescent="0.35">
      <c r="A230" s="13" t="s">
        <v>731</v>
      </c>
      <c r="B230" s="43">
        <v>36.128470999999998</v>
      </c>
      <c r="C230" s="43">
        <v>-119.43108100000001</v>
      </c>
      <c r="D230" s="32" t="str">
        <f t="shared" si="12"/>
        <v>ANG_CH4_00228</v>
      </c>
      <c r="E230" s="32" t="s">
        <v>350</v>
      </c>
      <c r="F230" s="32" t="s">
        <v>351</v>
      </c>
      <c r="G230" s="32">
        <f t="shared" si="15"/>
        <v>228</v>
      </c>
      <c r="H230" s="44">
        <v>36.128470999999998</v>
      </c>
      <c r="I230" s="44">
        <v>-119.43108100000001</v>
      </c>
      <c r="J230" s="33" t="s">
        <v>343</v>
      </c>
      <c r="K230" s="20" t="s">
        <v>1194</v>
      </c>
      <c r="L230" s="20" t="s">
        <v>335</v>
      </c>
      <c r="M230" s="3" t="s">
        <v>175</v>
      </c>
      <c r="N230" s="3" t="s">
        <v>227</v>
      </c>
      <c r="O230" s="3" t="s">
        <v>1057</v>
      </c>
      <c r="P230" s="3" t="s">
        <v>1145</v>
      </c>
      <c r="Q230" s="3" t="s">
        <v>392</v>
      </c>
      <c r="R230" s="13" t="s">
        <v>47</v>
      </c>
      <c r="S230" s="13" t="str">
        <f t="shared" si="13"/>
        <v>09/14/16</v>
      </c>
      <c r="T230" s="13" t="str">
        <f t="shared" si="14"/>
        <v>18:53:49</v>
      </c>
      <c r="U230" s="49" t="s">
        <v>1217</v>
      </c>
      <c r="V230" s="49" t="s">
        <v>1217</v>
      </c>
    </row>
    <row r="231" spans="1:22" x14ac:dyDescent="0.35">
      <c r="A231" s="13" t="s">
        <v>732</v>
      </c>
      <c r="B231" s="43">
        <v>36.156312999999997</v>
      </c>
      <c r="C231" s="43">
        <v>-119.240403</v>
      </c>
      <c r="D231" s="32" t="str">
        <f t="shared" si="12"/>
        <v>ANG_CH4_00229</v>
      </c>
      <c r="E231" s="32" t="s">
        <v>350</v>
      </c>
      <c r="F231" s="32" t="s">
        <v>351</v>
      </c>
      <c r="G231" s="32">
        <f t="shared" si="15"/>
        <v>229</v>
      </c>
      <c r="H231" s="44">
        <v>36.156312999999997</v>
      </c>
      <c r="I231" s="44">
        <v>-119.240403</v>
      </c>
      <c r="J231" s="33" t="s">
        <v>343</v>
      </c>
      <c r="K231" s="20" t="s">
        <v>1197</v>
      </c>
      <c r="L231" s="20" t="s">
        <v>335</v>
      </c>
      <c r="M231" s="3" t="s">
        <v>175</v>
      </c>
      <c r="N231" s="3" t="s">
        <v>228</v>
      </c>
      <c r="O231" s="3" t="s">
        <v>1057</v>
      </c>
      <c r="P231" s="3" t="s">
        <v>1146</v>
      </c>
      <c r="Q231" s="3" t="s">
        <v>392</v>
      </c>
      <c r="R231" s="13" t="s">
        <v>47</v>
      </c>
      <c r="S231" s="13" t="str">
        <f t="shared" si="13"/>
        <v>09/14/16</v>
      </c>
      <c r="T231" s="13" t="str">
        <f t="shared" si="14"/>
        <v>18:53:49</v>
      </c>
      <c r="U231" s="49">
        <v>1.78692709515</v>
      </c>
      <c r="V231" s="49">
        <v>299.59472625500001</v>
      </c>
    </row>
    <row r="232" spans="1:22" x14ac:dyDescent="0.35">
      <c r="A232" s="13" t="s">
        <v>733</v>
      </c>
      <c r="B232" s="43">
        <v>36.161054999999998</v>
      </c>
      <c r="C232" s="43">
        <v>-119.21783000000001</v>
      </c>
      <c r="D232" s="32" t="str">
        <f t="shared" si="12"/>
        <v>ANG_CH4_00230</v>
      </c>
      <c r="E232" s="32" t="s">
        <v>350</v>
      </c>
      <c r="F232" s="32" t="s">
        <v>351</v>
      </c>
      <c r="G232" s="32">
        <f t="shared" si="15"/>
        <v>230</v>
      </c>
      <c r="H232" s="44">
        <v>36.161054999999998</v>
      </c>
      <c r="I232" s="44">
        <v>-119.21783000000001</v>
      </c>
      <c r="J232" s="33" t="s">
        <v>343</v>
      </c>
      <c r="K232" s="20" t="s">
        <v>1194</v>
      </c>
      <c r="L232" s="20" t="s">
        <v>335</v>
      </c>
      <c r="M232" s="3" t="s">
        <v>175</v>
      </c>
      <c r="N232" s="3" t="s">
        <v>503</v>
      </c>
      <c r="O232" s="3" t="s">
        <v>1057</v>
      </c>
      <c r="P232" s="3"/>
      <c r="Q232" s="3" t="s">
        <v>392</v>
      </c>
      <c r="R232" s="13" t="s">
        <v>47</v>
      </c>
      <c r="S232" s="13" t="str">
        <f t="shared" si="13"/>
        <v>09/14/16</v>
      </c>
      <c r="T232" s="13" t="str">
        <f t="shared" si="14"/>
        <v>18:53:49</v>
      </c>
      <c r="U232" s="49">
        <v>1</v>
      </c>
      <c r="V232" s="49" t="s">
        <v>1217</v>
      </c>
    </row>
    <row r="233" spans="1:22" x14ac:dyDescent="0.35">
      <c r="A233" s="13" t="s">
        <v>734</v>
      </c>
      <c r="B233" s="43">
        <v>36.162408999999997</v>
      </c>
      <c r="C233" s="43">
        <v>-119.217586</v>
      </c>
      <c r="D233" s="32" t="str">
        <f t="shared" si="12"/>
        <v>ANG_CH4_00231</v>
      </c>
      <c r="E233" s="32" t="s">
        <v>350</v>
      </c>
      <c r="F233" s="32" t="s">
        <v>351</v>
      </c>
      <c r="G233" s="32">
        <f t="shared" si="15"/>
        <v>231</v>
      </c>
      <c r="H233" s="44">
        <v>36.162408999999997</v>
      </c>
      <c r="I233" s="44">
        <v>-119.217586</v>
      </c>
      <c r="J233" s="33" t="s">
        <v>343</v>
      </c>
      <c r="K233" s="20" t="s">
        <v>1194</v>
      </c>
      <c r="L233" s="20" t="s">
        <v>335</v>
      </c>
      <c r="M233" s="3" t="s">
        <v>175</v>
      </c>
      <c r="N233" s="3" t="s">
        <v>504</v>
      </c>
      <c r="O233" s="3" t="s">
        <v>1057</v>
      </c>
      <c r="P233" s="3"/>
      <c r="Q233" s="3" t="s">
        <v>392</v>
      </c>
      <c r="R233" s="13" t="s">
        <v>47</v>
      </c>
      <c r="S233" s="13" t="str">
        <f t="shared" si="13"/>
        <v>09/14/16</v>
      </c>
      <c r="T233" s="13" t="str">
        <f t="shared" si="14"/>
        <v>18:53:49</v>
      </c>
      <c r="U233" s="49">
        <v>0.118705603294</v>
      </c>
      <c r="V233" s="49">
        <v>15.2970585408</v>
      </c>
    </row>
    <row r="234" spans="1:22" ht="36" x14ac:dyDescent="0.35">
      <c r="A234" s="13" t="s">
        <v>735</v>
      </c>
      <c r="B234" s="43">
        <v>37.123294000000001</v>
      </c>
      <c r="C234" s="43">
        <v>-120.363508</v>
      </c>
      <c r="D234" s="32" t="str">
        <f t="shared" si="12"/>
        <v>ANG_CH4_00232</v>
      </c>
      <c r="E234" s="32" t="s">
        <v>350</v>
      </c>
      <c r="F234" s="32" t="s">
        <v>351</v>
      </c>
      <c r="G234" s="32">
        <f t="shared" si="15"/>
        <v>232</v>
      </c>
      <c r="H234" s="44">
        <v>37.123294000000001</v>
      </c>
      <c r="I234" s="44">
        <v>-120.363508</v>
      </c>
      <c r="J234" s="33" t="s">
        <v>343</v>
      </c>
      <c r="K234" s="20" t="s">
        <v>1204</v>
      </c>
      <c r="L234" s="20" t="s">
        <v>344</v>
      </c>
      <c r="M234" s="3" t="s">
        <v>174</v>
      </c>
      <c r="N234" s="3" t="s">
        <v>505</v>
      </c>
      <c r="O234" s="3" t="s">
        <v>1057</v>
      </c>
      <c r="P234" s="3" t="s">
        <v>1147</v>
      </c>
      <c r="Q234" s="3" t="s">
        <v>392</v>
      </c>
      <c r="R234" s="13" t="s">
        <v>85</v>
      </c>
      <c r="S234" s="13" t="str">
        <f t="shared" si="13"/>
        <v>09/19/16</v>
      </c>
      <c r="T234" s="13" t="str">
        <f t="shared" si="14"/>
        <v>20:59:55</v>
      </c>
      <c r="U234" s="49">
        <v>6.2382655381200003</v>
      </c>
      <c r="V234" s="49">
        <v>321.95224801199998</v>
      </c>
    </row>
    <row r="235" spans="1:22" ht="36" x14ac:dyDescent="0.35">
      <c r="A235" s="13" t="s">
        <v>736</v>
      </c>
      <c r="B235" s="43">
        <v>37.157279000000003</v>
      </c>
      <c r="C235" s="43">
        <v>-120.39167</v>
      </c>
      <c r="D235" s="32" t="str">
        <f t="shared" si="12"/>
        <v>ANG_CH4_00233</v>
      </c>
      <c r="E235" s="32" t="s">
        <v>350</v>
      </c>
      <c r="F235" s="32" t="s">
        <v>351</v>
      </c>
      <c r="G235" s="32">
        <f t="shared" si="15"/>
        <v>233</v>
      </c>
      <c r="H235" s="44">
        <v>37.157800000000002</v>
      </c>
      <c r="I235" s="44">
        <v>-120.392</v>
      </c>
      <c r="J235" s="33" t="s">
        <v>506</v>
      </c>
      <c r="K235" s="20" t="s">
        <v>1204</v>
      </c>
      <c r="L235" s="20" t="s">
        <v>344</v>
      </c>
      <c r="M235" s="3" t="s">
        <v>175</v>
      </c>
      <c r="N235" s="3" t="s">
        <v>507</v>
      </c>
      <c r="O235" s="3" t="s">
        <v>1057</v>
      </c>
      <c r="P235" s="3" t="s">
        <v>1148</v>
      </c>
      <c r="Q235" s="3" t="s">
        <v>392</v>
      </c>
      <c r="R235" s="13" t="s">
        <v>85</v>
      </c>
      <c r="S235" s="13" t="str">
        <f t="shared" si="13"/>
        <v>09/19/16</v>
      </c>
      <c r="T235" s="13" t="str">
        <f t="shared" si="14"/>
        <v>20:59:55</v>
      </c>
      <c r="U235" s="49">
        <v>25.7793039787</v>
      </c>
      <c r="V235" s="49">
        <v>488.20016386700001</v>
      </c>
    </row>
    <row r="236" spans="1:22" x14ac:dyDescent="0.35">
      <c r="A236" s="13" t="s">
        <v>737</v>
      </c>
      <c r="B236" s="43">
        <v>37.208737999999997</v>
      </c>
      <c r="C236" s="43">
        <v>-120.46378199999999</v>
      </c>
      <c r="D236" s="32" t="str">
        <f t="shared" si="12"/>
        <v>ANG_CH4_00234</v>
      </c>
      <c r="E236" s="32" t="s">
        <v>350</v>
      </c>
      <c r="F236" s="32" t="s">
        <v>351</v>
      </c>
      <c r="G236" s="32">
        <f t="shared" si="15"/>
        <v>234</v>
      </c>
      <c r="H236" s="44">
        <v>37.2089</v>
      </c>
      <c r="I236" s="44">
        <v>-120.4637</v>
      </c>
      <c r="J236" s="33" t="s">
        <v>343</v>
      </c>
      <c r="K236" s="20" t="s">
        <v>1205</v>
      </c>
      <c r="L236" s="20" t="s">
        <v>344</v>
      </c>
      <c r="M236" s="3" t="s">
        <v>175</v>
      </c>
      <c r="N236" s="3" t="s">
        <v>508</v>
      </c>
      <c r="O236" s="3" t="s">
        <v>1057</v>
      </c>
      <c r="P236" s="3"/>
      <c r="Q236" s="3" t="s">
        <v>392</v>
      </c>
      <c r="R236" s="13" t="s">
        <v>85</v>
      </c>
      <c r="S236" s="13" t="str">
        <f t="shared" si="13"/>
        <v>09/19/16</v>
      </c>
      <c r="T236" s="13" t="str">
        <f t="shared" si="14"/>
        <v>20:59:55</v>
      </c>
      <c r="U236" s="49">
        <v>22.1303278245</v>
      </c>
      <c r="V236" s="49">
        <v>498.26017300199999</v>
      </c>
    </row>
    <row r="237" spans="1:22" x14ac:dyDescent="0.35">
      <c r="A237" s="13" t="s">
        <v>738</v>
      </c>
      <c r="B237" s="43">
        <v>37.180219000000001</v>
      </c>
      <c r="C237" s="43">
        <v>-120.435275</v>
      </c>
      <c r="D237" s="32" t="str">
        <f t="shared" si="12"/>
        <v>ANG_CH4_00235</v>
      </c>
      <c r="E237" s="32" t="s">
        <v>350</v>
      </c>
      <c r="F237" s="32" t="s">
        <v>351</v>
      </c>
      <c r="G237" s="32">
        <f t="shared" si="15"/>
        <v>235</v>
      </c>
      <c r="H237" s="44">
        <v>37.180219000000001</v>
      </c>
      <c r="I237" s="44">
        <v>-120.435275</v>
      </c>
      <c r="J237" s="33" t="s">
        <v>343</v>
      </c>
      <c r="K237" s="20" t="s">
        <v>1205</v>
      </c>
      <c r="L237" s="20" t="s">
        <v>344</v>
      </c>
      <c r="M237" s="3" t="s">
        <v>174</v>
      </c>
      <c r="N237" s="3" t="s">
        <v>509</v>
      </c>
      <c r="O237" s="3" t="s">
        <v>1057</v>
      </c>
      <c r="P237" s="3"/>
      <c r="Q237" s="3" t="s">
        <v>392</v>
      </c>
      <c r="R237" s="13" t="s">
        <v>86</v>
      </c>
      <c r="S237" s="13" t="str">
        <f t="shared" si="13"/>
        <v>09/19/16</v>
      </c>
      <c r="T237" s="13" t="str">
        <f t="shared" si="14"/>
        <v>21:13:11</v>
      </c>
      <c r="U237" s="49">
        <v>3.1282060039199999</v>
      </c>
      <c r="V237" s="49">
        <v>273.67765710800001</v>
      </c>
    </row>
    <row r="238" spans="1:22" x14ac:dyDescent="0.35">
      <c r="A238" s="13" t="s">
        <v>739</v>
      </c>
      <c r="B238" s="43">
        <v>37.179617</v>
      </c>
      <c r="C238" s="43">
        <v>-120.435439</v>
      </c>
      <c r="D238" s="32" t="str">
        <f t="shared" si="12"/>
        <v>ANG_CH4_00236</v>
      </c>
      <c r="E238" s="32" t="s">
        <v>350</v>
      </c>
      <c r="F238" s="32" t="s">
        <v>351</v>
      </c>
      <c r="G238" s="32">
        <f t="shared" si="15"/>
        <v>236</v>
      </c>
      <c r="H238" s="44">
        <v>37.179617</v>
      </c>
      <c r="I238" s="44">
        <v>-120.435439</v>
      </c>
      <c r="J238" s="33" t="s">
        <v>343</v>
      </c>
      <c r="K238" s="20" t="s">
        <v>1205</v>
      </c>
      <c r="L238" s="20" t="s">
        <v>344</v>
      </c>
      <c r="M238" s="3" t="s">
        <v>174</v>
      </c>
      <c r="N238" s="3" t="s">
        <v>510</v>
      </c>
      <c r="O238" s="3" t="s">
        <v>1057</v>
      </c>
      <c r="P238" s="3"/>
      <c r="Q238" s="3" t="s">
        <v>392</v>
      </c>
      <c r="R238" s="13" t="s">
        <v>86</v>
      </c>
      <c r="S238" s="13" t="str">
        <f t="shared" si="13"/>
        <v>09/19/16</v>
      </c>
      <c r="T238" s="13" t="str">
        <f t="shared" si="14"/>
        <v>21:13:11</v>
      </c>
      <c r="U238" s="49">
        <v>3.1282059913500002</v>
      </c>
      <c r="V238" s="49">
        <v>273.67765710800001</v>
      </c>
    </row>
    <row r="239" spans="1:22" x14ac:dyDescent="0.35">
      <c r="A239" s="13" t="s">
        <v>740</v>
      </c>
      <c r="B239" s="43">
        <v>36.033299999999997</v>
      </c>
      <c r="C239" s="43">
        <v>-119.40478899999999</v>
      </c>
      <c r="D239" s="32" t="str">
        <f t="shared" si="12"/>
        <v>ANG_CH4_00237</v>
      </c>
      <c r="E239" s="32" t="s">
        <v>350</v>
      </c>
      <c r="F239" s="32" t="s">
        <v>351</v>
      </c>
      <c r="G239" s="32">
        <f t="shared" si="15"/>
        <v>237</v>
      </c>
      <c r="H239" s="44">
        <v>36.033299999999997</v>
      </c>
      <c r="I239" s="44">
        <v>-119.40478899999999</v>
      </c>
      <c r="J239" s="33" t="s">
        <v>343</v>
      </c>
      <c r="K239" s="20" t="s">
        <v>1206</v>
      </c>
      <c r="L239" s="20" t="s">
        <v>344</v>
      </c>
      <c r="M239" s="3" t="s">
        <v>174</v>
      </c>
      <c r="N239" s="3" t="s">
        <v>511</v>
      </c>
      <c r="O239" s="3" t="s">
        <v>1057</v>
      </c>
      <c r="P239" s="3" t="s">
        <v>1149</v>
      </c>
      <c r="Q239" s="3" t="s">
        <v>392</v>
      </c>
      <c r="R239" s="13" t="s">
        <v>87</v>
      </c>
      <c r="S239" s="13" t="str">
        <f t="shared" si="13"/>
        <v>09/22/16</v>
      </c>
      <c r="T239" s="13" t="str">
        <f t="shared" si="14"/>
        <v>18:31:43</v>
      </c>
      <c r="U239" s="49">
        <v>3.7407182999900002</v>
      </c>
      <c r="V239" s="49">
        <v>335.014775794</v>
      </c>
    </row>
    <row r="240" spans="1:22" x14ac:dyDescent="0.35">
      <c r="A240" s="13" t="s">
        <v>742</v>
      </c>
      <c r="B240" s="43">
        <v>36.038800000000002</v>
      </c>
      <c r="C240" s="43">
        <v>-119.39793299999999</v>
      </c>
      <c r="D240" s="32" t="str">
        <f t="shared" si="12"/>
        <v>ANG_CH4_00238</v>
      </c>
      <c r="E240" s="32" t="s">
        <v>350</v>
      </c>
      <c r="F240" s="32" t="s">
        <v>351</v>
      </c>
      <c r="G240" s="32">
        <f t="shared" si="15"/>
        <v>238</v>
      </c>
      <c r="H240" s="44">
        <v>36.038800000000002</v>
      </c>
      <c r="I240" s="44">
        <v>-119.39793299999999</v>
      </c>
      <c r="J240" s="33" t="s">
        <v>343</v>
      </c>
      <c r="K240" s="20" t="s">
        <v>1206</v>
      </c>
      <c r="L240" s="20" t="s">
        <v>344</v>
      </c>
      <c r="M240" s="3" t="s">
        <v>174</v>
      </c>
      <c r="N240" s="3" t="s">
        <v>512</v>
      </c>
      <c r="O240" s="3" t="s">
        <v>1057</v>
      </c>
      <c r="P240" s="3" t="s">
        <v>1133</v>
      </c>
      <c r="Q240" s="3" t="s">
        <v>392</v>
      </c>
      <c r="R240" s="13" t="s">
        <v>87</v>
      </c>
      <c r="S240" s="13" t="str">
        <f t="shared" si="13"/>
        <v>09/22/16</v>
      </c>
      <c r="T240" s="13" t="str">
        <f t="shared" si="14"/>
        <v>18:31:43</v>
      </c>
      <c r="U240" s="49">
        <v>1.11954863905</v>
      </c>
      <c r="V240" s="49">
        <v>182.59780940600001</v>
      </c>
    </row>
    <row r="241" spans="1:22" x14ac:dyDescent="0.35">
      <c r="A241" s="13" t="s">
        <v>741</v>
      </c>
      <c r="B241" s="43">
        <v>36.053206000000003</v>
      </c>
      <c r="C241" s="43">
        <v>-119.397717</v>
      </c>
      <c r="D241" s="32" t="str">
        <f t="shared" si="12"/>
        <v>ANG_CH4_00239</v>
      </c>
      <c r="E241" s="32" t="s">
        <v>350</v>
      </c>
      <c r="F241" s="32" t="s">
        <v>351</v>
      </c>
      <c r="G241" s="32">
        <f t="shared" si="15"/>
        <v>239</v>
      </c>
      <c r="H241" s="44">
        <v>36.053206000000003</v>
      </c>
      <c r="I241" s="44">
        <v>-119.397717</v>
      </c>
      <c r="J241" s="33" t="s">
        <v>514</v>
      </c>
      <c r="K241" s="20" t="s">
        <v>1195</v>
      </c>
      <c r="L241" s="20" t="s">
        <v>344</v>
      </c>
      <c r="M241" s="3" t="s">
        <v>175</v>
      </c>
      <c r="N241" s="3" t="s">
        <v>520</v>
      </c>
      <c r="O241" s="3" t="s">
        <v>1057</v>
      </c>
      <c r="P241" s="3" t="s">
        <v>1150</v>
      </c>
      <c r="Q241" s="3" t="s">
        <v>392</v>
      </c>
      <c r="R241" s="13" t="s">
        <v>91</v>
      </c>
      <c r="S241" s="13" t="str">
        <f t="shared" si="13"/>
        <v>09/22/16</v>
      </c>
      <c r="T241" s="13" t="str">
        <f t="shared" si="14"/>
        <v>19:23:59</v>
      </c>
      <c r="U241" s="49">
        <v>2.9409265008299998</v>
      </c>
      <c r="V241" s="49">
        <v>489.282249831</v>
      </c>
    </row>
    <row r="242" spans="1:22" x14ac:dyDescent="0.35">
      <c r="A242" s="13" t="s">
        <v>741</v>
      </c>
      <c r="B242" s="43">
        <v>36.053206000000003</v>
      </c>
      <c r="C242" s="43">
        <v>-119.397717</v>
      </c>
      <c r="D242" s="32" t="str">
        <f t="shared" si="12"/>
        <v>ANG_CH4_00240</v>
      </c>
      <c r="E242" s="32" t="s">
        <v>350</v>
      </c>
      <c r="F242" s="32" t="s">
        <v>351</v>
      </c>
      <c r="G242" s="32">
        <f t="shared" si="15"/>
        <v>240</v>
      </c>
      <c r="H242" s="44">
        <v>36.053206000000003</v>
      </c>
      <c r="I242" s="44">
        <v>-119.397717</v>
      </c>
      <c r="J242" s="33" t="s">
        <v>514</v>
      </c>
      <c r="K242" s="20" t="s">
        <v>1195</v>
      </c>
      <c r="L242" s="20" t="s">
        <v>344</v>
      </c>
      <c r="M242" s="3" t="s">
        <v>174</v>
      </c>
      <c r="N242" s="3" t="s">
        <v>513</v>
      </c>
      <c r="O242" s="3" t="s">
        <v>1057</v>
      </c>
      <c r="P242" s="3" t="s">
        <v>1150</v>
      </c>
      <c r="Q242" s="3" t="s">
        <v>392</v>
      </c>
      <c r="R242" s="13" t="s">
        <v>88</v>
      </c>
      <c r="S242" s="13" t="str">
        <f t="shared" si="13"/>
        <v>09/22/16</v>
      </c>
      <c r="T242" s="13" t="str">
        <f t="shared" si="14"/>
        <v>18:42:15</v>
      </c>
      <c r="U242" s="49">
        <v>2.8092190958600001</v>
      </c>
      <c r="V242" s="49">
        <v>491.63401021499999</v>
      </c>
    </row>
    <row r="243" spans="1:22" x14ac:dyDescent="0.35">
      <c r="A243" s="13" t="s">
        <v>743</v>
      </c>
      <c r="B243" s="43">
        <v>36.227193999999997</v>
      </c>
      <c r="C243" s="43">
        <v>-119.163803</v>
      </c>
      <c r="D243" s="32" t="str">
        <f t="shared" si="12"/>
        <v>ANG_CH4_00241</v>
      </c>
      <c r="E243" s="32" t="s">
        <v>350</v>
      </c>
      <c r="F243" s="32" t="s">
        <v>351</v>
      </c>
      <c r="G243" s="32">
        <f t="shared" si="15"/>
        <v>241</v>
      </c>
      <c r="H243" s="44">
        <v>36.227193999999997</v>
      </c>
      <c r="I243" s="44">
        <v>-119.163803</v>
      </c>
      <c r="J243" s="33" t="s">
        <v>514</v>
      </c>
      <c r="K243" s="20" t="s">
        <v>1207</v>
      </c>
      <c r="L243" s="20" t="s">
        <v>344</v>
      </c>
      <c r="M243" s="3" t="s">
        <v>174</v>
      </c>
      <c r="N243" s="3" t="s">
        <v>515</v>
      </c>
      <c r="O243" s="3" t="s">
        <v>1057</v>
      </c>
      <c r="P243" s="3" t="s">
        <v>1151</v>
      </c>
      <c r="Q243" s="3" t="s">
        <v>392</v>
      </c>
      <c r="R243" s="13" t="s">
        <v>88</v>
      </c>
      <c r="S243" s="13" t="str">
        <f t="shared" si="13"/>
        <v>09/22/16</v>
      </c>
      <c r="T243" s="13" t="str">
        <f t="shared" si="14"/>
        <v>18:42:15</v>
      </c>
      <c r="U243" s="49">
        <v>7.1142276278700001</v>
      </c>
      <c r="V243" s="49">
        <v>496.72825568899998</v>
      </c>
    </row>
    <row r="244" spans="1:22" x14ac:dyDescent="0.35">
      <c r="A244" s="13" t="s">
        <v>744</v>
      </c>
      <c r="B244" s="43">
        <v>36.156683000000001</v>
      </c>
      <c r="C244" s="43">
        <v>-119.283083</v>
      </c>
      <c r="D244" s="32" t="str">
        <f t="shared" si="12"/>
        <v>ANG_CH4_00242</v>
      </c>
      <c r="E244" s="32" t="s">
        <v>350</v>
      </c>
      <c r="F244" s="32" t="s">
        <v>351</v>
      </c>
      <c r="G244" s="32">
        <f t="shared" si="15"/>
        <v>242</v>
      </c>
      <c r="H244" s="44">
        <v>36.156683000000001</v>
      </c>
      <c r="I244" s="44">
        <v>-119.283083</v>
      </c>
      <c r="J244" s="33" t="s">
        <v>514</v>
      </c>
      <c r="K244" s="20" t="s">
        <v>1197</v>
      </c>
      <c r="L244" s="20" t="s">
        <v>344</v>
      </c>
      <c r="M244" s="3" t="s">
        <v>174</v>
      </c>
      <c r="N244" s="3" t="s">
        <v>523</v>
      </c>
      <c r="O244" s="3" t="s">
        <v>1057</v>
      </c>
      <c r="P244" s="3" t="s">
        <v>1152</v>
      </c>
      <c r="Q244" s="3" t="s">
        <v>392</v>
      </c>
      <c r="R244" s="13" t="s">
        <v>92</v>
      </c>
      <c r="S244" s="13" t="str">
        <f t="shared" si="13"/>
        <v>09/22/16</v>
      </c>
      <c r="T244" s="13" t="str">
        <f t="shared" si="14"/>
        <v>19:33:50</v>
      </c>
      <c r="U244" s="49">
        <v>1.93786878162</v>
      </c>
      <c r="V244" s="49">
        <v>140.14995540499999</v>
      </c>
    </row>
    <row r="245" spans="1:22" x14ac:dyDescent="0.35">
      <c r="A245" s="13" t="s">
        <v>744</v>
      </c>
      <c r="B245" s="43">
        <v>36.156683000000001</v>
      </c>
      <c r="C245" s="43">
        <v>-119.283083</v>
      </c>
      <c r="D245" s="32" t="str">
        <f t="shared" si="12"/>
        <v>ANG_CH4_00243</v>
      </c>
      <c r="E245" s="32" t="s">
        <v>350</v>
      </c>
      <c r="F245" s="32" t="s">
        <v>351</v>
      </c>
      <c r="G245" s="32">
        <f t="shared" si="15"/>
        <v>243</v>
      </c>
      <c r="H245" s="44">
        <v>36.156683000000001</v>
      </c>
      <c r="I245" s="44">
        <v>-119.283083</v>
      </c>
      <c r="J245" s="33" t="s">
        <v>514</v>
      </c>
      <c r="K245" s="20" t="s">
        <v>1197</v>
      </c>
      <c r="L245" s="20" t="s">
        <v>344</v>
      </c>
      <c r="M245" s="3" t="s">
        <v>174</v>
      </c>
      <c r="N245" s="3" t="s">
        <v>516</v>
      </c>
      <c r="O245" s="3" t="s">
        <v>1057</v>
      </c>
      <c r="P245" s="3" t="s">
        <v>1152</v>
      </c>
      <c r="Q245" s="3" t="s">
        <v>392</v>
      </c>
      <c r="R245" s="13" t="s">
        <v>89</v>
      </c>
      <c r="S245" s="13" t="str">
        <f t="shared" si="13"/>
        <v>09/22/16</v>
      </c>
      <c r="T245" s="13" t="str">
        <f t="shared" si="14"/>
        <v>18:52:37</v>
      </c>
      <c r="U245" s="49">
        <v>2.6780596014600002</v>
      </c>
      <c r="V245" s="49">
        <v>219.10221358999999</v>
      </c>
    </row>
    <row r="246" spans="1:22" x14ac:dyDescent="0.35">
      <c r="A246" s="13" t="s">
        <v>745</v>
      </c>
      <c r="B246" s="43">
        <v>36.212730999999998</v>
      </c>
      <c r="C246" s="43">
        <v>-119.199039</v>
      </c>
      <c r="D246" s="32" t="str">
        <f t="shared" si="12"/>
        <v>ANG_CH4_00244</v>
      </c>
      <c r="E246" s="32" t="s">
        <v>350</v>
      </c>
      <c r="F246" s="32" t="s">
        <v>351</v>
      </c>
      <c r="G246" s="32">
        <f t="shared" si="15"/>
        <v>244</v>
      </c>
      <c r="H246" s="44">
        <v>36.212730999999998</v>
      </c>
      <c r="I246" s="44">
        <v>-119.199039</v>
      </c>
      <c r="J246" s="33" t="s">
        <v>514</v>
      </c>
      <c r="K246" s="20" t="s">
        <v>1197</v>
      </c>
      <c r="L246" s="20" t="s">
        <v>344</v>
      </c>
      <c r="M246" s="3" t="s">
        <v>175</v>
      </c>
      <c r="N246" s="3" t="s">
        <v>517</v>
      </c>
      <c r="O246" s="3" t="s">
        <v>1057</v>
      </c>
      <c r="P246" s="3" t="s">
        <v>1153</v>
      </c>
      <c r="Q246" s="3" t="s">
        <v>392</v>
      </c>
      <c r="R246" s="13" t="s">
        <v>89</v>
      </c>
      <c r="S246" s="13" t="str">
        <f t="shared" si="13"/>
        <v>09/22/16</v>
      </c>
      <c r="T246" s="13" t="str">
        <f t="shared" si="14"/>
        <v>18:52:37</v>
      </c>
      <c r="U246" s="49">
        <v>28.2608602647</v>
      </c>
      <c r="V246" s="49">
        <v>499.09640351299998</v>
      </c>
    </row>
    <row r="247" spans="1:22" x14ac:dyDescent="0.35">
      <c r="A247" s="13" t="s">
        <v>745</v>
      </c>
      <c r="B247" s="43">
        <v>36.212730999999998</v>
      </c>
      <c r="C247" s="43">
        <v>-119.199039</v>
      </c>
      <c r="D247" s="32" t="str">
        <f t="shared" si="12"/>
        <v>ANG_CH4_00245</v>
      </c>
      <c r="E247" s="32" t="s">
        <v>350</v>
      </c>
      <c r="F247" s="32" t="s">
        <v>351</v>
      </c>
      <c r="G247" s="32">
        <f t="shared" si="15"/>
        <v>245</v>
      </c>
      <c r="H247" s="44">
        <v>36.212730999999998</v>
      </c>
      <c r="I247" s="44">
        <v>-119.199039</v>
      </c>
      <c r="J247" s="33" t="s">
        <v>514</v>
      </c>
      <c r="K247" s="20" t="s">
        <v>1197</v>
      </c>
      <c r="L247" s="20" t="s">
        <v>344</v>
      </c>
      <c r="M247" s="3" t="s">
        <v>175</v>
      </c>
      <c r="N247" s="3" t="s">
        <v>534</v>
      </c>
      <c r="O247" s="3" t="s">
        <v>1057</v>
      </c>
      <c r="P247" s="3" t="s">
        <v>1153</v>
      </c>
      <c r="Q247" s="3" t="s">
        <v>392</v>
      </c>
      <c r="R247" s="13" t="s">
        <v>96</v>
      </c>
      <c r="S247" s="13" t="str">
        <f t="shared" si="13"/>
        <v>09/22/16</v>
      </c>
      <c r="T247" s="13" t="str">
        <f t="shared" si="14"/>
        <v>20:13:14</v>
      </c>
      <c r="U247" s="49">
        <v>4.0369625298800003</v>
      </c>
      <c r="V247" s="49">
        <v>498.31099726999997</v>
      </c>
    </row>
    <row r="248" spans="1:22" x14ac:dyDescent="0.35">
      <c r="A248" s="13" t="s">
        <v>745</v>
      </c>
      <c r="B248" s="43">
        <v>36.212730999999998</v>
      </c>
      <c r="C248" s="43">
        <v>-119.199039</v>
      </c>
      <c r="D248" s="32" t="str">
        <f t="shared" si="12"/>
        <v>ANG_CH4_00246</v>
      </c>
      <c r="E248" s="32" t="s">
        <v>350</v>
      </c>
      <c r="F248" s="32" t="s">
        <v>351</v>
      </c>
      <c r="G248" s="32">
        <f t="shared" si="15"/>
        <v>246</v>
      </c>
      <c r="H248" s="44">
        <v>36.212730999999998</v>
      </c>
      <c r="I248" s="44">
        <v>-119.199039</v>
      </c>
      <c r="J248" s="33" t="s">
        <v>514</v>
      </c>
      <c r="K248" s="20" t="s">
        <v>1197</v>
      </c>
      <c r="L248" s="20" t="s">
        <v>344</v>
      </c>
      <c r="M248" s="3" t="s">
        <v>175</v>
      </c>
      <c r="N248" s="3" t="s">
        <v>554</v>
      </c>
      <c r="O248" s="3" t="s">
        <v>1057</v>
      </c>
      <c r="P248" s="3" t="s">
        <v>1153</v>
      </c>
      <c r="Q248" s="3" t="s">
        <v>392</v>
      </c>
      <c r="R248" s="13" t="s">
        <v>103</v>
      </c>
      <c r="S248" s="13" t="str">
        <f t="shared" si="13"/>
        <v>09/22/16</v>
      </c>
      <c r="T248" s="13" t="str">
        <f t="shared" si="14"/>
        <v>21:31:41</v>
      </c>
      <c r="U248" s="49">
        <v>3.6087350924499999</v>
      </c>
      <c r="V248" s="49">
        <v>498.45701921</v>
      </c>
    </row>
    <row r="249" spans="1:22" x14ac:dyDescent="0.35">
      <c r="A249" s="13" t="s">
        <v>746</v>
      </c>
      <c r="B249" s="43">
        <v>36.086742000000001</v>
      </c>
      <c r="C249" s="43">
        <v>-119.33555800000001</v>
      </c>
      <c r="D249" s="32" t="str">
        <f t="shared" si="12"/>
        <v>ANG_CH4_00247</v>
      </c>
      <c r="E249" s="32" t="s">
        <v>350</v>
      </c>
      <c r="F249" s="32" t="s">
        <v>351</v>
      </c>
      <c r="G249" s="32">
        <f t="shared" si="15"/>
        <v>247</v>
      </c>
      <c r="H249" s="44">
        <v>36.086742000000001</v>
      </c>
      <c r="I249" s="44">
        <v>-119.33555800000001</v>
      </c>
      <c r="J249" s="33" t="s">
        <v>514</v>
      </c>
      <c r="K249" s="20" t="s">
        <v>1195</v>
      </c>
      <c r="L249" s="20" t="s">
        <v>344</v>
      </c>
      <c r="M249" s="3" t="s">
        <v>175</v>
      </c>
      <c r="N249" s="3" t="s">
        <v>544</v>
      </c>
      <c r="O249" s="3" t="s">
        <v>1057</v>
      </c>
      <c r="P249" s="3" t="s">
        <v>1154</v>
      </c>
      <c r="Q249" s="3" t="s">
        <v>392</v>
      </c>
      <c r="R249" s="13" t="s">
        <v>101</v>
      </c>
      <c r="S249" s="13" t="str">
        <f t="shared" si="13"/>
        <v>09/22/16</v>
      </c>
      <c r="T249" s="13" t="str">
        <f t="shared" si="14"/>
        <v>21:12:09</v>
      </c>
      <c r="U249" s="49">
        <v>13.2246816824</v>
      </c>
      <c r="V249" s="49">
        <v>499.26996705200003</v>
      </c>
    </row>
    <row r="250" spans="1:22" x14ac:dyDescent="0.35">
      <c r="A250" s="13" t="s">
        <v>746</v>
      </c>
      <c r="B250" s="43">
        <v>36.086742000000001</v>
      </c>
      <c r="C250" s="43">
        <v>-119.33555800000001</v>
      </c>
      <c r="D250" s="32" t="str">
        <f t="shared" si="12"/>
        <v>ANG_CH4_00248</v>
      </c>
      <c r="E250" s="32" t="s">
        <v>350</v>
      </c>
      <c r="F250" s="32" t="s">
        <v>351</v>
      </c>
      <c r="G250" s="32">
        <f t="shared" si="15"/>
        <v>248</v>
      </c>
      <c r="H250" s="44">
        <v>36.086742000000001</v>
      </c>
      <c r="I250" s="44">
        <v>-119.33555800000001</v>
      </c>
      <c r="J250" s="33" t="s">
        <v>514</v>
      </c>
      <c r="K250" s="20" t="s">
        <v>1195</v>
      </c>
      <c r="L250" s="20" t="s">
        <v>344</v>
      </c>
      <c r="M250" s="3" t="s">
        <v>175</v>
      </c>
      <c r="N250" s="3" t="s">
        <v>518</v>
      </c>
      <c r="O250" s="3" t="s">
        <v>1057</v>
      </c>
      <c r="P250" s="3" t="s">
        <v>1154</v>
      </c>
      <c r="Q250" s="3" t="s">
        <v>392</v>
      </c>
      <c r="R250" s="13" t="s">
        <v>90</v>
      </c>
      <c r="S250" s="13" t="str">
        <f t="shared" si="13"/>
        <v>09/22/16</v>
      </c>
      <c r="T250" s="13" t="str">
        <f t="shared" si="14"/>
        <v>19:13:33</v>
      </c>
      <c r="U250" s="49">
        <v>5.23928253364</v>
      </c>
      <c r="V250" s="49">
        <v>497.092436072</v>
      </c>
    </row>
    <row r="251" spans="1:22" x14ac:dyDescent="0.35">
      <c r="A251" s="13" t="s">
        <v>747</v>
      </c>
      <c r="B251" s="43">
        <v>36.115411000000002</v>
      </c>
      <c r="C251" s="43">
        <v>-119.29073099999999</v>
      </c>
      <c r="D251" s="32" t="str">
        <f t="shared" si="12"/>
        <v>ANG_CH4_00249</v>
      </c>
      <c r="E251" s="32" t="s">
        <v>350</v>
      </c>
      <c r="F251" s="32" t="s">
        <v>351</v>
      </c>
      <c r="G251" s="32">
        <f t="shared" si="15"/>
        <v>249</v>
      </c>
      <c r="H251" s="44">
        <v>36.115411000000002</v>
      </c>
      <c r="I251" s="44">
        <v>-119.29073099999999</v>
      </c>
      <c r="J251" s="33" t="s">
        <v>514</v>
      </c>
      <c r="K251" s="20" t="s">
        <v>1194</v>
      </c>
      <c r="L251" s="20" t="s">
        <v>344</v>
      </c>
      <c r="M251" s="3" t="s">
        <v>174</v>
      </c>
      <c r="N251" s="3" t="s">
        <v>519</v>
      </c>
      <c r="O251" s="3" t="s">
        <v>1057</v>
      </c>
      <c r="P251" s="3" t="s">
        <v>1155</v>
      </c>
      <c r="Q251" s="3" t="s">
        <v>392</v>
      </c>
      <c r="R251" s="13" t="s">
        <v>90</v>
      </c>
      <c r="S251" s="13" t="str">
        <f t="shared" si="13"/>
        <v>09/22/16</v>
      </c>
      <c r="T251" s="13" t="str">
        <f t="shared" si="14"/>
        <v>19:13:33</v>
      </c>
      <c r="U251" s="49">
        <v>1.10956834443</v>
      </c>
      <c r="V251" s="49">
        <v>146.23829867699999</v>
      </c>
    </row>
    <row r="252" spans="1:22" x14ac:dyDescent="0.35">
      <c r="A252" s="13" t="s">
        <v>747</v>
      </c>
      <c r="B252" s="43">
        <v>36.115411000000002</v>
      </c>
      <c r="C252" s="43">
        <v>-119.29073099999999</v>
      </c>
      <c r="D252" s="32" t="str">
        <f t="shared" si="12"/>
        <v>ANG_CH4_00250</v>
      </c>
      <c r="E252" s="32" t="s">
        <v>350</v>
      </c>
      <c r="F252" s="32" t="s">
        <v>351</v>
      </c>
      <c r="G252" s="32">
        <f t="shared" si="15"/>
        <v>250</v>
      </c>
      <c r="H252" s="44">
        <v>36.115411000000002</v>
      </c>
      <c r="I252" s="44">
        <v>-119.29073099999999</v>
      </c>
      <c r="J252" s="33" t="s">
        <v>514</v>
      </c>
      <c r="K252" s="20" t="s">
        <v>1194</v>
      </c>
      <c r="L252" s="20" t="s">
        <v>344</v>
      </c>
      <c r="M252" s="3" t="s">
        <v>175</v>
      </c>
      <c r="N252" s="3" t="s">
        <v>537</v>
      </c>
      <c r="O252" s="3" t="s">
        <v>1057</v>
      </c>
      <c r="P252" s="3" t="s">
        <v>1155</v>
      </c>
      <c r="Q252" s="3" t="s">
        <v>392</v>
      </c>
      <c r="R252" s="13" t="s">
        <v>98</v>
      </c>
      <c r="S252" s="13" t="str">
        <f t="shared" si="13"/>
        <v>09/22/16</v>
      </c>
      <c r="T252" s="13" t="str">
        <f t="shared" si="14"/>
        <v>20:32:45</v>
      </c>
      <c r="U252" s="49">
        <v>1.1189633165499999</v>
      </c>
      <c r="V252" s="49">
        <v>472.88629711599998</v>
      </c>
    </row>
    <row r="253" spans="1:22" x14ac:dyDescent="0.35">
      <c r="A253" s="13" t="s">
        <v>747</v>
      </c>
      <c r="B253" s="43">
        <v>36.115411000000002</v>
      </c>
      <c r="C253" s="43">
        <v>-119.29073099999999</v>
      </c>
      <c r="D253" s="32" t="str">
        <f t="shared" si="12"/>
        <v>ANG_CH4_00251</v>
      </c>
      <c r="E253" s="32" t="s">
        <v>350</v>
      </c>
      <c r="F253" s="32" t="s">
        <v>351</v>
      </c>
      <c r="G253" s="32">
        <f t="shared" si="15"/>
        <v>251</v>
      </c>
      <c r="H253" s="44">
        <v>36.115411000000002</v>
      </c>
      <c r="I253" s="44">
        <v>-119.29073099999999</v>
      </c>
      <c r="J253" s="33" t="s">
        <v>514</v>
      </c>
      <c r="K253" s="20" t="s">
        <v>1194</v>
      </c>
      <c r="L253" s="20" t="s">
        <v>344</v>
      </c>
      <c r="M253" s="3" t="s">
        <v>175</v>
      </c>
      <c r="N253" s="3" t="s">
        <v>545</v>
      </c>
      <c r="O253" s="3" t="s">
        <v>1057</v>
      </c>
      <c r="P253" s="3" t="s">
        <v>1155</v>
      </c>
      <c r="Q253" s="3" t="s">
        <v>392</v>
      </c>
      <c r="R253" s="13" t="s">
        <v>101</v>
      </c>
      <c r="S253" s="13" t="str">
        <f t="shared" si="13"/>
        <v>09/22/16</v>
      </c>
      <c r="T253" s="13" t="str">
        <f t="shared" si="14"/>
        <v>21:12:09</v>
      </c>
      <c r="U253" s="49">
        <v>0.15062990924299999</v>
      </c>
      <c r="V253" s="49">
        <v>190.39858192700001</v>
      </c>
    </row>
    <row r="254" spans="1:22" x14ac:dyDescent="0.35">
      <c r="A254" s="13" t="s">
        <v>748</v>
      </c>
      <c r="B254" s="43">
        <v>36.15645</v>
      </c>
      <c r="C254" s="43">
        <v>-119.265519</v>
      </c>
      <c r="D254" s="32" t="str">
        <f t="shared" si="12"/>
        <v>ANG_CH4_00252</v>
      </c>
      <c r="E254" s="32" t="s">
        <v>350</v>
      </c>
      <c r="F254" s="32" t="s">
        <v>351</v>
      </c>
      <c r="G254" s="32">
        <f t="shared" si="15"/>
        <v>252</v>
      </c>
      <c r="H254" s="44">
        <v>36.15645</v>
      </c>
      <c r="I254" s="44">
        <v>-119.265519</v>
      </c>
      <c r="J254" s="33" t="s">
        <v>514</v>
      </c>
      <c r="K254" s="20" t="s">
        <v>1197</v>
      </c>
      <c r="L254" s="20" t="s">
        <v>344</v>
      </c>
      <c r="M254" s="3" t="s">
        <v>174</v>
      </c>
      <c r="N254" s="3" t="s">
        <v>521</v>
      </c>
      <c r="O254" s="3" t="s">
        <v>1057</v>
      </c>
      <c r="P254" s="3" t="s">
        <v>1156</v>
      </c>
      <c r="Q254" s="3" t="s">
        <v>392</v>
      </c>
      <c r="R254" s="13" t="s">
        <v>91</v>
      </c>
      <c r="S254" s="13" t="str">
        <f t="shared" si="13"/>
        <v>09/22/16</v>
      </c>
      <c r="T254" s="13" t="str">
        <f t="shared" si="14"/>
        <v>19:23:59</v>
      </c>
      <c r="U254" s="49">
        <v>7.8441253509399997</v>
      </c>
      <c r="V254" s="49">
        <v>492.08523651899998</v>
      </c>
    </row>
    <row r="255" spans="1:22" x14ac:dyDescent="0.35">
      <c r="A255" s="13" t="s">
        <v>748</v>
      </c>
      <c r="B255" s="43">
        <v>36.15645</v>
      </c>
      <c r="C255" s="43">
        <v>-119.265519</v>
      </c>
      <c r="D255" s="32" t="str">
        <f t="shared" si="12"/>
        <v>ANG_CH4_00253</v>
      </c>
      <c r="E255" s="32" t="s">
        <v>350</v>
      </c>
      <c r="F255" s="32" t="s">
        <v>351</v>
      </c>
      <c r="G255" s="32">
        <f t="shared" si="15"/>
        <v>253</v>
      </c>
      <c r="H255" s="44">
        <v>36.15645</v>
      </c>
      <c r="I255" s="44">
        <v>-119.265519</v>
      </c>
      <c r="J255" s="33" t="s">
        <v>514</v>
      </c>
      <c r="K255" s="20" t="s">
        <v>1197</v>
      </c>
      <c r="L255" s="20" t="s">
        <v>344</v>
      </c>
      <c r="M255" s="3" t="s">
        <v>174</v>
      </c>
      <c r="N255" s="3" t="s">
        <v>524</v>
      </c>
      <c r="O255" s="3" t="s">
        <v>1057</v>
      </c>
      <c r="P255" s="3" t="s">
        <v>1156</v>
      </c>
      <c r="Q255" s="3" t="s">
        <v>392</v>
      </c>
      <c r="R255" s="13" t="s">
        <v>92</v>
      </c>
      <c r="S255" s="13" t="str">
        <f t="shared" si="13"/>
        <v>09/22/16</v>
      </c>
      <c r="T255" s="13" t="str">
        <f t="shared" si="14"/>
        <v>19:33:50</v>
      </c>
      <c r="U255" s="49">
        <v>2.3154183107000001</v>
      </c>
      <c r="V255" s="49">
        <v>445.77174652500003</v>
      </c>
    </row>
    <row r="256" spans="1:22" x14ac:dyDescent="0.35">
      <c r="A256" s="13" t="s">
        <v>749</v>
      </c>
      <c r="B256" s="43">
        <v>36.228897000000003</v>
      </c>
      <c r="C256" s="43">
        <v>-119.16333899999999</v>
      </c>
      <c r="D256" s="32" t="str">
        <f t="shared" si="12"/>
        <v>ANG_CH4_00254</v>
      </c>
      <c r="E256" s="32" t="s">
        <v>350</v>
      </c>
      <c r="F256" s="32" t="s">
        <v>351</v>
      </c>
      <c r="G256" s="32">
        <f t="shared" si="15"/>
        <v>254</v>
      </c>
      <c r="H256" s="44">
        <v>36.228897000000003</v>
      </c>
      <c r="I256" s="44">
        <v>-119.16333899999999</v>
      </c>
      <c r="J256" s="33" t="s">
        <v>514</v>
      </c>
      <c r="K256" s="20" t="s">
        <v>1207</v>
      </c>
      <c r="L256" s="20" t="s">
        <v>344</v>
      </c>
      <c r="M256" s="3" t="s">
        <v>174</v>
      </c>
      <c r="N256" s="3" t="s">
        <v>530</v>
      </c>
      <c r="O256" s="3" t="s">
        <v>1057</v>
      </c>
      <c r="P256" s="3" t="s">
        <v>1151</v>
      </c>
      <c r="Q256" s="3" t="s">
        <v>392</v>
      </c>
      <c r="R256" s="13" t="s">
        <v>95</v>
      </c>
      <c r="S256" s="13" t="str">
        <f t="shared" si="13"/>
        <v>09/22/16</v>
      </c>
      <c r="T256" s="13" t="str">
        <f t="shared" si="14"/>
        <v>20:03:30</v>
      </c>
      <c r="U256" s="49">
        <v>6.8127700730700003</v>
      </c>
      <c r="V256" s="49">
        <v>499.71968142100002</v>
      </c>
    </row>
    <row r="257" spans="1:22" x14ac:dyDescent="0.35">
      <c r="A257" s="13" t="s">
        <v>749</v>
      </c>
      <c r="B257" s="43">
        <v>36.228897000000003</v>
      </c>
      <c r="C257" s="43">
        <v>-119.16333899999999</v>
      </c>
      <c r="D257" s="32" t="str">
        <f t="shared" si="12"/>
        <v>ANG_CH4_00255</v>
      </c>
      <c r="E257" s="32" t="s">
        <v>350</v>
      </c>
      <c r="F257" s="32" t="s">
        <v>351</v>
      </c>
      <c r="G257" s="32">
        <f t="shared" si="15"/>
        <v>255</v>
      </c>
      <c r="H257" s="44">
        <v>36.228897000000003</v>
      </c>
      <c r="I257" s="44">
        <v>-119.16333899999999</v>
      </c>
      <c r="J257" s="33" t="s">
        <v>514</v>
      </c>
      <c r="K257" s="20" t="s">
        <v>1207</v>
      </c>
      <c r="L257" s="20" t="s">
        <v>344</v>
      </c>
      <c r="M257" s="3" t="s">
        <v>174</v>
      </c>
      <c r="N257" s="3" t="s">
        <v>522</v>
      </c>
      <c r="O257" s="3" t="s">
        <v>1057</v>
      </c>
      <c r="P257" s="3" t="s">
        <v>1151</v>
      </c>
      <c r="Q257" s="3" t="s">
        <v>392</v>
      </c>
      <c r="R257" s="13" t="s">
        <v>91</v>
      </c>
      <c r="S257" s="13" t="str">
        <f t="shared" si="13"/>
        <v>09/22/16</v>
      </c>
      <c r="T257" s="13" t="str">
        <f t="shared" si="14"/>
        <v>19:23:59</v>
      </c>
      <c r="U257" s="49">
        <v>3.4522527977799999</v>
      </c>
      <c r="V257" s="49">
        <v>482.144708568</v>
      </c>
    </row>
    <row r="258" spans="1:22" x14ac:dyDescent="0.35">
      <c r="A258" s="13" t="s">
        <v>750</v>
      </c>
      <c r="B258" s="43">
        <v>36.231988999999999</v>
      </c>
      <c r="C258" s="43">
        <v>-119.165994</v>
      </c>
      <c r="D258" s="32" t="str">
        <f t="shared" si="12"/>
        <v>ANG_CH4_00256</v>
      </c>
      <c r="E258" s="32" t="s">
        <v>350</v>
      </c>
      <c r="F258" s="32" t="s">
        <v>351</v>
      </c>
      <c r="G258" s="32">
        <f t="shared" si="15"/>
        <v>256</v>
      </c>
      <c r="H258" s="44">
        <v>36.231988999999999</v>
      </c>
      <c r="I258" s="44">
        <v>-119.165994</v>
      </c>
      <c r="J258" s="33" t="s">
        <v>514</v>
      </c>
      <c r="K258" s="20" t="s">
        <v>1207</v>
      </c>
      <c r="L258" s="20" t="s">
        <v>344</v>
      </c>
      <c r="M258" s="3" t="s">
        <v>175</v>
      </c>
      <c r="N258" s="3" t="s">
        <v>531</v>
      </c>
      <c r="O258" s="3" t="s">
        <v>1057</v>
      </c>
      <c r="P258" s="3" t="s">
        <v>1151</v>
      </c>
      <c r="Q258" s="3" t="s">
        <v>392</v>
      </c>
      <c r="R258" s="13" t="s">
        <v>95</v>
      </c>
      <c r="S258" s="13" t="str">
        <f t="shared" si="13"/>
        <v>09/22/16</v>
      </c>
      <c r="T258" s="13" t="str">
        <f t="shared" si="14"/>
        <v>20:03:30</v>
      </c>
      <c r="U258" s="49">
        <v>9.5645283786600004</v>
      </c>
      <c r="V258" s="49">
        <v>500.39352513799997</v>
      </c>
    </row>
    <row r="259" spans="1:22" x14ac:dyDescent="0.35">
      <c r="A259" s="13" t="s">
        <v>750</v>
      </c>
      <c r="B259" s="43">
        <v>36.231988999999999</v>
      </c>
      <c r="C259" s="43">
        <v>-119.165994</v>
      </c>
      <c r="D259" s="32" t="str">
        <f t="shared" ref="D259:D322" si="16">CONCATENATE(E259,"_",F259,"_",TEXT(G259,"00000"))</f>
        <v>ANG_CH4_00257</v>
      </c>
      <c r="E259" s="32" t="s">
        <v>350</v>
      </c>
      <c r="F259" s="32" t="s">
        <v>351</v>
      </c>
      <c r="G259" s="32">
        <f t="shared" si="15"/>
        <v>257</v>
      </c>
      <c r="H259" s="44">
        <v>36.231988999999999</v>
      </c>
      <c r="I259" s="44">
        <v>-119.165994</v>
      </c>
      <c r="J259" s="33" t="s">
        <v>514</v>
      </c>
      <c r="K259" s="20" t="s">
        <v>1207</v>
      </c>
      <c r="L259" s="20" t="s">
        <v>344</v>
      </c>
      <c r="M259" s="3" t="s">
        <v>175</v>
      </c>
      <c r="N259" s="3" t="s">
        <v>525</v>
      </c>
      <c r="O259" s="3" t="s">
        <v>1057</v>
      </c>
      <c r="P259" s="3" t="s">
        <v>1151</v>
      </c>
      <c r="Q259" s="3" t="s">
        <v>392</v>
      </c>
      <c r="R259" s="13" t="s">
        <v>92</v>
      </c>
      <c r="S259" s="13" t="str">
        <f t="shared" ref="S259:S322" si="17">CONCATENATE(MID(R259,8,2),"/",MID(R259,10,2),"/",MID(R259,6,2))</f>
        <v>09/22/16</v>
      </c>
      <c r="T259" s="13" t="str">
        <f t="shared" ref="T259:T322" si="18">CONCATENATE(MID(R259,13,2),":",MID(R259,15,2),":",MID(R259,17,2))</f>
        <v>19:33:50</v>
      </c>
      <c r="U259" s="49">
        <v>0.50915115559500002</v>
      </c>
      <c r="V259" s="49">
        <v>333.362025432</v>
      </c>
    </row>
    <row r="260" spans="1:22" x14ac:dyDescent="0.35">
      <c r="A260" s="13" t="s">
        <v>751</v>
      </c>
      <c r="B260" s="43">
        <v>36.213717000000003</v>
      </c>
      <c r="C260" s="43">
        <v>-119.166192</v>
      </c>
      <c r="D260" s="32" t="str">
        <f t="shared" si="16"/>
        <v>ANG_CH4_00258</v>
      </c>
      <c r="E260" s="32" t="s">
        <v>350</v>
      </c>
      <c r="F260" s="32" t="s">
        <v>351</v>
      </c>
      <c r="G260" s="32">
        <f t="shared" ref="G260:G323" si="19">G259+1</f>
        <v>258</v>
      </c>
      <c r="H260" s="44">
        <v>36.213717000000003</v>
      </c>
      <c r="I260" s="44">
        <v>-119.166192</v>
      </c>
      <c r="J260" s="33" t="s">
        <v>343</v>
      </c>
      <c r="K260" s="20" t="s">
        <v>1207</v>
      </c>
      <c r="L260" s="20" t="s">
        <v>344</v>
      </c>
      <c r="M260" s="3" t="s">
        <v>175</v>
      </c>
      <c r="N260" s="3" t="s">
        <v>526</v>
      </c>
      <c r="O260" s="3" t="s">
        <v>1057</v>
      </c>
      <c r="P260" s="3" t="s">
        <v>1098</v>
      </c>
      <c r="Q260" s="3" t="s">
        <v>392</v>
      </c>
      <c r="R260" s="13" t="s">
        <v>94</v>
      </c>
      <c r="S260" s="13" t="str">
        <f t="shared" si="17"/>
        <v>09/22/16</v>
      </c>
      <c r="T260" s="13" t="str">
        <f t="shared" si="18"/>
        <v>19:53:33</v>
      </c>
      <c r="U260" s="49">
        <v>3.52377211675E-2</v>
      </c>
      <c r="V260" s="49">
        <v>8.0610173055299992</v>
      </c>
    </row>
    <row r="261" spans="1:22" x14ac:dyDescent="0.35">
      <c r="A261" s="13" t="s">
        <v>752</v>
      </c>
      <c r="B261" s="43">
        <v>36.093291999999998</v>
      </c>
      <c r="C261" s="43">
        <v>-119.340036</v>
      </c>
      <c r="D261" s="32" t="str">
        <f t="shared" si="16"/>
        <v>ANG_CH4_00259</v>
      </c>
      <c r="E261" s="32" t="s">
        <v>350</v>
      </c>
      <c r="F261" s="32" t="s">
        <v>351</v>
      </c>
      <c r="G261" s="32">
        <f t="shared" si="19"/>
        <v>259</v>
      </c>
      <c r="H261" s="44">
        <v>36.093294</v>
      </c>
      <c r="I261" s="44">
        <v>-119.339822</v>
      </c>
      <c r="J261" s="33" t="s">
        <v>343</v>
      </c>
      <c r="K261" s="20" t="s">
        <v>1197</v>
      </c>
      <c r="L261" s="20" t="s">
        <v>344</v>
      </c>
      <c r="M261" s="3" t="s">
        <v>174</v>
      </c>
      <c r="N261" s="3" t="s">
        <v>527</v>
      </c>
      <c r="O261" s="3" t="s">
        <v>1057</v>
      </c>
      <c r="P261" s="3" t="s">
        <v>1091</v>
      </c>
      <c r="Q261" s="3" t="s">
        <v>392</v>
      </c>
      <c r="R261" s="13" t="s">
        <v>95</v>
      </c>
      <c r="S261" s="13" t="str">
        <f t="shared" si="17"/>
        <v>09/22/16</v>
      </c>
      <c r="T261" s="13" t="str">
        <f t="shared" si="18"/>
        <v>20:03:30</v>
      </c>
      <c r="U261" s="49">
        <v>2.3013677272200002</v>
      </c>
      <c r="V261" s="49">
        <v>495.24539371899999</v>
      </c>
    </row>
    <row r="262" spans="1:22" x14ac:dyDescent="0.35">
      <c r="A262" s="13" t="s">
        <v>753</v>
      </c>
      <c r="B262" s="43">
        <v>36.225906000000002</v>
      </c>
      <c r="C262" s="43">
        <v>-119.163628</v>
      </c>
      <c r="D262" s="32" t="str">
        <f t="shared" si="16"/>
        <v>ANG_CH4_00260</v>
      </c>
      <c r="E262" s="32" t="s">
        <v>350</v>
      </c>
      <c r="F262" s="32" t="s">
        <v>351</v>
      </c>
      <c r="G262" s="32">
        <f t="shared" si="19"/>
        <v>260</v>
      </c>
      <c r="H262" s="44">
        <v>36.225906000000002</v>
      </c>
      <c r="I262" s="44">
        <v>-119.163628</v>
      </c>
      <c r="J262" s="33" t="s">
        <v>343</v>
      </c>
      <c r="K262" s="20" t="s">
        <v>1207</v>
      </c>
      <c r="L262" s="20" t="s">
        <v>344</v>
      </c>
      <c r="M262" s="3" t="s">
        <v>174</v>
      </c>
      <c r="N262" s="3" t="s">
        <v>528</v>
      </c>
      <c r="O262" s="3" t="s">
        <v>1057</v>
      </c>
      <c r="P262" s="3" t="s">
        <v>1151</v>
      </c>
      <c r="Q262" s="3" t="s">
        <v>392</v>
      </c>
      <c r="R262" s="13" t="s">
        <v>95</v>
      </c>
      <c r="S262" s="13" t="str">
        <f t="shared" si="17"/>
        <v>09/22/16</v>
      </c>
      <c r="T262" s="13" t="str">
        <f t="shared" si="18"/>
        <v>20:03:30</v>
      </c>
      <c r="U262" s="49">
        <v>5.8996099861099998</v>
      </c>
      <c r="V262" s="49">
        <v>499.71968142100002</v>
      </c>
    </row>
    <row r="263" spans="1:22" x14ac:dyDescent="0.35">
      <c r="A263" s="13" t="s">
        <v>754</v>
      </c>
      <c r="B263" s="43">
        <v>36.226481</v>
      </c>
      <c r="C263" s="43">
        <v>-119.163614</v>
      </c>
      <c r="D263" s="32" t="str">
        <f t="shared" si="16"/>
        <v>ANG_CH4_00261</v>
      </c>
      <c r="E263" s="32" t="s">
        <v>350</v>
      </c>
      <c r="F263" s="32" t="s">
        <v>351</v>
      </c>
      <c r="G263" s="32">
        <f t="shared" si="19"/>
        <v>261</v>
      </c>
      <c r="H263" s="44">
        <v>36.226481</v>
      </c>
      <c r="I263" s="44">
        <v>-119.163614</v>
      </c>
      <c r="J263" s="33" t="s">
        <v>343</v>
      </c>
      <c r="K263" s="20" t="s">
        <v>1207</v>
      </c>
      <c r="L263" s="20" t="s">
        <v>344</v>
      </c>
      <c r="M263" s="3" t="s">
        <v>174</v>
      </c>
      <c r="N263" s="3" t="s">
        <v>529</v>
      </c>
      <c r="O263" s="3" t="s">
        <v>1057</v>
      </c>
      <c r="P263" s="3" t="s">
        <v>1151</v>
      </c>
      <c r="Q263" s="3" t="s">
        <v>392</v>
      </c>
      <c r="R263" s="13" t="s">
        <v>95</v>
      </c>
      <c r="S263" s="13" t="str">
        <f t="shared" si="17"/>
        <v>09/22/16</v>
      </c>
      <c r="T263" s="13" t="str">
        <f t="shared" si="18"/>
        <v>20:03:30</v>
      </c>
      <c r="U263" s="49">
        <v>6.5674399352900004</v>
      </c>
      <c r="V263" s="49">
        <v>499.71968142100002</v>
      </c>
    </row>
    <row r="264" spans="1:22" x14ac:dyDescent="0.35">
      <c r="A264" s="13" t="s">
        <v>755</v>
      </c>
      <c r="B264" s="43">
        <v>36.120294000000001</v>
      </c>
      <c r="C264" s="43">
        <v>-119.314661</v>
      </c>
      <c r="D264" s="32" t="str">
        <f t="shared" si="16"/>
        <v>ANG_CH4_00262</v>
      </c>
      <c r="E264" s="32" t="s">
        <v>350</v>
      </c>
      <c r="F264" s="32" t="s">
        <v>351</v>
      </c>
      <c r="G264" s="32">
        <f t="shared" si="19"/>
        <v>262</v>
      </c>
      <c r="H264" s="44">
        <v>36.120294000000001</v>
      </c>
      <c r="I264" s="44">
        <v>-119.314661</v>
      </c>
      <c r="J264" s="33" t="s">
        <v>343</v>
      </c>
      <c r="K264" s="20" t="s">
        <v>1197</v>
      </c>
      <c r="L264" s="20" t="s">
        <v>344</v>
      </c>
      <c r="M264" s="3" t="s">
        <v>175</v>
      </c>
      <c r="N264" s="3" t="s">
        <v>532</v>
      </c>
      <c r="O264" s="3" t="s">
        <v>1057</v>
      </c>
      <c r="P264" s="3"/>
      <c r="Q264" s="3" t="s">
        <v>392</v>
      </c>
      <c r="R264" s="13" t="s">
        <v>96</v>
      </c>
      <c r="S264" s="13" t="str">
        <f t="shared" si="17"/>
        <v>09/22/16</v>
      </c>
      <c r="T264" s="13" t="str">
        <f t="shared" si="18"/>
        <v>20:13:14</v>
      </c>
      <c r="U264" s="49">
        <v>32.4523070487</v>
      </c>
      <c r="V264" s="49">
        <v>428.05275375799999</v>
      </c>
    </row>
    <row r="265" spans="1:22" x14ac:dyDescent="0.35">
      <c r="A265" s="13" t="s">
        <v>756</v>
      </c>
      <c r="B265" s="43">
        <v>36.156683000000001</v>
      </c>
      <c r="C265" s="43">
        <v>-119.28225</v>
      </c>
      <c r="D265" s="32" t="str">
        <f t="shared" si="16"/>
        <v>ANG_CH4_00263</v>
      </c>
      <c r="E265" s="32" t="s">
        <v>350</v>
      </c>
      <c r="F265" s="32" t="s">
        <v>351</v>
      </c>
      <c r="G265" s="32">
        <f t="shared" si="19"/>
        <v>263</v>
      </c>
      <c r="H265" s="44">
        <v>36.156683000000001</v>
      </c>
      <c r="I265" s="44">
        <v>-119.28225</v>
      </c>
      <c r="J265" s="33" t="s">
        <v>514</v>
      </c>
      <c r="K265" s="20" t="s">
        <v>1197</v>
      </c>
      <c r="L265" s="20" t="s">
        <v>344</v>
      </c>
      <c r="M265" s="3" t="s">
        <v>175</v>
      </c>
      <c r="N265" s="3" t="s">
        <v>543</v>
      </c>
      <c r="O265" s="3" t="s">
        <v>1057</v>
      </c>
      <c r="P265" s="3" t="s">
        <v>1152</v>
      </c>
      <c r="Q265" s="3" t="s">
        <v>392</v>
      </c>
      <c r="R265" s="13" t="s">
        <v>100</v>
      </c>
      <c r="S265" s="13" t="str">
        <f t="shared" si="17"/>
        <v>09/22/16</v>
      </c>
      <c r="T265" s="13" t="str">
        <f t="shared" si="18"/>
        <v>20:52:34</v>
      </c>
      <c r="U265" s="49" t="s">
        <v>1217</v>
      </c>
      <c r="V265" s="49" t="s">
        <v>1217</v>
      </c>
    </row>
    <row r="266" spans="1:22" x14ac:dyDescent="0.35">
      <c r="A266" s="13" t="s">
        <v>756</v>
      </c>
      <c r="B266" s="43">
        <v>36.156683000000001</v>
      </c>
      <c r="C266" s="43">
        <v>-119.28225</v>
      </c>
      <c r="D266" s="32" t="str">
        <f t="shared" si="16"/>
        <v>ANG_CH4_00264</v>
      </c>
      <c r="E266" s="32" t="s">
        <v>350</v>
      </c>
      <c r="F266" s="32" t="s">
        <v>351</v>
      </c>
      <c r="G266" s="32">
        <f t="shared" si="19"/>
        <v>264</v>
      </c>
      <c r="H266" s="44">
        <v>36.156683000000001</v>
      </c>
      <c r="I266" s="44">
        <v>-119.28225</v>
      </c>
      <c r="J266" s="33" t="s">
        <v>514</v>
      </c>
      <c r="K266" s="20" t="s">
        <v>1197</v>
      </c>
      <c r="L266" s="20" t="s">
        <v>344</v>
      </c>
      <c r="M266" s="3" t="s">
        <v>174</v>
      </c>
      <c r="N266" s="3" t="s">
        <v>533</v>
      </c>
      <c r="O266" s="3" t="s">
        <v>1057</v>
      </c>
      <c r="P266" s="3" t="s">
        <v>1152</v>
      </c>
      <c r="Q266" s="3" t="s">
        <v>392</v>
      </c>
      <c r="R266" s="13" t="s">
        <v>96</v>
      </c>
      <c r="S266" s="13" t="str">
        <f t="shared" si="17"/>
        <v>09/22/16</v>
      </c>
      <c r="T266" s="13" t="str">
        <f t="shared" si="18"/>
        <v>20:13:14</v>
      </c>
      <c r="U266" s="49">
        <v>4.7291355037600002</v>
      </c>
      <c r="V266" s="49">
        <v>368.93773187400001</v>
      </c>
    </row>
    <row r="267" spans="1:22" x14ac:dyDescent="0.35">
      <c r="A267" s="13" t="s">
        <v>756</v>
      </c>
      <c r="B267" s="43">
        <v>36.156683000000001</v>
      </c>
      <c r="C267" s="43">
        <v>-119.28225</v>
      </c>
      <c r="D267" s="32" t="str">
        <f t="shared" si="16"/>
        <v>ANG_CH4_00265</v>
      </c>
      <c r="E267" s="32" t="s">
        <v>350</v>
      </c>
      <c r="F267" s="32" t="s">
        <v>351</v>
      </c>
      <c r="G267" s="32">
        <f t="shared" si="19"/>
        <v>265</v>
      </c>
      <c r="H267" s="44">
        <v>36.156683000000001</v>
      </c>
      <c r="I267" s="44">
        <v>-119.28225</v>
      </c>
      <c r="J267" s="33" t="s">
        <v>514</v>
      </c>
      <c r="K267" s="20" t="s">
        <v>1197</v>
      </c>
      <c r="L267" s="20" t="s">
        <v>344</v>
      </c>
      <c r="M267" s="3" t="s">
        <v>175</v>
      </c>
      <c r="N267" s="3" t="s">
        <v>536</v>
      </c>
      <c r="O267" s="3" t="s">
        <v>1057</v>
      </c>
      <c r="P267" s="3" t="s">
        <v>1152</v>
      </c>
      <c r="Q267" s="3" t="s">
        <v>392</v>
      </c>
      <c r="R267" s="13" t="s">
        <v>97</v>
      </c>
      <c r="S267" s="13" t="str">
        <f t="shared" si="17"/>
        <v>09/22/16</v>
      </c>
      <c r="T267" s="13" t="str">
        <f t="shared" si="18"/>
        <v>20:23:16</v>
      </c>
      <c r="U267" s="49">
        <v>0.81523607042599999</v>
      </c>
      <c r="V267" s="49">
        <v>138.646745364</v>
      </c>
    </row>
    <row r="268" spans="1:22" x14ac:dyDescent="0.35">
      <c r="A268" s="13" t="s">
        <v>756</v>
      </c>
      <c r="B268" s="43">
        <v>36.156683000000001</v>
      </c>
      <c r="C268" s="43">
        <v>-119.28225</v>
      </c>
      <c r="D268" s="32" t="str">
        <f t="shared" si="16"/>
        <v>ANG_CH4_00266</v>
      </c>
      <c r="E268" s="32" t="s">
        <v>350</v>
      </c>
      <c r="F268" s="32" t="s">
        <v>351</v>
      </c>
      <c r="G268" s="32">
        <f t="shared" si="19"/>
        <v>266</v>
      </c>
      <c r="H268" s="44">
        <v>36.156683000000001</v>
      </c>
      <c r="I268" s="44">
        <v>-119.28225</v>
      </c>
      <c r="J268" s="33" t="s">
        <v>514</v>
      </c>
      <c r="K268" s="20" t="s">
        <v>1197</v>
      </c>
      <c r="L268" s="20" t="s">
        <v>344</v>
      </c>
      <c r="M268" s="3" t="s">
        <v>175</v>
      </c>
      <c r="N268" s="3" t="s">
        <v>553</v>
      </c>
      <c r="O268" s="3" t="s">
        <v>1057</v>
      </c>
      <c r="P268" s="3" t="s">
        <v>1152</v>
      </c>
      <c r="Q268" s="3" t="s">
        <v>392</v>
      </c>
      <c r="R268" s="13" t="s">
        <v>103</v>
      </c>
      <c r="S268" s="13" t="str">
        <f t="shared" si="17"/>
        <v>09/22/16</v>
      </c>
      <c r="T268" s="13" t="str">
        <f t="shared" si="18"/>
        <v>21:31:41</v>
      </c>
      <c r="U268" s="49">
        <v>0.334429944865</v>
      </c>
      <c r="V268" s="49">
        <v>66.380720092499999</v>
      </c>
    </row>
    <row r="269" spans="1:22" x14ac:dyDescent="0.35">
      <c r="A269" s="13" t="s">
        <v>757</v>
      </c>
      <c r="B269" s="43">
        <v>36.102449999999997</v>
      </c>
      <c r="C269" s="43">
        <v>-119.373447</v>
      </c>
      <c r="D269" s="32" t="str">
        <f t="shared" si="16"/>
        <v>ANG_CH4_00267</v>
      </c>
      <c r="E269" s="32" t="s">
        <v>350</v>
      </c>
      <c r="F269" s="32" t="s">
        <v>351</v>
      </c>
      <c r="G269" s="32">
        <f t="shared" si="19"/>
        <v>267</v>
      </c>
      <c r="H269" s="44">
        <v>36.102449999999997</v>
      </c>
      <c r="I269" s="44">
        <v>-119.373447</v>
      </c>
      <c r="J269" s="33" t="s">
        <v>343</v>
      </c>
      <c r="K269" s="20" t="s">
        <v>1194</v>
      </c>
      <c r="L269" s="20" t="s">
        <v>344</v>
      </c>
      <c r="M269" s="3" t="s">
        <v>174</v>
      </c>
      <c r="N269" s="3" t="s">
        <v>535</v>
      </c>
      <c r="O269" s="3" t="s">
        <v>1057</v>
      </c>
      <c r="P269" s="3" t="s">
        <v>1094</v>
      </c>
      <c r="Q269" s="3" t="s">
        <v>392</v>
      </c>
      <c r="R269" s="13" t="s">
        <v>97</v>
      </c>
      <c r="S269" s="13" t="str">
        <f t="shared" si="17"/>
        <v>09/22/16</v>
      </c>
      <c r="T269" s="13" t="str">
        <f t="shared" si="18"/>
        <v>20:23:16</v>
      </c>
      <c r="U269" s="49">
        <v>12.5433850173</v>
      </c>
      <c r="V269" s="49">
        <v>499.17151360999998</v>
      </c>
    </row>
    <row r="270" spans="1:22" x14ac:dyDescent="0.35">
      <c r="A270" s="13" t="s">
        <v>758</v>
      </c>
      <c r="B270" s="43">
        <v>36.144925999999998</v>
      </c>
      <c r="C270" s="43">
        <v>-119.265033</v>
      </c>
      <c r="D270" s="32" t="str">
        <f t="shared" si="16"/>
        <v>ANG_CH4_00268</v>
      </c>
      <c r="E270" s="32" t="s">
        <v>350</v>
      </c>
      <c r="F270" s="32" t="s">
        <v>351</v>
      </c>
      <c r="G270" s="32">
        <f t="shared" si="19"/>
        <v>268</v>
      </c>
      <c r="H270" s="44">
        <v>36.144917</v>
      </c>
      <c r="I270" s="44">
        <v>-119.264869</v>
      </c>
      <c r="J270" s="33" t="s">
        <v>343</v>
      </c>
      <c r="K270" s="20" t="s">
        <v>1197</v>
      </c>
      <c r="L270" s="20" t="s">
        <v>344</v>
      </c>
      <c r="M270" s="3" t="s">
        <v>175</v>
      </c>
      <c r="N270" s="3" t="s">
        <v>538</v>
      </c>
      <c r="O270" s="3" t="s">
        <v>1057</v>
      </c>
      <c r="P270" s="3" t="s">
        <v>1157</v>
      </c>
      <c r="Q270" s="3" t="s">
        <v>392</v>
      </c>
      <c r="R270" s="13" t="s">
        <v>98</v>
      </c>
      <c r="S270" s="13" t="str">
        <f t="shared" si="17"/>
        <v>09/22/16</v>
      </c>
      <c r="T270" s="13" t="str">
        <f t="shared" si="18"/>
        <v>20:32:45</v>
      </c>
      <c r="U270" s="49">
        <v>0.112284467788</v>
      </c>
      <c r="V270" s="49">
        <v>79.369074581999996</v>
      </c>
    </row>
    <row r="271" spans="1:22" x14ac:dyDescent="0.35">
      <c r="A271" s="13" t="s">
        <v>759</v>
      </c>
      <c r="B271" s="43">
        <v>36.155990000000003</v>
      </c>
      <c r="C271" s="43">
        <v>-119.23987700000001</v>
      </c>
      <c r="D271" s="32" t="str">
        <f t="shared" si="16"/>
        <v>ANG_CH4_00269</v>
      </c>
      <c r="E271" s="32" t="s">
        <v>350</v>
      </c>
      <c r="F271" s="32" t="s">
        <v>351</v>
      </c>
      <c r="G271" s="32">
        <f t="shared" si="19"/>
        <v>269</v>
      </c>
      <c r="H271" s="44">
        <v>36.155853</v>
      </c>
      <c r="I271" s="44">
        <v>-119.23948300000001</v>
      </c>
      <c r="J271" s="33" t="s">
        <v>514</v>
      </c>
      <c r="K271" s="20" t="s">
        <v>1197</v>
      </c>
      <c r="L271" s="20" t="s">
        <v>344</v>
      </c>
      <c r="M271" s="3" t="s">
        <v>174</v>
      </c>
      <c r="N271" s="3" t="s">
        <v>539</v>
      </c>
      <c r="O271" s="3" t="s">
        <v>1057</v>
      </c>
      <c r="P271" s="3" t="s">
        <v>1146</v>
      </c>
      <c r="Q271" s="3" t="s">
        <v>392</v>
      </c>
      <c r="R271" s="13" t="s">
        <v>98</v>
      </c>
      <c r="S271" s="13" t="str">
        <f t="shared" si="17"/>
        <v>09/22/16</v>
      </c>
      <c r="T271" s="13" t="str">
        <f t="shared" si="18"/>
        <v>20:32:45</v>
      </c>
      <c r="U271" s="49">
        <v>7.5248487917700002</v>
      </c>
      <c r="V271" s="49">
        <v>492.891641236</v>
      </c>
    </row>
    <row r="272" spans="1:22" x14ac:dyDescent="0.35">
      <c r="A272" s="13" t="s">
        <v>759</v>
      </c>
      <c r="B272" s="43">
        <v>36.155990000000003</v>
      </c>
      <c r="C272" s="43">
        <v>-119.23987700000001</v>
      </c>
      <c r="D272" s="32" t="str">
        <f t="shared" si="16"/>
        <v>ANG_CH4_00270</v>
      </c>
      <c r="E272" s="32" t="s">
        <v>350</v>
      </c>
      <c r="F272" s="32" t="s">
        <v>351</v>
      </c>
      <c r="G272" s="32">
        <f t="shared" si="19"/>
        <v>270</v>
      </c>
      <c r="H272" s="44">
        <v>36.155853</v>
      </c>
      <c r="I272" s="44">
        <v>-119.23948300000001</v>
      </c>
      <c r="J272" s="33" t="s">
        <v>514</v>
      </c>
      <c r="K272" s="20" t="s">
        <v>1197</v>
      </c>
      <c r="L272" s="20" t="s">
        <v>344</v>
      </c>
      <c r="M272" s="3" t="s">
        <v>175</v>
      </c>
      <c r="N272" s="3" t="s">
        <v>546</v>
      </c>
      <c r="O272" s="3" t="s">
        <v>1057</v>
      </c>
      <c r="P272" s="3" t="s">
        <v>1146</v>
      </c>
      <c r="Q272" s="3" t="s">
        <v>392</v>
      </c>
      <c r="R272" s="13" t="s">
        <v>87</v>
      </c>
      <c r="S272" s="13" t="str">
        <f t="shared" si="17"/>
        <v>09/22/16</v>
      </c>
      <c r="T272" s="13" t="str">
        <f t="shared" si="18"/>
        <v>18:31:43</v>
      </c>
      <c r="U272" s="49">
        <v>0.41083876555799997</v>
      </c>
      <c r="V272" s="49">
        <v>231.02781217899999</v>
      </c>
    </row>
    <row r="273" spans="1:22" x14ac:dyDescent="0.35">
      <c r="A273" s="13" t="s">
        <v>760</v>
      </c>
      <c r="B273" s="43">
        <v>36.227544000000002</v>
      </c>
      <c r="C273" s="43">
        <v>-119.16379999999999</v>
      </c>
      <c r="D273" s="32" t="str">
        <f t="shared" si="16"/>
        <v>ANG_CH4_00271</v>
      </c>
      <c r="E273" s="32" t="s">
        <v>350</v>
      </c>
      <c r="F273" s="32" t="s">
        <v>351</v>
      </c>
      <c r="G273" s="32">
        <f t="shared" si="19"/>
        <v>271</v>
      </c>
      <c r="H273" s="44">
        <v>36.227544000000002</v>
      </c>
      <c r="I273" s="44">
        <v>-119.16379999999999</v>
      </c>
      <c r="J273" s="33" t="s">
        <v>514</v>
      </c>
      <c r="K273" s="20" t="s">
        <v>1207</v>
      </c>
      <c r="L273" s="20" t="s">
        <v>344</v>
      </c>
      <c r="M273" s="3" t="s">
        <v>174</v>
      </c>
      <c r="N273" s="3" t="s">
        <v>540</v>
      </c>
      <c r="O273" s="3" t="s">
        <v>1057</v>
      </c>
      <c r="P273" s="3" t="s">
        <v>1151</v>
      </c>
      <c r="Q273" s="3" t="s">
        <v>392</v>
      </c>
      <c r="R273" s="13" t="s">
        <v>99</v>
      </c>
      <c r="S273" s="13" t="str">
        <f t="shared" si="17"/>
        <v>09/22/16</v>
      </c>
      <c r="T273" s="13" t="str">
        <f t="shared" si="18"/>
        <v>20:42:44</v>
      </c>
      <c r="U273" s="49">
        <v>0.67431659088499996</v>
      </c>
      <c r="V273" s="49">
        <v>70.107631538899994</v>
      </c>
    </row>
    <row r="274" spans="1:22" x14ac:dyDescent="0.35">
      <c r="A274" s="13" t="s">
        <v>760</v>
      </c>
      <c r="B274" s="43">
        <v>36.227544000000002</v>
      </c>
      <c r="C274" s="43">
        <v>-119.16379999999999</v>
      </c>
      <c r="D274" s="32" t="str">
        <f t="shared" si="16"/>
        <v>ANG_CH4_00272</v>
      </c>
      <c r="E274" s="32" t="s">
        <v>350</v>
      </c>
      <c r="F274" s="32" t="s">
        <v>351</v>
      </c>
      <c r="G274" s="32">
        <f t="shared" si="19"/>
        <v>272</v>
      </c>
      <c r="H274" s="44">
        <v>36.227544000000002</v>
      </c>
      <c r="I274" s="44">
        <v>-119.16379999999999</v>
      </c>
      <c r="J274" s="33" t="s">
        <v>514</v>
      </c>
      <c r="K274" s="20" t="s">
        <v>1207</v>
      </c>
      <c r="L274" s="20" t="s">
        <v>344</v>
      </c>
      <c r="M274" s="3" t="s">
        <v>174</v>
      </c>
      <c r="N274" s="3" t="s">
        <v>549</v>
      </c>
      <c r="O274" s="3" t="s">
        <v>1057</v>
      </c>
      <c r="P274" s="3" t="s">
        <v>1151</v>
      </c>
      <c r="Q274" s="3" t="s">
        <v>392</v>
      </c>
      <c r="R274" s="13" t="s">
        <v>102</v>
      </c>
      <c r="S274" s="13" t="str">
        <f t="shared" si="17"/>
        <v>09/22/16</v>
      </c>
      <c r="T274" s="13" t="str">
        <f t="shared" si="18"/>
        <v>21:22:08</v>
      </c>
      <c r="U274" s="49">
        <v>0.31432701414500003</v>
      </c>
      <c r="V274" s="49">
        <v>37.857231805799998</v>
      </c>
    </row>
    <row r="275" spans="1:22" x14ac:dyDescent="0.35">
      <c r="A275" s="13" t="s">
        <v>761</v>
      </c>
      <c r="B275" s="43">
        <v>36.100821000000003</v>
      </c>
      <c r="C275" s="43">
        <v>-119.37048900000001</v>
      </c>
      <c r="D275" s="32" t="str">
        <f t="shared" si="16"/>
        <v>ANG_CH4_00273</v>
      </c>
      <c r="E275" s="32" t="s">
        <v>350</v>
      </c>
      <c r="F275" s="32" t="s">
        <v>351</v>
      </c>
      <c r="G275" s="32">
        <f t="shared" si="19"/>
        <v>273</v>
      </c>
      <c r="H275" s="44">
        <v>36.100532999999999</v>
      </c>
      <c r="I275" s="44">
        <v>-119.370158</v>
      </c>
      <c r="J275" s="33" t="s">
        <v>343</v>
      </c>
      <c r="K275" s="20" t="s">
        <v>1194</v>
      </c>
      <c r="L275" s="20" t="s">
        <v>344</v>
      </c>
      <c r="M275" s="3" t="s">
        <v>175</v>
      </c>
      <c r="N275" s="3" t="s">
        <v>342</v>
      </c>
      <c r="O275" s="3" t="s">
        <v>1057</v>
      </c>
      <c r="P275" s="3" t="s">
        <v>1094</v>
      </c>
      <c r="Q275" s="3" t="s">
        <v>392</v>
      </c>
      <c r="R275" s="13" t="s">
        <v>93</v>
      </c>
      <c r="S275" s="13" t="str">
        <f t="shared" si="17"/>
        <v>09/22/16</v>
      </c>
      <c r="T275" s="13" t="str">
        <f t="shared" si="18"/>
        <v>19:43:40</v>
      </c>
      <c r="U275" s="49">
        <v>14.789923869900001</v>
      </c>
      <c r="V275" s="49">
        <v>473.403422041</v>
      </c>
    </row>
    <row r="276" spans="1:22" x14ac:dyDescent="0.35">
      <c r="A276" s="13" t="s">
        <v>762</v>
      </c>
      <c r="B276" s="43">
        <v>36.169632999999997</v>
      </c>
      <c r="C276" s="43">
        <v>-119.275167</v>
      </c>
      <c r="D276" s="32" t="str">
        <f t="shared" si="16"/>
        <v>ANG_CH4_00274</v>
      </c>
      <c r="E276" s="32" t="s">
        <v>350</v>
      </c>
      <c r="F276" s="32" t="s">
        <v>351</v>
      </c>
      <c r="G276" s="32">
        <f t="shared" si="19"/>
        <v>274</v>
      </c>
      <c r="H276" s="44">
        <v>36.169632999999997</v>
      </c>
      <c r="I276" s="44">
        <v>-119.275167</v>
      </c>
      <c r="J276" s="33" t="s">
        <v>343</v>
      </c>
      <c r="K276" s="20" t="s">
        <v>1197</v>
      </c>
      <c r="L276" s="20" t="s">
        <v>344</v>
      </c>
      <c r="M276" s="3" t="s">
        <v>174</v>
      </c>
      <c r="N276" s="3" t="s">
        <v>542</v>
      </c>
      <c r="O276" s="3" t="s">
        <v>1057</v>
      </c>
      <c r="P276" s="3" t="s">
        <v>1116</v>
      </c>
      <c r="Q276" s="3" t="s">
        <v>392</v>
      </c>
      <c r="R276" s="13" t="s">
        <v>93</v>
      </c>
      <c r="S276" s="13" t="str">
        <f t="shared" si="17"/>
        <v>09/22/16</v>
      </c>
      <c r="T276" s="13" t="str">
        <f t="shared" si="18"/>
        <v>19:43:40</v>
      </c>
      <c r="U276" s="49">
        <v>2.7457981648600001</v>
      </c>
      <c r="V276" s="49">
        <v>493.43972276300002</v>
      </c>
    </row>
    <row r="277" spans="1:22" x14ac:dyDescent="0.35">
      <c r="A277" s="13" t="s">
        <v>763</v>
      </c>
      <c r="B277" s="43">
        <v>36.159199999999998</v>
      </c>
      <c r="C277" s="43">
        <v>-119.264719</v>
      </c>
      <c r="D277" s="32" t="str">
        <f t="shared" si="16"/>
        <v>ANG_CH4_00275</v>
      </c>
      <c r="E277" s="32" t="s">
        <v>350</v>
      </c>
      <c r="F277" s="32" t="s">
        <v>351</v>
      </c>
      <c r="G277" s="32">
        <f t="shared" si="19"/>
        <v>275</v>
      </c>
      <c r="H277" s="44">
        <v>36.159199999999998</v>
      </c>
      <c r="I277" s="44">
        <v>-119.264719</v>
      </c>
      <c r="J277" s="33" t="s">
        <v>343</v>
      </c>
      <c r="K277" s="20" t="s">
        <v>1197</v>
      </c>
      <c r="L277" s="20" t="s">
        <v>344</v>
      </c>
      <c r="M277" s="3" t="s">
        <v>175</v>
      </c>
      <c r="N277" s="3" t="s">
        <v>547</v>
      </c>
      <c r="O277" s="3" t="s">
        <v>1057</v>
      </c>
      <c r="P277" s="3" t="s">
        <v>1156</v>
      </c>
      <c r="Q277" s="3" t="s">
        <v>392</v>
      </c>
      <c r="R277" s="13" t="s">
        <v>102</v>
      </c>
      <c r="S277" s="13" t="str">
        <f t="shared" si="17"/>
        <v>09/22/16</v>
      </c>
      <c r="T277" s="13" t="str">
        <f t="shared" si="18"/>
        <v>21:22:08</v>
      </c>
      <c r="U277" s="49">
        <v>2.0271423289100001</v>
      </c>
      <c r="V277" s="49">
        <v>420.17072720499999</v>
      </c>
    </row>
    <row r="278" spans="1:22" x14ac:dyDescent="0.35">
      <c r="A278" s="13" t="s">
        <v>764</v>
      </c>
      <c r="B278" s="43">
        <v>36.182636000000002</v>
      </c>
      <c r="C278" s="43">
        <v>-119.218148</v>
      </c>
      <c r="D278" s="32" t="str">
        <f t="shared" si="16"/>
        <v>ANG_CH4_00276</v>
      </c>
      <c r="E278" s="32" t="s">
        <v>350</v>
      </c>
      <c r="F278" s="32" t="s">
        <v>351</v>
      </c>
      <c r="G278" s="32">
        <f t="shared" si="19"/>
        <v>276</v>
      </c>
      <c r="H278" s="44">
        <v>36.182561</v>
      </c>
      <c r="I278" s="44">
        <v>-119.217797</v>
      </c>
      <c r="J278" s="33" t="s">
        <v>343</v>
      </c>
      <c r="K278" s="20" t="s">
        <v>1197</v>
      </c>
      <c r="L278" s="20" t="s">
        <v>344</v>
      </c>
      <c r="M278" s="3" t="s">
        <v>175</v>
      </c>
      <c r="N278" s="3" t="s">
        <v>548</v>
      </c>
      <c r="O278" s="3" t="s">
        <v>1057</v>
      </c>
      <c r="P278" s="3" t="s">
        <v>1158</v>
      </c>
      <c r="Q278" s="3" t="s">
        <v>392</v>
      </c>
      <c r="R278" s="13" t="s">
        <v>102</v>
      </c>
      <c r="S278" s="13" t="str">
        <f t="shared" si="17"/>
        <v>09/22/16</v>
      </c>
      <c r="T278" s="13" t="str">
        <f t="shared" si="18"/>
        <v>21:22:08</v>
      </c>
      <c r="U278" s="49">
        <v>2.1929444822000002</v>
      </c>
      <c r="V278" s="49">
        <v>453.73018414000001</v>
      </c>
    </row>
    <row r="279" spans="1:22" x14ac:dyDescent="0.35">
      <c r="A279" s="13" t="s">
        <v>765</v>
      </c>
      <c r="B279" s="43">
        <v>36.227544000000002</v>
      </c>
      <c r="C279" s="43">
        <v>-119.16379999999999</v>
      </c>
      <c r="D279" s="32" t="str">
        <f t="shared" si="16"/>
        <v>ANG_CH4_00277</v>
      </c>
      <c r="E279" s="32" t="s">
        <v>350</v>
      </c>
      <c r="F279" s="32" t="s">
        <v>351</v>
      </c>
      <c r="G279" s="32">
        <f t="shared" si="19"/>
        <v>277</v>
      </c>
      <c r="H279" s="44">
        <v>36.229216999999998</v>
      </c>
      <c r="I279" s="44">
        <v>-119.164231</v>
      </c>
      <c r="J279" s="33" t="s">
        <v>343</v>
      </c>
      <c r="K279" s="20" t="s">
        <v>1207</v>
      </c>
      <c r="L279" s="20" t="s">
        <v>344</v>
      </c>
      <c r="M279" s="3" t="s">
        <v>174</v>
      </c>
      <c r="N279" s="3" t="s">
        <v>541</v>
      </c>
      <c r="O279" s="3" t="s">
        <v>1057</v>
      </c>
      <c r="P279" s="3" t="s">
        <v>1151</v>
      </c>
      <c r="Q279" s="3" t="s">
        <v>392</v>
      </c>
      <c r="R279" s="13" t="s">
        <v>99</v>
      </c>
      <c r="S279" s="13" t="str">
        <f t="shared" si="17"/>
        <v>09/22/16</v>
      </c>
      <c r="T279" s="13" t="str">
        <f t="shared" si="18"/>
        <v>20:42:44</v>
      </c>
      <c r="U279" s="49">
        <v>0.67431659088499996</v>
      </c>
      <c r="V279" s="49">
        <v>70.107631538899994</v>
      </c>
    </row>
    <row r="280" spans="1:22" x14ac:dyDescent="0.35">
      <c r="A280" s="13" t="s">
        <v>766</v>
      </c>
      <c r="B280" s="43">
        <v>36.070231</v>
      </c>
      <c r="C280" s="43">
        <v>-119.389494</v>
      </c>
      <c r="D280" s="32" t="str">
        <f t="shared" si="16"/>
        <v>ANG_CH4_00278</v>
      </c>
      <c r="E280" s="32" t="s">
        <v>350</v>
      </c>
      <c r="F280" s="32" t="s">
        <v>351</v>
      </c>
      <c r="G280" s="32">
        <f t="shared" si="19"/>
        <v>278</v>
      </c>
      <c r="H280" s="44">
        <v>36.070231</v>
      </c>
      <c r="I280" s="44">
        <v>-119.389494</v>
      </c>
      <c r="J280" s="33" t="s">
        <v>343</v>
      </c>
      <c r="K280" s="20" t="s">
        <v>1197</v>
      </c>
      <c r="L280" s="20" t="s">
        <v>344</v>
      </c>
      <c r="M280" s="3" t="s">
        <v>175</v>
      </c>
      <c r="N280" s="3" t="s">
        <v>550</v>
      </c>
      <c r="O280" s="3" t="s">
        <v>1057</v>
      </c>
      <c r="P280" s="3" t="s">
        <v>1159</v>
      </c>
      <c r="Q280" s="3" t="s">
        <v>392</v>
      </c>
      <c r="R280" s="13" t="s">
        <v>103</v>
      </c>
      <c r="S280" s="13" t="str">
        <f t="shared" si="17"/>
        <v>09/22/16</v>
      </c>
      <c r="T280" s="13" t="str">
        <f t="shared" si="18"/>
        <v>21:31:41</v>
      </c>
      <c r="U280" s="49">
        <v>5.9739325543600001</v>
      </c>
      <c r="V280" s="49">
        <v>485.66988788700002</v>
      </c>
    </row>
    <row r="281" spans="1:22" x14ac:dyDescent="0.35">
      <c r="A281" s="13" t="s">
        <v>767</v>
      </c>
      <c r="B281" s="43">
        <v>36.076922000000003</v>
      </c>
      <c r="C281" s="43">
        <v>-119.384253</v>
      </c>
      <c r="D281" s="32" t="str">
        <f t="shared" si="16"/>
        <v>ANG_CH4_00279</v>
      </c>
      <c r="E281" s="32" t="s">
        <v>350</v>
      </c>
      <c r="F281" s="32" t="s">
        <v>351</v>
      </c>
      <c r="G281" s="32">
        <f t="shared" si="19"/>
        <v>279</v>
      </c>
      <c r="H281" s="44">
        <v>36.076922000000003</v>
      </c>
      <c r="I281" s="44">
        <v>-119.384253</v>
      </c>
      <c r="J281" s="33" t="s">
        <v>343</v>
      </c>
      <c r="K281" s="20" t="s">
        <v>1197</v>
      </c>
      <c r="L281" s="20" t="s">
        <v>344</v>
      </c>
      <c r="M281" s="3" t="s">
        <v>174</v>
      </c>
      <c r="N281" s="3" t="s">
        <v>551</v>
      </c>
      <c r="O281" s="3" t="s">
        <v>1057</v>
      </c>
      <c r="P281" s="3" t="s">
        <v>1160</v>
      </c>
      <c r="Q281" s="3" t="s">
        <v>392</v>
      </c>
      <c r="R281" s="13" t="s">
        <v>103</v>
      </c>
      <c r="S281" s="13" t="str">
        <f t="shared" si="17"/>
        <v>09/22/16</v>
      </c>
      <c r="T281" s="13" t="str">
        <f t="shared" si="18"/>
        <v>21:31:41</v>
      </c>
      <c r="U281" s="49">
        <v>5.75453687157</v>
      </c>
      <c r="V281" s="49">
        <v>444.61457466000002</v>
      </c>
    </row>
    <row r="282" spans="1:22" x14ac:dyDescent="0.35">
      <c r="A282" s="13" t="s">
        <v>768</v>
      </c>
      <c r="B282" s="43">
        <v>36.077041999999999</v>
      </c>
      <c r="C282" s="43">
        <v>-119.385425</v>
      </c>
      <c r="D282" s="32" t="str">
        <f t="shared" si="16"/>
        <v>ANG_CH4_00280</v>
      </c>
      <c r="E282" s="32" t="s">
        <v>350</v>
      </c>
      <c r="F282" s="32" t="s">
        <v>351</v>
      </c>
      <c r="G282" s="32">
        <f t="shared" si="19"/>
        <v>280</v>
      </c>
      <c r="H282" s="44">
        <v>36.077041999999999</v>
      </c>
      <c r="I282" s="44">
        <v>-119.385425</v>
      </c>
      <c r="J282" s="33" t="s">
        <v>343</v>
      </c>
      <c r="K282" s="20" t="s">
        <v>1197</v>
      </c>
      <c r="L282" s="20" t="s">
        <v>344</v>
      </c>
      <c r="M282" s="3" t="s">
        <v>174</v>
      </c>
      <c r="N282" s="3" t="s">
        <v>552</v>
      </c>
      <c r="O282" s="3" t="s">
        <v>1057</v>
      </c>
      <c r="P282" s="3" t="s">
        <v>1160</v>
      </c>
      <c r="Q282" s="3" t="s">
        <v>392</v>
      </c>
      <c r="R282" s="13" t="s">
        <v>103</v>
      </c>
      <c r="S282" s="13" t="str">
        <f t="shared" si="17"/>
        <v>09/22/16</v>
      </c>
      <c r="T282" s="13" t="str">
        <f t="shared" si="18"/>
        <v>21:31:41</v>
      </c>
      <c r="U282" s="49">
        <v>3.8446014901900001</v>
      </c>
      <c r="V282" s="49">
        <v>444.61457466000002</v>
      </c>
    </row>
    <row r="283" spans="1:22" x14ac:dyDescent="0.35">
      <c r="A283" s="13" t="s">
        <v>769</v>
      </c>
      <c r="B283" s="43">
        <v>36.224978</v>
      </c>
      <c r="C283" s="43">
        <v>-119.179433</v>
      </c>
      <c r="D283" s="32" t="str">
        <f t="shared" si="16"/>
        <v>ANG_CH4_00281</v>
      </c>
      <c r="E283" s="32" t="s">
        <v>350</v>
      </c>
      <c r="F283" s="32" t="s">
        <v>351</v>
      </c>
      <c r="G283" s="32">
        <f t="shared" si="19"/>
        <v>281</v>
      </c>
      <c r="H283" s="44">
        <v>36.224978</v>
      </c>
      <c r="I283" s="44">
        <v>-119.179433</v>
      </c>
      <c r="J283" s="33" t="s">
        <v>343</v>
      </c>
      <c r="K283" s="20" t="s">
        <v>1207</v>
      </c>
      <c r="L283" s="20" t="s">
        <v>344</v>
      </c>
      <c r="M283" s="3" t="s">
        <v>175</v>
      </c>
      <c r="N283" s="3" t="s">
        <v>555</v>
      </c>
      <c r="O283" s="3" t="s">
        <v>1057</v>
      </c>
      <c r="P283" s="3"/>
      <c r="Q283" s="3" t="s">
        <v>392</v>
      </c>
      <c r="R283" s="13" t="s">
        <v>96</v>
      </c>
      <c r="S283" s="13" t="str">
        <f t="shared" si="17"/>
        <v>09/22/16</v>
      </c>
      <c r="T283" s="13" t="str">
        <f t="shared" si="18"/>
        <v>20:13:14</v>
      </c>
      <c r="U283" s="49">
        <v>1.5785988632100001</v>
      </c>
      <c r="V283" s="49">
        <v>299.60415551199998</v>
      </c>
    </row>
    <row r="284" spans="1:22" x14ac:dyDescent="0.35">
      <c r="A284" s="13" t="s">
        <v>771</v>
      </c>
      <c r="B284" s="43">
        <v>36.226486000000001</v>
      </c>
      <c r="C284" s="43">
        <v>-119.180164</v>
      </c>
      <c r="D284" s="32" t="str">
        <f t="shared" si="16"/>
        <v>ANG_CH4_00282</v>
      </c>
      <c r="E284" s="32" t="s">
        <v>350</v>
      </c>
      <c r="F284" s="32" t="s">
        <v>351</v>
      </c>
      <c r="G284" s="32">
        <f t="shared" si="19"/>
        <v>282</v>
      </c>
      <c r="H284" s="44">
        <v>36.226486000000001</v>
      </c>
      <c r="I284" s="44">
        <v>-119.180164</v>
      </c>
      <c r="J284" s="33" t="s">
        <v>343</v>
      </c>
      <c r="K284" s="20" t="s">
        <v>1207</v>
      </c>
      <c r="L284" s="20" t="s">
        <v>344</v>
      </c>
      <c r="M284" s="3" t="s">
        <v>175</v>
      </c>
      <c r="N284" s="3" t="s">
        <v>556</v>
      </c>
      <c r="O284" s="3" t="s">
        <v>1057</v>
      </c>
      <c r="P284" s="3"/>
      <c r="Q284" s="3" t="s">
        <v>392</v>
      </c>
      <c r="R284" s="13" t="s">
        <v>103</v>
      </c>
      <c r="S284" s="13" t="str">
        <f t="shared" si="17"/>
        <v>09/22/16</v>
      </c>
      <c r="T284" s="13" t="str">
        <f t="shared" si="18"/>
        <v>21:31:41</v>
      </c>
      <c r="U284" s="49">
        <v>8.2926219124300005</v>
      </c>
      <c r="V284" s="49">
        <v>500.23486483900001</v>
      </c>
    </row>
    <row r="285" spans="1:22" x14ac:dyDescent="0.35">
      <c r="A285" s="13" t="s">
        <v>770</v>
      </c>
      <c r="B285" s="43">
        <v>36.156758000000004</v>
      </c>
      <c r="C285" s="43">
        <v>-119.283103</v>
      </c>
      <c r="D285" s="32" t="str">
        <f t="shared" si="16"/>
        <v>ANG_CH4_00283</v>
      </c>
      <c r="E285" s="32" t="s">
        <v>350</v>
      </c>
      <c r="F285" s="32" t="s">
        <v>351</v>
      </c>
      <c r="G285" s="32">
        <f t="shared" si="19"/>
        <v>283</v>
      </c>
      <c r="H285" s="44">
        <v>36.156758000000004</v>
      </c>
      <c r="I285" s="44">
        <v>-119.283103</v>
      </c>
      <c r="J285" s="33" t="s">
        <v>343</v>
      </c>
      <c r="K285" s="20" t="s">
        <v>1197</v>
      </c>
      <c r="L285" s="20" t="s">
        <v>344</v>
      </c>
      <c r="M285" s="3" t="s">
        <v>174</v>
      </c>
      <c r="N285" s="3" t="s">
        <v>557</v>
      </c>
      <c r="O285" s="3" t="s">
        <v>1057</v>
      </c>
      <c r="P285" s="3" t="s">
        <v>1152</v>
      </c>
      <c r="Q285" s="3" t="s">
        <v>392</v>
      </c>
      <c r="R285" s="13" t="s">
        <v>104</v>
      </c>
      <c r="S285" s="13" t="str">
        <f t="shared" si="17"/>
        <v>09/22/16</v>
      </c>
      <c r="T285" s="13" t="str">
        <f t="shared" si="18"/>
        <v>21:41:16</v>
      </c>
      <c r="U285" s="49">
        <v>0.62056667066600002</v>
      </c>
      <c r="V285" s="49">
        <v>187.563109379</v>
      </c>
    </row>
    <row r="286" spans="1:22" x14ac:dyDescent="0.35">
      <c r="A286" s="13" t="s">
        <v>772</v>
      </c>
      <c r="B286" s="43">
        <v>36.165075000000002</v>
      </c>
      <c r="C286" s="43">
        <v>-119.282658</v>
      </c>
      <c r="D286" s="32" t="str">
        <f t="shared" si="16"/>
        <v>ANG_CH4_00284</v>
      </c>
      <c r="E286" s="32" t="s">
        <v>350</v>
      </c>
      <c r="F286" s="32" t="s">
        <v>351</v>
      </c>
      <c r="G286" s="32">
        <f t="shared" si="19"/>
        <v>284</v>
      </c>
      <c r="H286" s="44">
        <v>36.165075000000002</v>
      </c>
      <c r="I286" s="44">
        <v>-119.282658</v>
      </c>
      <c r="J286" s="33" t="s">
        <v>343</v>
      </c>
      <c r="K286" s="20" t="s">
        <v>1197</v>
      </c>
      <c r="L286" s="20" t="s">
        <v>344</v>
      </c>
      <c r="M286" s="3" t="s">
        <v>175</v>
      </c>
      <c r="N286" s="3" t="s">
        <v>558</v>
      </c>
      <c r="O286" s="3" t="s">
        <v>1057</v>
      </c>
      <c r="P286" s="3" t="s">
        <v>1152</v>
      </c>
      <c r="Q286" s="3" t="s">
        <v>392</v>
      </c>
      <c r="R286" s="13" t="s">
        <v>104</v>
      </c>
      <c r="S286" s="13" t="str">
        <f t="shared" si="17"/>
        <v>09/22/16</v>
      </c>
      <c r="T286" s="13" t="str">
        <f t="shared" si="18"/>
        <v>21:41:16</v>
      </c>
      <c r="U286" s="49">
        <v>2.7284794882900001</v>
      </c>
      <c r="V286" s="49">
        <v>463.52359163300002</v>
      </c>
    </row>
    <row r="287" spans="1:22" x14ac:dyDescent="0.35">
      <c r="A287" s="13" t="s">
        <v>878</v>
      </c>
      <c r="B287" s="43">
        <v>36.262882730000001</v>
      </c>
      <c r="C287" s="43">
        <v>-119.62763765</v>
      </c>
      <c r="D287" s="32" t="str">
        <f t="shared" si="16"/>
        <v>ANG_CH4_00285</v>
      </c>
      <c r="E287" s="32" t="s">
        <v>350</v>
      </c>
      <c r="F287" s="32" t="s">
        <v>351</v>
      </c>
      <c r="G287" s="32">
        <f t="shared" si="19"/>
        <v>285</v>
      </c>
      <c r="H287" s="44">
        <v>36.262882730000001</v>
      </c>
      <c r="I287" s="44">
        <v>-119.62763765</v>
      </c>
      <c r="J287" s="33" t="s">
        <v>343</v>
      </c>
      <c r="K287" s="20" t="s">
        <v>1194</v>
      </c>
      <c r="L287" s="20" t="s">
        <v>335</v>
      </c>
      <c r="M287" s="3" t="s">
        <v>174</v>
      </c>
      <c r="N287" s="3" t="s">
        <v>773</v>
      </c>
      <c r="O287" s="3" t="s">
        <v>1057</v>
      </c>
      <c r="P287" s="3" t="s">
        <v>1111</v>
      </c>
      <c r="Q287" s="3" t="s">
        <v>392</v>
      </c>
      <c r="R287" s="13" t="s">
        <v>60</v>
      </c>
      <c r="S287" s="13" t="str">
        <f t="shared" si="17"/>
        <v>09/16/16</v>
      </c>
      <c r="T287" s="13" t="str">
        <f t="shared" si="18"/>
        <v>18:50:13</v>
      </c>
      <c r="U287" s="49">
        <v>1.4007829511500001</v>
      </c>
      <c r="V287" s="49">
        <v>129.20468257799999</v>
      </c>
    </row>
    <row r="288" spans="1:22" x14ac:dyDescent="0.35">
      <c r="A288" s="13" t="s">
        <v>879</v>
      </c>
      <c r="B288" s="43">
        <v>36.336306440000001</v>
      </c>
      <c r="C288" s="43">
        <v>-119.51534785</v>
      </c>
      <c r="D288" s="32" t="str">
        <f t="shared" si="16"/>
        <v>ANG_CH4_00286</v>
      </c>
      <c r="E288" s="32" t="s">
        <v>350</v>
      </c>
      <c r="F288" s="32" t="s">
        <v>351</v>
      </c>
      <c r="G288" s="32">
        <f t="shared" si="19"/>
        <v>286</v>
      </c>
      <c r="H288" s="44">
        <v>36.336306440000001</v>
      </c>
      <c r="I288" s="44">
        <v>-119.51534785</v>
      </c>
      <c r="J288" s="33" t="s">
        <v>343</v>
      </c>
      <c r="K288" s="20" t="s">
        <v>1194</v>
      </c>
      <c r="L288" s="20" t="s">
        <v>335</v>
      </c>
      <c r="M288" s="3" t="s">
        <v>174</v>
      </c>
      <c r="N288" s="3" t="s">
        <v>774</v>
      </c>
      <c r="O288" s="3" t="s">
        <v>1057</v>
      </c>
      <c r="P288" s="3" t="s">
        <v>1161</v>
      </c>
      <c r="Q288" s="3" t="s">
        <v>392</v>
      </c>
      <c r="R288" s="13" t="s">
        <v>61</v>
      </c>
      <c r="S288" s="13" t="str">
        <f t="shared" si="17"/>
        <v>09/16/16</v>
      </c>
      <c r="T288" s="13" t="str">
        <f t="shared" si="18"/>
        <v>19:35:43</v>
      </c>
      <c r="U288" s="49">
        <v>8.8862343891499993</v>
      </c>
      <c r="V288" s="49">
        <v>498.62310415799999</v>
      </c>
    </row>
    <row r="289" spans="1:22" x14ac:dyDescent="0.35">
      <c r="A289" s="13" t="s">
        <v>880</v>
      </c>
      <c r="B289" s="43">
        <v>36.35255952</v>
      </c>
      <c r="C289" s="43">
        <v>-119.49566129</v>
      </c>
      <c r="D289" s="32" t="str">
        <f t="shared" si="16"/>
        <v>ANG_CH4_00287</v>
      </c>
      <c r="E289" s="32" t="s">
        <v>350</v>
      </c>
      <c r="F289" s="32" t="s">
        <v>351</v>
      </c>
      <c r="G289" s="32">
        <f t="shared" si="19"/>
        <v>287</v>
      </c>
      <c r="H289" s="44">
        <v>36.35255952</v>
      </c>
      <c r="I289" s="44">
        <v>-119.49566129</v>
      </c>
      <c r="J289" s="33" t="s">
        <v>343</v>
      </c>
      <c r="K289" s="20" t="s">
        <v>1194</v>
      </c>
      <c r="L289" s="20" t="s">
        <v>335</v>
      </c>
      <c r="M289" s="3" t="s">
        <v>175</v>
      </c>
      <c r="N289" s="3" t="s">
        <v>775</v>
      </c>
      <c r="O289" s="3" t="s">
        <v>1057</v>
      </c>
      <c r="P289" s="3" t="s">
        <v>1114</v>
      </c>
      <c r="Q289" s="3" t="s">
        <v>392</v>
      </c>
      <c r="R289" s="13" t="s">
        <v>63</v>
      </c>
      <c r="S289" s="13" t="str">
        <f t="shared" si="17"/>
        <v>09/16/16</v>
      </c>
      <c r="T289" s="13" t="str">
        <f t="shared" si="18"/>
        <v>20:08:14</v>
      </c>
      <c r="U289" s="49">
        <v>12.6357615325</v>
      </c>
      <c r="V289" s="49">
        <v>265.851462287</v>
      </c>
    </row>
    <row r="290" spans="1:22" x14ac:dyDescent="0.35">
      <c r="A290" s="13" t="s">
        <v>881</v>
      </c>
      <c r="B290" s="43">
        <v>36.376805070000003</v>
      </c>
      <c r="C290" s="43">
        <v>-119.36232206</v>
      </c>
      <c r="D290" s="32" t="str">
        <f t="shared" si="16"/>
        <v>ANG_CH4_00288</v>
      </c>
      <c r="E290" s="32" t="s">
        <v>350</v>
      </c>
      <c r="F290" s="32" t="s">
        <v>351</v>
      </c>
      <c r="G290" s="32">
        <f t="shared" si="19"/>
        <v>288</v>
      </c>
      <c r="H290" s="44">
        <v>36.376805070000003</v>
      </c>
      <c r="I290" s="44">
        <v>-119.36232206</v>
      </c>
      <c r="J290" s="33" t="s">
        <v>343</v>
      </c>
      <c r="K290" s="20" t="s">
        <v>1194</v>
      </c>
      <c r="L290" s="20" t="s">
        <v>335</v>
      </c>
      <c r="M290" s="3" t="s">
        <v>175</v>
      </c>
      <c r="N290" s="3" t="s">
        <v>776</v>
      </c>
      <c r="O290" s="3" t="s">
        <v>1057</v>
      </c>
      <c r="P290" s="3" t="s">
        <v>1162</v>
      </c>
      <c r="Q290" s="3" t="s">
        <v>392</v>
      </c>
      <c r="R290" s="13" t="s">
        <v>63</v>
      </c>
      <c r="S290" s="13" t="str">
        <f t="shared" si="17"/>
        <v>09/16/16</v>
      </c>
      <c r="T290" s="13" t="str">
        <f t="shared" si="18"/>
        <v>20:08:14</v>
      </c>
      <c r="U290" s="49">
        <v>16.5839581983</v>
      </c>
      <c r="V290" s="49">
        <v>498.05421391700003</v>
      </c>
    </row>
    <row r="291" spans="1:22" x14ac:dyDescent="0.35">
      <c r="A291" s="13" t="s">
        <v>882</v>
      </c>
      <c r="B291" s="43">
        <v>36.38761556</v>
      </c>
      <c r="C291" s="43">
        <v>-119.32648252</v>
      </c>
      <c r="D291" s="32" t="str">
        <f t="shared" si="16"/>
        <v>ANG_CH4_00289</v>
      </c>
      <c r="E291" s="32" t="s">
        <v>350</v>
      </c>
      <c r="F291" s="32" t="s">
        <v>351</v>
      </c>
      <c r="G291" s="32">
        <f t="shared" si="19"/>
        <v>289</v>
      </c>
      <c r="H291" s="44">
        <v>36.38761556</v>
      </c>
      <c r="I291" s="44">
        <v>-119.32648252</v>
      </c>
      <c r="J291" s="33" t="s">
        <v>343</v>
      </c>
      <c r="K291" s="20" t="s">
        <v>1194</v>
      </c>
      <c r="L291" s="20" t="s">
        <v>335</v>
      </c>
      <c r="M291" s="3" t="s">
        <v>174</v>
      </c>
      <c r="N291" s="3" t="s">
        <v>777</v>
      </c>
      <c r="O291" s="3" t="s">
        <v>1057</v>
      </c>
      <c r="P291" s="3" t="s">
        <v>1163</v>
      </c>
      <c r="Q291" s="3" t="s">
        <v>392</v>
      </c>
      <c r="R291" s="13" t="s">
        <v>63</v>
      </c>
      <c r="S291" s="13" t="str">
        <f t="shared" si="17"/>
        <v>09/16/16</v>
      </c>
      <c r="T291" s="13" t="str">
        <f t="shared" si="18"/>
        <v>20:08:14</v>
      </c>
      <c r="U291" s="49">
        <v>1.4712371504899999</v>
      </c>
      <c r="V291" s="49">
        <v>75.538069872099996</v>
      </c>
    </row>
    <row r="292" spans="1:22" x14ac:dyDescent="0.35">
      <c r="A292" s="13" t="s">
        <v>883</v>
      </c>
      <c r="B292" s="43">
        <v>36.365602699999997</v>
      </c>
      <c r="C292" s="43">
        <v>-119.57450675</v>
      </c>
      <c r="D292" s="32" t="str">
        <f t="shared" si="16"/>
        <v>ANG_CH4_00290</v>
      </c>
      <c r="E292" s="32" t="s">
        <v>350</v>
      </c>
      <c r="F292" s="32" t="s">
        <v>351</v>
      </c>
      <c r="G292" s="32">
        <f t="shared" si="19"/>
        <v>290</v>
      </c>
      <c r="H292" s="44">
        <v>36.365602699999997</v>
      </c>
      <c r="I292" s="44">
        <v>-119.57450675</v>
      </c>
      <c r="J292" s="33" t="s">
        <v>343</v>
      </c>
      <c r="K292" s="20" t="s">
        <v>1194</v>
      </c>
      <c r="L292" s="20" t="s">
        <v>335</v>
      </c>
      <c r="M292" s="3" t="s">
        <v>174</v>
      </c>
      <c r="N292" s="3" t="s">
        <v>778</v>
      </c>
      <c r="O292" s="3" t="s">
        <v>1057</v>
      </c>
      <c r="P292" s="3" t="s">
        <v>1164</v>
      </c>
      <c r="Q292" s="3" t="s">
        <v>392</v>
      </c>
      <c r="R292" s="13" t="s">
        <v>64</v>
      </c>
      <c r="S292" s="13" t="str">
        <f t="shared" si="17"/>
        <v>09/16/16</v>
      </c>
      <c r="T292" s="13" t="str">
        <f t="shared" si="18"/>
        <v>20:24:33</v>
      </c>
      <c r="U292" s="49">
        <v>7.5000999495399998E-2</v>
      </c>
      <c r="V292" s="49">
        <v>10.4560986988</v>
      </c>
    </row>
    <row r="293" spans="1:22" x14ac:dyDescent="0.35">
      <c r="A293" s="13" t="s">
        <v>884</v>
      </c>
      <c r="B293" s="43">
        <v>36.387782369999996</v>
      </c>
      <c r="C293" s="43">
        <v>-119.42261189</v>
      </c>
      <c r="D293" s="32" t="str">
        <f t="shared" si="16"/>
        <v>ANG_CH4_00291</v>
      </c>
      <c r="E293" s="32" t="s">
        <v>350</v>
      </c>
      <c r="F293" s="32" t="s">
        <v>351</v>
      </c>
      <c r="G293" s="32">
        <f t="shared" si="19"/>
        <v>291</v>
      </c>
      <c r="H293" s="44">
        <v>36.387782369999996</v>
      </c>
      <c r="I293" s="44">
        <v>-119.42261189</v>
      </c>
      <c r="J293" s="33" t="s">
        <v>343</v>
      </c>
      <c r="K293" s="20" t="s">
        <v>1194</v>
      </c>
      <c r="L293" s="20" t="s">
        <v>335</v>
      </c>
      <c r="M293" s="3" t="s">
        <v>174</v>
      </c>
      <c r="N293" s="3" t="s">
        <v>779</v>
      </c>
      <c r="O293" s="3" t="s">
        <v>1057</v>
      </c>
      <c r="P293" s="3" t="s">
        <v>1165</v>
      </c>
      <c r="Q293" s="3" t="s">
        <v>392</v>
      </c>
      <c r="R293" s="13" t="s">
        <v>64</v>
      </c>
      <c r="S293" s="13" t="str">
        <f t="shared" si="17"/>
        <v>09/16/16</v>
      </c>
      <c r="T293" s="13" t="str">
        <f t="shared" si="18"/>
        <v>20:24:33</v>
      </c>
      <c r="U293" s="49">
        <v>76.612577798800004</v>
      </c>
      <c r="V293" s="49">
        <v>487.89860627000002</v>
      </c>
    </row>
    <row r="294" spans="1:22" x14ac:dyDescent="0.35">
      <c r="A294" s="13" t="s">
        <v>885</v>
      </c>
      <c r="B294" s="43">
        <v>36.392696340000001</v>
      </c>
      <c r="C294" s="43">
        <v>-119.40222776</v>
      </c>
      <c r="D294" s="32" t="str">
        <f t="shared" si="16"/>
        <v>ANG_CH4_00292</v>
      </c>
      <c r="E294" s="32" t="s">
        <v>350</v>
      </c>
      <c r="F294" s="32" t="s">
        <v>351</v>
      </c>
      <c r="G294" s="32">
        <f t="shared" si="19"/>
        <v>292</v>
      </c>
      <c r="H294" s="44">
        <v>36.392696340000001</v>
      </c>
      <c r="I294" s="44">
        <v>-119.40222776</v>
      </c>
      <c r="J294" s="33" t="s">
        <v>343</v>
      </c>
      <c r="K294" s="20" t="s">
        <v>1194</v>
      </c>
      <c r="L294" s="20" t="s">
        <v>335</v>
      </c>
      <c r="M294" s="3" t="s">
        <v>175</v>
      </c>
      <c r="N294" s="3" t="s">
        <v>780</v>
      </c>
      <c r="O294" s="3" t="s">
        <v>1057</v>
      </c>
      <c r="P294" s="3" t="s">
        <v>1166</v>
      </c>
      <c r="Q294" s="3" t="s">
        <v>392</v>
      </c>
      <c r="R294" s="13" t="s">
        <v>64</v>
      </c>
      <c r="S294" s="13" t="str">
        <f t="shared" si="17"/>
        <v>09/16/16</v>
      </c>
      <c r="T294" s="13" t="str">
        <f t="shared" si="18"/>
        <v>20:24:33</v>
      </c>
      <c r="U294" s="49">
        <v>1.05974724935</v>
      </c>
      <c r="V294" s="49">
        <v>245.33725766800001</v>
      </c>
    </row>
    <row r="295" spans="1:22" x14ac:dyDescent="0.35">
      <c r="A295" s="13" t="s">
        <v>886</v>
      </c>
      <c r="B295" s="43">
        <v>36.39248783</v>
      </c>
      <c r="C295" s="43">
        <v>-119.40079023</v>
      </c>
      <c r="D295" s="32" t="str">
        <f t="shared" si="16"/>
        <v>ANG_CH4_00293</v>
      </c>
      <c r="E295" s="32" t="s">
        <v>350</v>
      </c>
      <c r="F295" s="32" t="s">
        <v>351</v>
      </c>
      <c r="G295" s="32">
        <f t="shared" si="19"/>
        <v>293</v>
      </c>
      <c r="H295" s="44">
        <v>36.39248783</v>
      </c>
      <c r="I295" s="44">
        <v>-119.40079023</v>
      </c>
      <c r="J295" s="33" t="s">
        <v>343</v>
      </c>
      <c r="K295" s="20" t="s">
        <v>1194</v>
      </c>
      <c r="L295" s="20" t="s">
        <v>335</v>
      </c>
      <c r="M295" s="3" t="s">
        <v>175</v>
      </c>
      <c r="N295" s="3" t="s">
        <v>781</v>
      </c>
      <c r="O295" s="3" t="s">
        <v>1057</v>
      </c>
      <c r="P295" s="3" t="s">
        <v>1166</v>
      </c>
      <c r="Q295" s="3" t="s">
        <v>392</v>
      </c>
      <c r="R295" s="13" t="s">
        <v>64</v>
      </c>
      <c r="S295" s="13" t="str">
        <f t="shared" si="17"/>
        <v>09/16/16</v>
      </c>
      <c r="T295" s="13" t="str">
        <f t="shared" si="18"/>
        <v>20:24:33</v>
      </c>
      <c r="U295" s="49">
        <v>1.05974726891</v>
      </c>
      <c r="V295" s="49">
        <v>245.33725766800001</v>
      </c>
    </row>
    <row r="296" spans="1:22" x14ac:dyDescent="0.35">
      <c r="A296" s="13" t="s">
        <v>887</v>
      </c>
      <c r="B296" s="43">
        <v>36.393183530000002</v>
      </c>
      <c r="C296" s="43">
        <v>-119.37919604</v>
      </c>
      <c r="D296" s="32" t="str">
        <f t="shared" si="16"/>
        <v>ANG_CH4_00294</v>
      </c>
      <c r="E296" s="32" t="s">
        <v>350</v>
      </c>
      <c r="F296" s="32" t="s">
        <v>351</v>
      </c>
      <c r="G296" s="32">
        <f t="shared" si="19"/>
        <v>294</v>
      </c>
      <c r="H296" s="44">
        <v>36.393183530000002</v>
      </c>
      <c r="I296" s="44">
        <v>-119.37919604</v>
      </c>
      <c r="J296" s="33" t="s">
        <v>343</v>
      </c>
      <c r="K296" s="20" t="s">
        <v>217</v>
      </c>
      <c r="L296" s="20" t="s">
        <v>335</v>
      </c>
      <c r="M296" s="3" t="s">
        <v>174</v>
      </c>
      <c r="N296" s="3" t="s">
        <v>782</v>
      </c>
      <c r="O296" s="3" t="s">
        <v>197</v>
      </c>
      <c r="P296" s="3" t="s">
        <v>1237</v>
      </c>
      <c r="Q296" s="3" t="s">
        <v>404</v>
      </c>
      <c r="R296" s="13" t="s">
        <v>64</v>
      </c>
      <c r="S296" s="13" t="str">
        <f t="shared" si="17"/>
        <v>09/16/16</v>
      </c>
      <c r="T296" s="13" t="str">
        <f t="shared" si="18"/>
        <v>20:24:33</v>
      </c>
      <c r="U296" s="49">
        <v>80.816155581700002</v>
      </c>
      <c r="V296" s="49">
        <v>455.58621577000002</v>
      </c>
    </row>
    <row r="297" spans="1:22" x14ac:dyDescent="0.35">
      <c r="A297" s="13" t="s">
        <v>888</v>
      </c>
      <c r="B297" s="43">
        <v>36.413778270000002</v>
      </c>
      <c r="C297" s="43">
        <v>-119.29248516</v>
      </c>
      <c r="D297" s="32" t="str">
        <f t="shared" si="16"/>
        <v>ANG_CH4_00295</v>
      </c>
      <c r="E297" s="32" t="s">
        <v>350</v>
      </c>
      <c r="F297" s="32" t="s">
        <v>351</v>
      </c>
      <c r="G297" s="32">
        <f t="shared" si="19"/>
        <v>295</v>
      </c>
      <c r="H297" s="44">
        <v>36.413778270000002</v>
      </c>
      <c r="I297" s="44">
        <v>-119.29248516</v>
      </c>
      <c r="J297" s="33" t="s">
        <v>343</v>
      </c>
      <c r="K297" s="20" t="s">
        <v>1194</v>
      </c>
      <c r="L297" s="20" t="s">
        <v>335</v>
      </c>
      <c r="M297" s="3" t="s">
        <v>175</v>
      </c>
      <c r="N297" s="3" t="s">
        <v>783</v>
      </c>
      <c r="O297" s="3" t="s">
        <v>1057</v>
      </c>
      <c r="P297" s="3" t="s">
        <v>1167</v>
      </c>
      <c r="Q297" s="3" t="s">
        <v>392</v>
      </c>
      <c r="R297" s="13" t="s">
        <v>64</v>
      </c>
      <c r="S297" s="13" t="str">
        <f t="shared" si="17"/>
        <v>09/16/16</v>
      </c>
      <c r="T297" s="13" t="str">
        <f t="shared" si="18"/>
        <v>20:24:33</v>
      </c>
      <c r="U297" s="49">
        <v>0.52410423103699999</v>
      </c>
      <c r="V297" s="49">
        <v>103.51009612599999</v>
      </c>
    </row>
    <row r="298" spans="1:22" x14ac:dyDescent="0.35">
      <c r="A298" s="13" t="s">
        <v>889</v>
      </c>
      <c r="B298" s="43">
        <v>36.412360309999997</v>
      </c>
      <c r="C298" s="43">
        <v>-119.36734289</v>
      </c>
      <c r="D298" s="32" t="str">
        <f t="shared" si="16"/>
        <v>ANG_CH4_00296</v>
      </c>
      <c r="E298" s="32" t="s">
        <v>350</v>
      </c>
      <c r="F298" s="32" t="s">
        <v>351</v>
      </c>
      <c r="G298" s="32">
        <f t="shared" si="19"/>
        <v>296</v>
      </c>
      <c r="H298" s="44">
        <v>36.412360309999997</v>
      </c>
      <c r="I298" s="44">
        <v>-119.36734289</v>
      </c>
      <c r="J298" s="33" t="s">
        <v>343</v>
      </c>
      <c r="K298" s="20" t="s">
        <v>1194</v>
      </c>
      <c r="L298" s="20" t="s">
        <v>335</v>
      </c>
      <c r="M298" s="3" t="s">
        <v>174</v>
      </c>
      <c r="N298" s="3" t="s">
        <v>784</v>
      </c>
      <c r="O298" s="3" t="s">
        <v>1057</v>
      </c>
      <c r="P298" s="3" t="s">
        <v>1168</v>
      </c>
      <c r="Q298" s="3" t="s">
        <v>392</v>
      </c>
      <c r="R298" s="13" t="s">
        <v>65</v>
      </c>
      <c r="S298" s="13" t="str">
        <f t="shared" si="17"/>
        <v>09/16/16</v>
      </c>
      <c r="T298" s="13" t="str">
        <f t="shared" si="18"/>
        <v>20:43:45</v>
      </c>
      <c r="U298" s="49">
        <v>23.582157564799999</v>
      </c>
      <c r="V298" s="49">
        <v>416.481692275</v>
      </c>
    </row>
    <row r="299" spans="1:22" x14ac:dyDescent="0.35">
      <c r="A299" s="13" t="s">
        <v>890</v>
      </c>
      <c r="B299" s="43">
        <v>36.396225999999999</v>
      </c>
      <c r="C299" s="43">
        <v>-119.52260800000001</v>
      </c>
      <c r="D299" s="32" t="str">
        <f t="shared" si="16"/>
        <v>ANG_CH4_00297</v>
      </c>
      <c r="E299" s="32" t="s">
        <v>350</v>
      </c>
      <c r="F299" s="32" t="s">
        <v>351</v>
      </c>
      <c r="G299" s="32">
        <f t="shared" si="19"/>
        <v>297</v>
      </c>
      <c r="H299" s="44">
        <v>36.396225999999999</v>
      </c>
      <c r="I299" s="44">
        <v>-119.52260800000001</v>
      </c>
      <c r="J299" s="33" t="s">
        <v>343</v>
      </c>
      <c r="K299" s="20" t="s">
        <v>1194</v>
      </c>
      <c r="L299" s="20" t="s">
        <v>335</v>
      </c>
      <c r="M299" s="3" t="s">
        <v>174</v>
      </c>
      <c r="N299" s="3" t="s">
        <v>785</v>
      </c>
      <c r="O299" s="3" t="s">
        <v>1057</v>
      </c>
      <c r="P299" s="3" t="s">
        <v>1169</v>
      </c>
      <c r="Q299" s="3" t="s">
        <v>392</v>
      </c>
      <c r="R299" s="13" t="s">
        <v>66</v>
      </c>
      <c r="S299" s="13" t="str">
        <f t="shared" si="17"/>
        <v>09/16/16</v>
      </c>
      <c r="T299" s="13" t="str">
        <f t="shared" si="18"/>
        <v>20:58:10</v>
      </c>
      <c r="U299" s="49">
        <v>19.662738510899999</v>
      </c>
      <c r="V299" s="49">
        <v>481.59213033399999</v>
      </c>
    </row>
    <row r="300" spans="1:22" x14ac:dyDescent="0.35">
      <c r="A300" s="13" t="s">
        <v>891</v>
      </c>
      <c r="B300" s="43">
        <v>36.39623014</v>
      </c>
      <c r="C300" s="43">
        <v>-119.6206991</v>
      </c>
      <c r="D300" s="32" t="str">
        <f t="shared" si="16"/>
        <v>ANG_CH4_00298</v>
      </c>
      <c r="E300" s="32" t="s">
        <v>350</v>
      </c>
      <c r="F300" s="32" t="s">
        <v>351</v>
      </c>
      <c r="G300" s="32">
        <f t="shared" si="19"/>
        <v>298</v>
      </c>
      <c r="H300" s="44">
        <v>36.39623014</v>
      </c>
      <c r="I300" s="44">
        <v>-119.6206991</v>
      </c>
      <c r="J300" s="33" t="s">
        <v>343</v>
      </c>
      <c r="K300" s="20" t="s">
        <v>1194</v>
      </c>
      <c r="L300" s="20" t="s">
        <v>335</v>
      </c>
      <c r="M300" s="3" t="s">
        <v>175</v>
      </c>
      <c r="N300" s="3" t="s">
        <v>786</v>
      </c>
      <c r="O300" s="3" t="s">
        <v>1057</v>
      </c>
      <c r="P300" s="3" t="s">
        <v>1170</v>
      </c>
      <c r="Q300" s="3" t="s">
        <v>392</v>
      </c>
      <c r="R300" s="13" t="s">
        <v>67</v>
      </c>
      <c r="S300" s="13" t="str">
        <f t="shared" si="17"/>
        <v>09/16/16</v>
      </c>
      <c r="T300" s="13" t="str">
        <f t="shared" si="18"/>
        <v>21:11:57</v>
      </c>
      <c r="U300" s="49">
        <v>0.73421884980100005</v>
      </c>
      <c r="V300" s="49">
        <v>70.292247083199996</v>
      </c>
    </row>
    <row r="301" spans="1:22" x14ac:dyDescent="0.35">
      <c r="A301" s="13" t="s">
        <v>892</v>
      </c>
      <c r="B301" s="43">
        <v>36.409747860000003</v>
      </c>
      <c r="C301" s="43">
        <v>-119.53542235</v>
      </c>
      <c r="D301" s="32" t="str">
        <f t="shared" si="16"/>
        <v>ANG_CH4_00299</v>
      </c>
      <c r="E301" s="32" t="s">
        <v>350</v>
      </c>
      <c r="F301" s="32" t="s">
        <v>351</v>
      </c>
      <c r="G301" s="32">
        <f t="shared" si="19"/>
        <v>299</v>
      </c>
      <c r="H301" s="44">
        <v>36.409747860000003</v>
      </c>
      <c r="I301" s="44">
        <v>-119.53542235</v>
      </c>
      <c r="J301" s="33" t="s">
        <v>343</v>
      </c>
      <c r="K301" s="20" t="s">
        <v>1194</v>
      </c>
      <c r="L301" s="20" t="s">
        <v>335</v>
      </c>
      <c r="M301" s="3" t="s">
        <v>175</v>
      </c>
      <c r="N301" s="3" t="s">
        <v>787</v>
      </c>
      <c r="O301" s="3" t="s">
        <v>1057</v>
      </c>
      <c r="P301" s="3" t="s">
        <v>1171</v>
      </c>
      <c r="Q301" s="3" t="s">
        <v>392</v>
      </c>
      <c r="R301" s="13" t="s">
        <v>67</v>
      </c>
      <c r="S301" s="13" t="str">
        <f t="shared" si="17"/>
        <v>09/16/16</v>
      </c>
      <c r="T301" s="13" t="str">
        <f t="shared" si="18"/>
        <v>21:11:57</v>
      </c>
      <c r="U301" s="49">
        <v>18.874000153000001</v>
      </c>
      <c r="V301" s="49">
        <v>497.21323393500001</v>
      </c>
    </row>
    <row r="302" spans="1:22" x14ac:dyDescent="0.35">
      <c r="A302" s="13" t="s">
        <v>893</v>
      </c>
      <c r="B302" s="43">
        <v>36.437634699999997</v>
      </c>
      <c r="C302" s="43">
        <v>-119.37945397</v>
      </c>
      <c r="D302" s="32" t="str">
        <f t="shared" si="16"/>
        <v>ANG_CH4_00300</v>
      </c>
      <c r="E302" s="32" t="s">
        <v>350</v>
      </c>
      <c r="F302" s="32" t="s">
        <v>351</v>
      </c>
      <c r="G302" s="32">
        <f t="shared" si="19"/>
        <v>300</v>
      </c>
      <c r="H302" s="44">
        <v>36.437634699999997</v>
      </c>
      <c r="I302" s="44">
        <v>-119.37945397</v>
      </c>
      <c r="J302" s="33" t="s">
        <v>343</v>
      </c>
      <c r="K302" s="20" t="s">
        <v>1194</v>
      </c>
      <c r="L302" s="20" t="s">
        <v>335</v>
      </c>
      <c r="M302" s="3" t="s">
        <v>175</v>
      </c>
      <c r="N302" s="3" t="s">
        <v>788</v>
      </c>
      <c r="O302" s="3" t="s">
        <v>1057</v>
      </c>
      <c r="P302" s="3" t="s">
        <v>1172</v>
      </c>
      <c r="Q302" s="3" t="s">
        <v>392</v>
      </c>
      <c r="R302" s="13" t="s">
        <v>67</v>
      </c>
      <c r="S302" s="13" t="str">
        <f t="shared" si="17"/>
        <v>09/16/16</v>
      </c>
      <c r="T302" s="13" t="str">
        <f t="shared" si="18"/>
        <v>21:11:57</v>
      </c>
      <c r="U302" s="49">
        <v>8.8731837924600002E-2</v>
      </c>
      <c r="V302" s="49">
        <v>21.213203435600001</v>
      </c>
    </row>
    <row r="303" spans="1:22" x14ac:dyDescent="0.35">
      <c r="A303" s="13" t="s">
        <v>894</v>
      </c>
      <c r="B303" s="43">
        <v>36.437686630000002</v>
      </c>
      <c r="C303" s="43">
        <v>-119.34532053</v>
      </c>
      <c r="D303" s="32" t="str">
        <f t="shared" si="16"/>
        <v>ANG_CH4_00301</v>
      </c>
      <c r="E303" s="32" t="s">
        <v>350</v>
      </c>
      <c r="F303" s="32" t="s">
        <v>351</v>
      </c>
      <c r="G303" s="32">
        <f t="shared" si="19"/>
        <v>301</v>
      </c>
      <c r="H303" s="44">
        <v>36.437686630000002</v>
      </c>
      <c r="I303" s="44">
        <v>-119.34532053</v>
      </c>
      <c r="J303" s="33" t="s">
        <v>343</v>
      </c>
      <c r="K303" s="20" t="s">
        <v>1194</v>
      </c>
      <c r="L303" s="20" t="s">
        <v>335</v>
      </c>
      <c r="M303" s="3" t="s">
        <v>175</v>
      </c>
      <c r="N303" s="3" t="s">
        <v>789</v>
      </c>
      <c r="O303" s="3" t="s">
        <v>1057</v>
      </c>
      <c r="P303" s="3" t="s">
        <v>1173</v>
      </c>
      <c r="Q303" s="3" t="s">
        <v>392</v>
      </c>
      <c r="R303" s="13" t="s">
        <v>67</v>
      </c>
      <c r="S303" s="13" t="str">
        <f t="shared" si="17"/>
        <v>09/16/16</v>
      </c>
      <c r="T303" s="13" t="str">
        <f t="shared" si="18"/>
        <v>21:11:57</v>
      </c>
      <c r="U303" s="49">
        <v>0.215073459316</v>
      </c>
      <c r="V303" s="49">
        <v>55.317266743799998</v>
      </c>
    </row>
    <row r="304" spans="1:22" x14ac:dyDescent="0.35">
      <c r="A304" s="13" t="s">
        <v>895</v>
      </c>
      <c r="B304" s="43">
        <v>36.438175020000003</v>
      </c>
      <c r="C304" s="43">
        <v>-119.34552672</v>
      </c>
      <c r="D304" s="32" t="str">
        <f t="shared" si="16"/>
        <v>ANG_CH4_00302</v>
      </c>
      <c r="E304" s="32" t="s">
        <v>350</v>
      </c>
      <c r="F304" s="32" t="s">
        <v>351</v>
      </c>
      <c r="G304" s="32">
        <f t="shared" si="19"/>
        <v>302</v>
      </c>
      <c r="H304" s="44">
        <v>36.438175020000003</v>
      </c>
      <c r="I304" s="44">
        <v>-119.34552672</v>
      </c>
      <c r="J304" s="33" t="s">
        <v>343</v>
      </c>
      <c r="K304" s="20" t="s">
        <v>1194</v>
      </c>
      <c r="L304" s="20" t="s">
        <v>335</v>
      </c>
      <c r="M304" s="3" t="s">
        <v>175</v>
      </c>
      <c r="N304" s="3" t="s">
        <v>790</v>
      </c>
      <c r="O304" s="3" t="s">
        <v>1057</v>
      </c>
      <c r="P304" s="3" t="s">
        <v>1173</v>
      </c>
      <c r="Q304" s="3" t="s">
        <v>392</v>
      </c>
      <c r="R304" s="13" t="s">
        <v>67</v>
      </c>
      <c r="S304" s="13" t="str">
        <f t="shared" si="17"/>
        <v>09/16/16</v>
      </c>
      <c r="T304" s="13" t="str">
        <f t="shared" si="18"/>
        <v>21:11:57</v>
      </c>
      <c r="U304" s="49">
        <v>0.21507346164400001</v>
      </c>
      <c r="V304" s="49">
        <v>55.317266743799998</v>
      </c>
    </row>
    <row r="305" spans="1:22" x14ac:dyDescent="0.35">
      <c r="A305" s="13" t="s">
        <v>896</v>
      </c>
      <c r="B305" s="43">
        <v>36.45454256</v>
      </c>
      <c r="C305" s="43">
        <v>-119.28159900999999</v>
      </c>
      <c r="D305" s="32" t="str">
        <f t="shared" si="16"/>
        <v>ANG_CH4_00303</v>
      </c>
      <c r="E305" s="32" t="s">
        <v>350</v>
      </c>
      <c r="F305" s="32" t="s">
        <v>351</v>
      </c>
      <c r="G305" s="32">
        <f t="shared" si="19"/>
        <v>303</v>
      </c>
      <c r="H305" s="44">
        <v>36.45454256</v>
      </c>
      <c r="I305" s="44">
        <v>-119.28159900999999</v>
      </c>
      <c r="J305" s="33" t="s">
        <v>343</v>
      </c>
      <c r="K305" s="20" t="s">
        <v>1194</v>
      </c>
      <c r="L305" s="20" t="s">
        <v>335</v>
      </c>
      <c r="M305" s="3" t="s">
        <v>174</v>
      </c>
      <c r="N305" s="3" t="s">
        <v>791</v>
      </c>
      <c r="O305" s="3" t="s">
        <v>1057</v>
      </c>
      <c r="P305" s="3" t="s">
        <v>1174</v>
      </c>
      <c r="Q305" s="3" t="s">
        <v>392</v>
      </c>
      <c r="R305" s="13" t="s">
        <v>67</v>
      </c>
      <c r="S305" s="13" t="str">
        <f t="shared" si="17"/>
        <v>09/16/16</v>
      </c>
      <c r="T305" s="13" t="str">
        <f t="shared" si="18"/>
        <v>21:11:57</v>
      </c>
      <c r="U305" s="49">
        <v>1.55102082342</v>
      </c>
      <c r="V305" s="49">
        <v>293.21834867600001</v>
      </c>
    </row>
    <row r="306" spans="1:22" x14ac:dyDescent="0.35">
      <c r="A306" s="13" t="s">
        <v>897</v>
      </c>
      <c r="B306" s="43">
        <v>36.453059090000004</v>
      </c>
      <c r="C306" s="43">
        <v>-119.39896967999999</v>
      </c>
      <c r="D306" s="32" t="str">
        <f t="shared" si="16"/>
        <v>ANG_CH4_00304</v>
      </c>
      <c r="E306" s="32" t="s">
        <v>350</v>
      </c>
      <c r="F306" s="32" t="s">
        <v>351</v>
      </c>
      <c r="G306" s="32">
        <f t="shared" si="19"/>
        <v>304</v>
      </c>
      <c r="H306" s="44">
        <v>36.453059090000004</v>
      </c>
      <c r="I306" s="44">
        <v>-119.39896967999999</v>
      </c>
      <c r="J306" s="33" t="s">
        <v>343</v>
      </c>
      <c r="K306" s="20" t="s">
        <v>1194</v>
      </c>
      <c r="L306" s="20" t="s">
        <v>335</v>
      </c>
      <c r="M306" s="3" t="s">
        <v>175</v>
      </c>
      <c r="N306" s="3" t="s">
        <v>792</v>
      </c>
      <c r="O306" s="3" t="s">
        <v>1057</v>
      </c>
      <c r="P306" s="3" t="s">
        <v>1175</v>
      </c>
      <c r="Q306" s="3" t="s">
        <v>392</v>
      </c>
      <c r="R306" s="13" t="s">
        <v>68</v>
      </c>
      <c r="S306" s="13" t="str">
        <f t="shared" si="17"/>
        <v>09/16/16</v>
      </c>
      <c r="T306" s="13" t="str">
        <f t="shared" si="18"/>
        <v>21:26:45</v>
      </c>
      <c r="U306" s="49">
        <v>0.145605525933</v>
      </c>
      <c r="V306" s="49">
        <v>13.416407865</v>
      </c>
    </row>
    <row r="307" spans="1:22" x14ac:dyDescent="0.35">
      <c r="A307" s="13" t="s">
        <v>898</v>
      </c>
      <c r="B307" s="43">
        <v>36.471854450000002</v>
      </c>
      <c r="C307" s="43">
        <v>-119.27057188000001</v>
      </c>
      <c r="D307" s="32" t="str">
        <f t="shared" si="16"/>
        <v>ANG_CH4_00305</v>
      </c>
      <c r="E307" s="32" t="s">
        <v>350</v>
      </c>
      <c r="F307" s="32" t="s">
        <v>351</v>
      </c>
      <c r="G307" s="32">
        <f t="shared" si="19"/>
        <v>305</v>
      </c>
      <c r="H307" s="44">
        <v>36.471854450000002</v>
      </c>
      <c r="I307" s="44">
        <v>-119.27057188000001</v>
      </c>
      <c r="J307" s="33" t="s">
        <v>343</v>
      </c>
      <c r="K307" s="20" t="s">
        <v>1194</v>
      </c>
      <c r="L307" s="20" t="s">
        <v>335</v>
      </c>
      <c r="M307" s="3" t="s">
        <v>175</v>
      </c>
      <c r="N307" s="3" t="s">
        <v>793</v>
      </c>
      <c r="O307" s="3" t="s">
        <v>1057</v>
      </c>
      <c r="P307" s="3" t="s">
        <v>1176</v>
      </c>
      <c r="Q307" s="3" t="s">
        <v>392</v>
      </c>
      <c r="R307" s="13" t="s">
        <v>68</v>
      </c>
      <c r="S307" s="13" t="str">
        <f t="shared" si="17"/>
        <v>09/16/16</v>
      </c>
      <c r="T307" s="13" t="str">
        <f t="shared" si="18"/>
        <v>21:26:45</v>
      </c>
      <c r="U307" s="49">
        <v>0.375214356463</v>
      </c>
      <c r="V307" s="49">
        <v>118.68024266899999</v>
      </c>
    </row>
    <row r="308" spans="1:22" x14ac:dyDescent="0.35">
      <c r="A308" s="13" t="s">
        <v>899</v>
      </c>
      <c r="B308" s="43">
        <v>36.471904000000002</v>
      </c>
      <c r="C308" s="43">
        <v>-119.34311602</v>
      </c>
      <c r="D308" s="32" t="str">
        <f t="shared" si="16"/>
        <v>ANG_CH4_00306</v>
      </c>
      <c r="E308" s="32" t="s">
        <v>350</v>
      </c>
      <c r="F308" s="32" t="s">
        <v>351</v>
      </c>
      <c r="G308" s="32">
        <f t="shared" si="19"/>
        <v>306</v>
      </c>
      <c r="H308" s="44">
        <v>36.471904000000002</v>
      </c>
      <c r="I308" s="44">
        <v>-119.34311602</v>
      </c>
      <c r="J308" s="33" t="s">
        <v>343</v>
      </c>
      <c r="K308" s="20" t="s">
        <v>1198</v>
      </c>
      <c r="L308" s="20" t="s">
        <v>335</v>
      </c>
      <c r="M308" s="3" t="s">
        <v>174</v>
      </c>
      <c r="N308" s="3" t="s">
        <v>796</v>
      </c>
      <c r="O308" s="3" t="s">
        <v>1057</v>
      </c>
      <c r="P308" s="3" t="s">
        <v>1177</v>
      </c>
      <c r="Q308" s="3" t="s">
        <v>392</v>
      </c>
      <c r="R308" s="13" t="s">
        <v>71</v>
      </c>
      <c r="S308" s="13" t="str">
        <f t="shared" si="17"/>
        <v>09/17/16</v>
      </c>
      <c r="T308" s="13" t="str">
        <f t="shared" si="18"/>
        <v>18:57:14</v>
      </c>
      <c r="U308" s="49">
        <v>0.60236800834500004</v>
      </c>
      <c r="V308" s="49">
        <v>217.680959204</v>
      </c>
    </row>
    <row r="309" spans="1:22" x14ac:dyDescent="0.35">
      <c r="A309" s="13" t="s">
        <v>900</v>
      </c>
      <c r="B309" s="43">
        <v>36.426103759999997</v>
      </c>
      <c r="C309" s="43">
        <v>-119.73341867000001</v>
      </c>
      <c r="D309" s="32" t="str">
        <f t="shared" si="16"/>
        <v>ANG_CH4_00307</v>
      </c>
      <c r="E309" s="32" t="s">
        <v>350</v>
      </c>
      <c r="F309" s="32" t="s">
        <v>351</v>
      </c>
      <c r="G309" s="32">
        <f t="shared" si="19"/>
        <v>307</v>
      </c>
      <c r="H309" s="44">
        <v>36.426103759999997</v>
      </c>
      <c r="I309" s="44">
        <v>-119.73341867000001</v>
      </c>
      <c r="J309" s="33" t="s">
        <v>343</v>
      </c>
      <c r="K309" s="20" t="s">
        <v>1198</v>
      </c>
      <c r="L309" s="20" t="s">
        <v>335</v>
      </c>
      <c r="M309" s="3" t="s">
        <v>174</v>
      </c>
      <c r="N309" s="3" t="s">
        <v>797</v>
      </c>
      <c r="O309" s="3" t="s">
        <v>1057</v>
      </c>
      <c r="P309" s="3" t="s">
        <v>1178</v>
      </c>
      <c r="Q309" s="3" t="s">
        <v>392</v>
      </c>
      <c r="R309" s="13" t="s">
        <v>72</v>
      </c>
      <c r="S309" s="13" t="str">
        <f t="shared" si="17"/>
        <v>09/17/16</v>
      </c>
      <c r="T309" s="13" t="str">
        <f t="shared" si="18"/>
        <v>19:10:47</v>
      </c>
      <c r="U309" s="49">
        <v>89.850744036500004</v>
      </c>
      <c r="V309" s="49">
        <v>499.52477415999999</v>
      </c>
    </row>
    <row r="310" spans="1:22" x14ac:dyDescent="0.35">
      <c r="A310" s="13" t="s">
        <v>901</v>
      </c>
      <c r="B310" s="43">
        <v>36.414107649999998</v>
      </c>
      <c r="C310" s="43">
        <v>-119.86437202</v>
      </c>
      <c r="D310" s="32" t="str">
        <f t="shared" si="16"/>
        <v>ANG_CH4_00308</v>
      </c>
      <c r="E310" s="32" t="s">
        <v>350</v>
      </c>
      <c r="F310" s="32" t="s">
        <v>351</v>
      </c>
      <c r="G310" s="32">
        <f t="shared" si="19"/>
        <v>308</v>
      </c>
      <c r="H310" s="44">
        <v>36.414107649999998</v>
      </c>
      <c r="I310" s="44">
        <v>-119.86437202</v>
      </c>
      <c r="J310" s="33" t="s">
        <v>343</v>
      </c>
      <c r="K310" s="20" t="s">
        <v>1198</v>
      </c>
      <c r="L310" s="20" t="s">
        <v>335</v>
      </c>
      <c r="M310" s="3" t="s">
        <v>174</v>
      </c>
      <c r="N310" s="3" t="s">
        <v>798</v>
      </c>
      <c r="O310" s="3" t="s">
        <v>1057</v>
      </c>
      <c r="P310" s="3" t="s">
        <v>1115</v>
      </c>
      <c r="Q310" s="3" t="s">
        <v>392</v>
      </c>
      <c r="R310" s="13" t="s">
        <v>73</v>
      </c>
      <c r="S310" s="13" t="str">
        <f t="shared" si="17"/>
        <v>09/17/16</v>
      </c>
      <c r="T310" s="13" t="str">
        <f t="shared" si="18"/>
        <v>19:25:24</v>
      </c>
      <c r="U310" s="49">
        <v>0.75559094129100002</v>
      </c>
      <c r="V310" s="49">
        <v>123.888054307</v>
      </c>
    </row>
    <row r="311" spans="1:22" x14ac:dyDescent="0.35">
      <c r="A311" s="13" t="s">
        <v>902</v>
      </c>
      <c r="B311" s="43">
        <v>36.448622479999997</v>
      </c>
      <c r="C311" s="43">
        <v>-119.75399641999999</v>
      </c>
      <c r="D311" s="32" t="str">
        <f t="shared" si="16"/>
        <v>ANG_CH4_00309</v>
      </c>
      <c r="E311" s="32" t="s">
        <v>350</v>
      </c>
      <c r="F311" s="32" t="s">
        <v>351</v>
      </c>
      <c r="G311" s="32">
        <f t="shared" si="19"/>
        <v>309</v>
      </c>
      <c r="H311" s="44">
        <v>36.448622479999997</v>
      </c>
      <c r="I311" s="44">
        <v>-119.75399641999999</v>
      </c>
      <c r="J311" s="33" t="s">
        <v>343</v>
      </c>
      <c r="K311" s="20" t="s">
        <v>1198</v>
      </c>
      <c r="L311" s="20" t="s">
        <v>335</v>
      </c>
      <c r="M311" s="3" t="s">
        <v>174</v>
      </c>
      <c r="N311" s="3" t="s">
        <v>799</v>
      </c>
      <c r="O311" s="3" t="s">
        <v>1057</v>
      </c>
      <c r="P311" s="3" t="s">
        <v>1179</v>
      </c>
      <c r="Q311" s="3" t="s">
        <v>392</v>
      </c>
      <c r="R311" s="13" t="s">
        <v>74</v>
      </c>
      <c r="S311" s="13" t="str">
        <f t="shared" si="17"/>
        <v>09/17/16</v>
      </c>
      <c r="T311" s="13" t="str">
        <f t="shared" si="18"/>
        <v>19:38:41</v>
      </c>
      <c r="U311" s="49">
        <v>60.225837182299998</v>
      </c>
      <c r="V311" s="49">
        <v>469.45926340800003</v>
      </c>
    </row>
    <row r="312" spans="1:22" x14ac:dyDescent="0.35">
      <c r="A312" s="13" t="s">
        <v>903</v>
      </c>
      <c r="B312" s="43">
        <v>36.456027800000001</v>
      </c>
      <c r="C312" s="43">
        <v>-119.77040816</v>
      </c>
      <c r="D312" s="32" t="str">
        <f t="shared" si="16"/>
        <v>ANG_CH4_00310</v>
      </c>
      <c r="E312" s="32" t="s">
        <v>350</v>
      </c>
      <c r="F312" s="32" t="s">
        <v>351</v>
      </c>
      <c r="G312" s="32">
        <f t="shared" si="19"/>
        <v>310</v>
      </c>
      <c r="H312" s="44">
        <v>36.456027800000001</v>
      </c>
      <c r="I312" s="44">
        <v>-119.77040816</v>
      </c>
      <c r="J312" s="33" t="s">
        <v>343</v>
      </c>
      <c r="K312" s="20" t="s">
        <v>1198</v>
      </c>
      <c r="L312" s="20" t="s">
        <v>335</v>
      </c>
      <c r="M312" s="3" t="s">
        <v>174</v>
      </c>
      <c r="N312" s="3" t="s">
        <v>800</v>
      </c>
      <c r="O312" s="3" t="s">
        <v>1057</v>
      </c>
      <c r="P312" s="3" t="s">
        <v>1180</v>
      </c>
      <c r="Q312" s="3" t="s">
        <v>392</v>
      </c>
      <c r="R312" s="13" t="s">
        <v>74</v>
      </c>
      <c r="S312" s="13" t="str">
        <f t="shared" si="17"/>
        <v>09/17/16</v>
      </c>
      <c r="T312" s="13" t="str">
        <f t="shared" si="18"/>
        <v>19:38:41</v>
      </c>
      <c r="U312" s="49">
        <v>2.0495006078900002</v>
      </c>
      <c r="V312" s="49">
        <v>120.074976577</v>
      </c>
    </row>
    <row r="313" spans="1:22" x14ac:dyDescent="0.35">
      <c r="A313" s="13" t="s">
        <v>904</v>
      </c>
      <c r="B313" s="43">
        <v>36.436062560000003</v>
      </c>
      <c r="C313" s="43">
        <v>-120.01020222</v>
      </c>
      <c r="D313" s="32" t="str">
        <f t="shared" si="16"/>
        <v>ANG_CH4_00311</v>
      </c>
      <c r="E313" s="32" t="s">
        <v>350</v>
      </c>
      <c r="F313" s="32" t="s">
        <v>351</v>
      </c>
      <c r="G313" s="32">
        <f t="shared" si="19"/>
        <v>311</v>
      </c>
      <c r="H313" s="44">
        <v>36.436062560000003</v>
      </c>
      <c r="I313" s="44">
        <v>-120.01020222</v>
      </c>
      <c r="J313" s="33" t="s">
        <v>343</v>
      </c>
      <c r="K313" s="20" t="s">
        <v>1198</v>
      </c>
      <c r="L313" s="20" t="s">
        <v>335</v>
      </c>
      <c r="M313" s="3" t="s">
        <v>175</v>
      </c>
      <c r="N313" s="3" t="s">
        <v>801</v>
      </c>
      <c r="O313" s="3" t="s">
        <v>1057</v>
      </c>
      <c r="P313" s="3" t="s">
        <v>1181</v>
      </c>
      <c r="Q313" s="3" t="s">
        <v>392</v>
      </c>
      <c r="R313" s="13" t="s">
        <v>76</v>
      </c>
      <c r="S313" s="13" t="str">
        <f t="shared" si="17"/>
        <v>09/17/16</v>
      </c>
      <c r="T313" s="13" t="str">
        <f t="shared" si="18"/>
        <v>21:01:25</v>
      </c>
      <c r="U313" s="49">
        <v>0.13591657485799999</v>
      </c>
      <c r="V313" s="49">
        <v>24.186773244899999</v>
      </c>
    </row>
    <row r="314" spans="1:22" x14ac:dyDescent="0.35">
      <c r="A314" s="13" t="s">
        <v>905</v>
      </c>
      <c r="B314" s="43">
        <v>36.481909340000001</v>
      </c>
      <c r="C314" s="43">
        <v>-120.07406193</v>
      </c>
      <c r="D314" s="32" t="str">
        <f t="shared" si="16"/>
        <v>ANG_CH4_00312</v>
      </c>
      <c r="E314" s="32" t="s">
        <v>350</v>
      </c>
      <c r="F314" s="32" t="s">
        <v>351</v>
      </c>
      <c r="G314" s="32">
        <f t="shared" si="19"/>
        <v>312</v>
      </c>
      <c r="H314" s="44">
        <v>36.481909340000001</v>
      </c>
      <c r="I314" s="44">
        <v>-120.07406193</v>
      </c>
      <c r="J314" s="33" t="s">
        <v>343</v>
      </c>
      <c r="K314" s="20" t="s">
        <v>1198</v>
      </c>
      <c r="L314" s="20" t="s">
        <v>335</v>
      </c>
      <c r="M314" s="3" t="s">
        <v>175</v>
      </c>
      <c r="N314" s="3" t="s">
        <v>802</v>
      </c>
      <c r="O314" s="3" t="s">
        <v>1057</v>
      </c>
      <c r="P314" s="3" t="s">
        <v>1182</v>
      </c>
      <c r="Q314" s="3" t="s">
        <v>392</v>
      </c>
      <c r="R314" s="13" t="s">
        <v>77</v>
      </c>
      <c r="S314" s="13" t="str">
        <f t="shared" si="17"/>
        <v>09/17/16</v>
      </c>
      <c r="T314" s="13" t="str">
        <f t="shared" si="18"/>
        <v>21:11:25</v>
      </c>
      <c r="U314" s="49">
        <v>6.2266420992100002</v>
      </c>
      <c r="V314" s="49">
        <v>486.490493227</v>
      </c>
    </row>
    <row r="315" spans="1:22" x14ac:dyDescent="0.35">
      <c r="A315" s="13" t="s">
        <v>906</v>
      </c>
      <c r="B315" s="43">
        <v>36.482662050000002</v>
      </c>
      <c r="C315" s="43">
        <v>-120.07423295</v>
      </c>
      <c r="D315" s="32" t="str">
        <f t="shared" si="16"/>
        <v>ANG_CH4_00313</v>
      </c>
      <c r="E315" s="32" t="s">
        <v>350</v>
      </c>
      <c r="F315" s="32" t="s">
        <v>351</v>
      </c>
      <c r="G315" s="32">
        <f t="shared" si="19"/>
        <v>313</v>
      </c>
      <c r="H315" s="44">
        <v>36.482662050000002</v>
      </c>
      <c r="I315" s="44">
        <v>-120.07423295</v>
      </c>
      <c r="J315" s="33" t="s">
        <v>343</v>
      </c>
      <c r="K315" s="20" t="s">
        <v>1198</v>
      </c>
      <c r="L315" s="20" t="s">
        <v>335</v>
      </c>
      <c r="M315" s="3" t="s">
        <v>175</v>
      </c>
      <c r="N315" s="3" t="s">
        <v>803</v>
      </c>
      <c r="O315" s="3" t="s">
        <v>1057</v>
      </c>
      <c r="P315" s="3" t="s">
        <v>1182</v>
      </c>
      <c r="Q315" s="3" t="s">
        <v>392</v>
      </c>
      <c r="R315" s="13" t="s">
        <v>77</v>
      </c>
      <c r="S315" s="13" t="str">
        <f t="shared" si="17"/>
        <v>09/17/16</v>
      </c>
      <c r="T315" s="13" t="str">
        <f t="shared" si="18"/>
        <v>21:11:25</v>
      </c>
      <c r="U315" s="49">
        <v>6.5942988125599999</v>
      </c>
      <c r="V315" s="49">
        <v>486.490493227</v>
      </c>
    </row>
    <row r="316" spans="1:22" x14ac:dyDescent="0.35">
      <c r="A316" s="13" t="s">
        <v>907</v>
      </c>
      <c r="B316" s="43">
        <v>36.436664409999999</v>
      </c>
      <c r="C316" s="43">
        <v>-119.98747994999999</v>
      </c>
      <c r="D316" s="32" t="str">
        <f t="shared" si="16"/>
        <v>ANG_CH4_00314</v>
      </c>
      <c r="E316" s="32" t="s">
        <v>350</v>
      </c>
      <c r="F316" s="32" t="s">
        <v>351</v>
      </c>
      <c r="G316" s="32">
        <f t="shared" si="19"/>
        <v>314</v>
      </c>
      <c r="H316" s="44">
        <v>36.436664409999999</v>
      </c>
      <c r="I316" s="44">
        <v>-119.98747994999999</v>
      </c>
      <c r="J316" s="33" t="s">
        <v>343</v>
      </c>
      <c r="K316" s="20" t="s">
        <v>1198</v>
      </c>
      <c r="L316" s="20" t="s">
        <v>335</v>
      </c>
      <c r="M316" s="3" t="s">
        <v>174</v>
      </c>
      <c r="N316" s="3" t="s">
        <v>804</v>
      </c>
      <c r="O316" s="3" t="s">
        <v>1057</v>
      </c>
      <c r="P316" s="3" t="s">
        <v>1183</v>
      </c>
      <c r="Q316" s="3" t="s">
        <v>392</v>
      </c>
      <c r="R316" s="13" t="s">
        <v>77</v>
      </c>
      <c r="S316" s="13" t="str">
        <f t="shared" si="17"/>
        <v>09/17/16</v>
      </c>
      <c r="T316" s="13" t="str">
        <f t="shared" si="18"/>
        <v>21:11:25</v>
      </c>
      <c r="U316" s="49">
        <v>8.7515884712300007</v>
      </c>
      <c r="V316" s="49">
        <v>490.33254022099999</v>
      </c>
    </row>
    <row r="317" spans="1:22" x14ac:dyDescent="0.35">
      <c r="A317" s="13" t="s">
        <v>908</v>
      </c>
      <c r="B317" s="43">
        <v>36.58302415</v>
      </c>
      <c r="C317" s="43">
        <v>-120.05498829</v>
      </c>
      <c r="D317" s="32" t="str">
        <f t="shared" si="16"/>
        <v>ANG_CH4_00315</v>
      </c>
      <c r="E317" s="32" t="s">
        <v>350</v>
      </c>
      <c r="F317" s="32" t="s">
        <v>351</v>
      </c>
      <c r="G317" s="32">
        <f t="shared" si="19"/>
        <v>315</v>
      </c>
      <c r="H317" s="44">
        <v>36.58302415</v>
      </c>
      <c r="I317" s="44">
        <v>-120.05498829</v>
      </c>
      <c r="J317" s="33" t="s">
        <v>343</v>
      </c>
      <c r="K317" s="20" t="s">
        <v>1200</v>
      </c>
      <c r="L317" s="20" t="s">
        <v>335</v>
      </c>
      <c r="M317" s="3" t="s">
        <v>174</v>
      </c>
      <c r="N317" s="3" t="s">
        <v>805</v>
      </c>
      <c r="O317" s="3" t="s">
        <v>1057</v>
      </c>
      <c r="P317" s="3" t="s">
        <v>1184</v>
      </c>
      <c r="Q317" s="3" t="s">
        <v>392</v>
      </c>
      <c r="R317" s="13" t="s">
        <v>81</v>
      </c>
      <c r="S317" s="13" t="str">
        <f t="shared" si="17"/>
        <v>09/19/16</v>
      </c>
      <c r="T317" s="13" t="str">
        <f t="shared" si="18"/>
        <v>18:28:30</v>
      </c>
      <c r="U317" s="49">
        <v>3.8968373439300001</v>
      </c>
      <c r="V317" s="49">
        <v>490.64880515499999</v>
      </c>
    </row>
    <row r="318" spans="1:22" x14ac:dyDescent="0.35">
      <c r="A318" s="13" t="s">
        <v>909</v>
      </c>
      <c r="B318" s="43">
        <v>36.530374969999997</v>
      </c>
      <c r="C318" s="43">
        <v>-119.97510054999999</v>
      </c>
      <c r="D318" s="32" t="str">
        <f t="shared" si="16"/>
        <v>ANG_CH4_00316</v>
      </c>
      <c r="E318" s="32" t="s">
        <v>350</v>
      </c>
      <c r="F318" s="32" t="s">
        <v>351</v>
      </c>
      <c r="G318" s="32">
        <f t="shared" si="19"/>
        <v>316</v>
      </c>
      <c r="H318" s="44">
        <v>36.530374969999997</v>
      </c>
      <c r="I318" s="44">
        <v>-119.97510054999999</v>
      </c>
      <c r="J318" s="33" t="s">
        <v>343</v>
      </c>
      <c r="K318" s="20" t="s">
        <v>1200</v>
      </c>
      <c r="L318" s="20" t="s">
        <v>335</v>
      </c>
      <c r="M318" s="3" t="s">
        <v>174</v>
      </c>
      <c r="N318" s="3" t="s">
        <v>806</v>
      </c>
      <c r="O318" s="3" t="s">
        <v>1057</v>
      </c>
      <c r="P318" s="3" t="s">
        <v>1185</v>
      </c>
      <c r="Q318" s="3" t="s">
        <v>392</v>
      </c>
      <c r="R318" s="13" t="s">
        <v>81</v>
      </c>
      <c r="S318" s="13" t="str">
        <f t="shared" si="17"/>
        <v>09/19/16</v>
      </c>
      <c r="T318" s="13" t="str">
        <f t="shared" si="18"/>
        <v>18:28:30</v>
      </c>
      <c r="U318" s="49">
        <v>4.5509431655499997</v>
      </c>
      <c r="V318" s="49">
        <v>371.607588728</v>
      </c>
    </row>
    <row r="319" spans="1:22" x14ac:dyDescent="0.35">
      <c r="A319" s="13" t="s">
        <v>910</v>
      </c>
      <c r="B319" s="43">
        <v>37.269638800000003</v>
      </c>
      <c r="C319" s="43">
        <v>-120.36940122999999</v>
      </c>
      <c r="D319" s="32" t="str">
        <f t="shared" si="16"/>
        <v>ANG_CH4_00317</v>
      </c>
      <c r="E319" s="32" t="s">
        <v>350</v>
      </c>
      <c r="F319" s="32" t="s">
        <v>351</v>
      </c>
      <c r="G319" s="32">
        <f t="shared" si="19"/>
        <v>317</v>
      </c>
      <c r="H319" s="44">
        <v>37.269638800000003</v>
      </c>
      <c r="I319" s="44">
        <v>-120.36940122999999</v>
      </c>
      <c r="J319" s="33" t="s">
        <v>343</v>
      </c>
      <c r="K319" s="20" t="s">
        <v>1205</v>
      </c>
      <c r="L319" s="20" t="s">
        <v>335</v>
      </c>
      <c r="M319" s="3" t="s">
        <v>174</v>
      </c>
      <c r="N319" s="3" t="s">
        <v>807</v>
      </c>
      <c r="O319" s="3" t="s">
        <v>1057</v>
      </c>
      <c r="P319" s="3"/>
      <c r="Q319" s="3" t="s">
        <v>392</v>
      </c>
      <c r="R319" s="13" t="s">
        <v>82</v>
      </c>
      <c r="S319" s="13" t="str">
        <f t="shared" si="17"/>
        <v>09/19/16</v>
      </c>
      <c r="T319" s="13" t="str">
        <f t="shared" si="18"/>
        <v>19:38:00</v>
      </c>
      <c r="U319" s="49">
        <v>0.50355708925099996</v>
      </c>
      <c r="V319" s="49">
        <v>40.76861538</v>
      </c>
    </row>
    <row r="320" spans="1:22" x14ac:dyDescent="0.35">
      <c r="A320" s="13" t="s">
        <v>911</v>
      </c>
      <c r="B320" s="43">
        <v>37.215352879999998</v>
      </c>
      <c r="C320" s="43">
        <v>-120.42331615000001</v>
      </c>
      <c r="D320" s="32" t="str">
        <f t="shared" si="16"/>
        <v>ANG_CH4_00318</v>
      </c>
      <c r="E320" s="32" t="s">
        <v>350</v>
      </c>
      <c r="F320" s="32" t="s">
        <v>351</v>
      </c>
      <c r="G320" s="32">
        <f t="shared" si="19"/>
        <v>318</v>
      </c>
      <c r="H320" s="44">
        <v>37.215352879999998</v>
      </c>
      <c r="I320" s="44">
        <v>-120.42331615000001</v>
      </c>
      <c r="J320" s="33" t="s">
        <v>343</v>
      </c>
      <c r="K320" s="20" t="s">
        <v>1205</v>
      </c>
      <c r="L320" s="20" t="s">
        <v>335</v>
      </c>
      <c r="M320" s="3" t="s">
        <v>174</v>
      </c>
      <c r="N320" s="3" t="s">
        <v>808</v>
      </c>
      <c r="O320" s="3" t="s">
        <v>1057</v>
      </c>
      <c r="P320" s="3" t="s">
        <v>1186</v>
      </c>
      <c r="Q320" s="3" t="s">
        <v>392</v>
      </c>
      <c r="R320" s="13" t="s">
        <v>83</v>
      </c>
      <c r="S320" s="13" t="str">
        <f t="shared" si="17"/>
        <v>09/19/16</v>
      </c>
      <c r="T320" s="13" t="str">
        <f t="shared" si="18"/>
        <v>20:32:41</v>
      </c>
      <c r="U320" s="49">
        <v>9.8470246980400002</v>
      </c>
      <c r="V320" s="49">
        <v>487.20863087599997</v>
      </c>
    </row>
    <row r="321" spans="1:22" x14ac:dyDescent="0.35">
      <c r="A321" s="13" t="s">
        <v>912</v>
      </c>
      <c r="B321" s="43">
        <v>37.233183259999997</v>
      </c>
      <c r="C321" s="43">
        <v>-120.45616163</v>
      </c>
      <c r="D321" s="32" t="str">
        <f t="shared" si="16"/>
        <v>ANG_CH4_00319</v>
      </c>
      <c r="E321" s="32" t="s">
        <v>350</v>
      </c>
      <c r="F321" s="32" t="s">
        <v>351</v>
      </c>
      <c r="G321" s="32">
        <f t="shared" si="19"/>
        <v>319</v>
      </c>
      <c r="H321" s="44">
        <v>37.233183259999997</v>
      </c>
      <c r="I321" s="44">
        <v>-120.45616163</v>
      </c>
      <c r="J321" s="33" t="s">
        <v>343</v>
      </c>
      <c r="K321" s="20" t="s">
        <v>1205</v>
      </c>
      <c r="L321" s="20" t="s">
        <v>335</v>
      </c>
      <c r="M321" s="3" t="s">
        <v>174</v>
      </c>
      <c r="N321" s="3" t="s">
        <v>809</v>
      </c>
      <c r="O321" s="3" t="s">
        <v>1057</v>
      </c>
      <c r="P321" s="3" t="s">
        <v>1187</v>
      </c>
      <c r="Q321" s="3" t="s">
        <v>392</v>
      </c>
      <c r="R321" s="13" t="s">
        <v>84</v>
      </c>
      <c r="S321" s="13" t="str">
        <f t="shared" si="17"/>
        <v>09/19/16</v>
      </c>
      <c r="T321" s="13" t="str">
        <f t="shared" si="18"/>
        <v>20:46:19</v>
      </c>
      <c r="U321" s="49">
        <v>3.09747373126</v>
      </c>
      <c r="V321" s="49">
        <v>141.625739186</v>
      </c>
    </row>
    <row r="322" spans="1:22" x14ac:dyDescent="0.35">
      <c r="A322" s="13" t="s">
        <v>913</v>
      </c>
      <c r="B322" s="43">
        <v>37.166640260000001</v>
      </c>
      <c r="C322" s="43">
        <v>-120.37245092000001</v>
      </c>
      <c r="D322" s="32" t="str">
        <f t="shared" si="16"/>
        <v>ANG_CH4_00320</v>
      </c>
      <c r="E322" s="32" t="s">
        <v>350</v>
      </c>
      <c r="F322" s="32" t="s">
        <v>351</v>
      </c>
      <c r="G322" s="32">
        <f t="shared" si="19"/>
        <v>320</v>
      </c>
      <c r="H322" s="44">
        <v>37.166640260000001</v>
      </c>
      <c r="I322" s="44">
        <v>-120.37245092000001</v>
      </c>
      <c r="J322" s="33" t="s">
        <v>343</v>
      </c>
      <c r="K322" s="20" t="s">
        <v>1205</v>
      </c>
      <c r="L322" s="20" t="s">
        <v>335</v>
      </c>
      <c r="M322" s="3" t="s">
        <v>174</v>
      </c>
      <c r="N322" s="3" t="s">
        <v>810</v>
      </c>
      <c r="O322" s="3" t="s">
        <v>1057</v>
      </c>
      <c r="P322" s="3" t="s">
        <v>1188</v>
      </c>
      <c r="Q322" s="3" t="s">
        <v>392</v>
      </c>
      <c r="R322" s="13" t="s">
        <v>84</v>
      </c>
      <c r="S322" s="13" t="str">
        <f t="shared" si="17"/>
        <v>09/19/16</v>
      </c>
      <c r="T322" s="13" t="str">
        <f t="shared" si="18"/>
        <v>20:46:19</v>
      </c>
      <c r="U322" s="49">
        <v>1.1887537022100001</v>
      </c>
      <c r="V322" s="49">
        <v>93.206920343899995</v>
      </c>
    </row>
    <row r="323" spans="1:22" x14ac:dyDescent="0.35">
      <c r="A323" s="13" t="s">
        <v>914</v>
      </c>
      <c r="B323" s="43">
        <v>37.163922309999997</v>
      </c>
      <c r="C323" s="43">
        <v>-120.37238343999999</v>
      </c>
      <c r="D323" s="32" t="str">
        <f t="shared" ref="D323:D386" si="20">CONCATENATE(E323,"_",F323,"_",TEXT(G323,"00000"))</f>
        <v>ANG_CH4_00321</v>
      </c>
      <c r="E323" s="32" t="s">
        <v>350</v>
      </c>
      <c r="F323" s="32" t="s">
        <v>351</v>
      </c>
      <c r="G323" s="32">
        <f t="shared" si="19"/>
        <v>321</v>
      </c>
      <c r="H323" s="44">
        <v>37.163922309999997</v>
      </c>
      <c r="I323" s="44">
        <v>-120.37238343999999</v>
      </c>
      <c r="J323" s="33" t="s">
        <v>343</v>
      </c>
      <c r="K323" s="20" t="s">
        <v>1205</v>
      </c>
      <c r="L323" s="20" t="s">
        <v>335</v>
      </c>
      <c r="M323" s="3" t="s">
        <v>174</v>
      </c>
      <c r="N323" s="3" t="s">
        <v>811</v>
      </c>
      <c r="O323" s="3" t="s">
        <v>1057</v>
      </c>
      <c r="P323" s="3" t="s">
        <v>1188</v>
      </c>
      <c r="Q323" s="3" t="s">
        <v>392</v>
      </c>
      <c r="R323" s="13" t="s">
        <v>84</v>
      </c>
      <c r="S323" s="13" t="str">
        <f t="shared" ref="S323:S386" si="21">CONCATENATE(MID(R323,8,2),"/",MID(R323,10,2),"/",MID(R323,6,2))</f>
        <v>09/19/16</v>
      </c>
      <c r="T323" s="13" t="str">
        <f t="shared" ref="T323:T386" si="22">CONCATENATE(MID(R323,13,2),":",MID(R323,15,2),":",MID(R323,17,2))</f>
        <v>20:46:19</v>
      </c>
      <c r="U323" s="49">
        <v>0.183179390617</v>
      </c>
      <c r="V323" s="49">
        <v>15.6169779407</v>
      </c>
    </row>
    <row r="324" spans="1:22" x14ac:dyDescent="0.35">
      <c r="A324" s="13" t="s">
        <v>915</v>
      </c>
      <c r="B324" s="43">
        <v>37.166492460000001</v>
      </c>
      <c r="C324" s="43">
        <v>-120.37411856</v>
      </c>
      <c r="D324" s="32" t="str">
        <f t="shared" si="20"/>
        <v>ANG_CH4_00322</v>
      </c>
      <c r="E324" s="32" t="s">
        <v>350</v>
      </c>
      <c r="F324" s="32" t="s">
        <v>351</v>
      </c>
      <c r="G324" s="32">
        <f t="shared" ref="G324:G387" si="23">G323+1</f>
        <v>322</v>
      </c>
      <c r="H324" s="44">
        <v>37.166492460000001</v>
      </c>
      <c r="I324" s="44">
        <v>-120.37411856</v>
      </c>
      <c r="J324" s="33" t="s">
        <v>343</v>
      </c>
      <c r="K324" s="20" t="s">
        <v>1205</v>
      </c>
      <c r="L324" s="20" t="s">
        <v>335</v>
      </c>
      <c r="M324" s="3" t="s">
        <v>175</v>
      </c>
      <c r="N324" s="3" t="s">
        <v>812</v>
      </c>
      <c r="O324" s="3" t="s">
        <v>1057</v>
      </c>
      <c r="P324" s="3" t="s">
        <v>1188</v>
      </c>
      <c r="Q324" s="3" t="s">
        <v>392</v>
      </c>
      <c r="R324" s="13" t="s">
        <v>84</v>
      </c>
      <c r="S324" s="13" t="str">
        <f t="shared" si="21"/>
        <v>09/19/16</v>
      </c>
      <c r="T324" s="13" t="str">
        <f t="shared" si="22"/>
        <v>20:46:19</v>
      </c>
      <c r="U324" s="49">
        <v>0.36595534673000002</v>
      </c>
      <c r="V324" s="49">
        <v>58.720524520799998</v>
      </c>
    </row>
    <row r="325" spans="1:22" x14ac:dyDescent="0.35">
      <c r="A325" s="13" t="s">
        <v>916</v>
      </c>
      <c r="B325" s="43">
        <v>35.474958309999998</v>
      </c>
      <c r="C325" s="43">
        <v>-119.43168199</v>
      </c>
      <c r="D325" s="32" t="str">
        <f t="shared" si="20"/>
        <v>ANG_CH4_00323</v>
      </c>
      <c r="E325" s="32" t="s">
        <v>350</v>
      </c>
      <c r="F325" s="32" t="s">
        <v>351</v>
      </c>
      <c r="G325" s="32">
        <f t="shared" si="23"/>
        <v>323</v>
      </c>
      <c r="H325" s="44">
        <v>35.474958309999998</v>
      </c>
      <c r="I325" s="44">
        <v>-119.43168199</v>
      </c>
      <c r="J325" s="33" t="s">
        <v>343</v>
      </c>
      <c r="K325" s="20" t="s">
        <v>1208</v>
      </c>
      <c r="L325" s="20" t="s">
        <v>335</v>
      </c>
      <c r="M325" s="3" t="s">
        <v>174</v>
      </c>
      <c r="N325" s="3" t="s">
        <v>813</v>
      </c>
      <c r="O325" s="3" t="s">
        <v>1057</v>
      </c>
      <c r="P325" s="3" t="s">
        <v>1189</v>
      </c>
      <c r="Q325" s="3" t="s">
        <v>392</v>
      </c>
      <c r="R325" s="13" t="s">
        <v>161</v>
      </c>
      <c r="S325" s="13" t="str">
        <f t="shared" si="21"/>
        <v>10/25/16</v>
      </c>
      <c r="T325" s="13" t="str">
        <f t="shared" si="22"/>
        <v>23:06:49</v>
      </c>
      <c r="U325" s="49">
        <v>33.317301252900002</v>
      </c>
      <c r="V325" s="49">
        <v>497.07791139800003</v>
      </c>
    </row>
    <row r="326" spans="1:22" x14ac:dyDescent="0.35">
      <c r="A326" s="13" t="s">
        <v>917</v>
      </c>
      <c r="B326" s="43">
        <v>36.049089100000003</v>
      </c>
      <c r="C326" s="43">
        <v>-119.45591023999999</v>
      </c>
      <c r="D326" s="32" t="str">
        <f t="shared" si="20"/>
        <v>ANG_CH4_00324</v>
      </c>
      <c r="E326" s="32" t="s">
        <v>350</v>
      </c>
      <c r="F326" s="32" t="s">
        <v>351</v>
      </c>
      <c r="G326" s="32">
        <f t="shared" si="23"/>
        <v>324</v>
      </c>
      <c r="H326" s="44">
        <v>36.049089100000003</v>
      </c>
      <c r="I326" s="44">
        <v>-119.45591023999999</v>
      </c>
      <c r="J326" s="33" t="s">
        <v>343</v>
      </c>
      <c r="K326" s="20" t="s">
        <v>1194</v>
      </c>
      <c r="L326" s="20" t="s">
        <v>335</v>
      </c>
      <c r="M326" s="3" t="s">
        <v>174</v>
      </c>
      <c r="N326" s="3" t="s">
        <v>815</v>
      </c>
      <c r="O326" s="3" t="s">
        <v>1057</v>
      </c>
      <c r="P326" s="3" t="s">
        <v>1136</v>
      </c>
      <c r="Q326" s="3" t="s">
        <v>392</v>
      </c>
      <c r="R326" s="13" t="s">
        <v>162</v>
      </c>
      <c r="S326" s="13" t="str">
        <f t="shared" si="21"/>
        <v>10/26/16</v>
      </c>
      <c r="T326" s="13" t="str">
        <f t="shared" si="22"/>
        <v>17:32:55</v>
      </c>
      <c r="U326" s="49">
        <v>12.741251698699999</v>
      </c>
      <c r="V326" s="49">
        <v>480.23431780700002</v>
      </c>
    </row>
    <row r="327" spans="1:22" x14ac:dyDescent="0.35">
      <c r="A327" s="13" t="s">
        <v>918</v>
      </c>
      <c r="B327" s="43">
        <v>36.049166</v>
      </c>
      <c r="C327" s="43">
        <v>-119.45603242999999</v>
      </c>
      <c r="D327" s="32" t="str">
        <f t="shared" si="20"/>
        <v>ANG_CH4_00325</v>
      </c>
      <c r="E327" s="32" t="s">
        <v>350</v>
      </c>
      <c r="F327" s="32" t="s">
        <v>351</v>
      </c>
      <c r="G327" s="32">
        <f t="shared" si="23"/>
        <v>325</v>
      </c>
      <c r="H327" s="44">
        <v>36.049166</v>
      </c>
      <c r="I327" s="44">
        <v>-119.45603242999999</v>
      </c>
      <c r="J327" s="33" t="s">
        <v>343</v>
      </c>
      <c r="K327" s="20" t="s">
        <v>1194</v>
      </c>
      <c r="L327" s="20" t="s">
        <v>335</v>
      </c>
      <c r="M327" s="3" t="s">
        <v>174</v>
      </c>
      <c r="N327" s="3" t="s">
        <v>817</v>
      </c>
      <c r="O327" s="3" t="s">
        <v>1057</v>
      </c>
      <c r="P327" s="3" t="s">
        <v>1136</v>
      </c>
      <c r="Q327" s="3" t="s">
        <v>392</v>
      </c>
      <c r="R327" s="13" t="s">
        <v>163</v>
      </c>
      <c r="S327" s="13" t="str">
        <f t="shared" si="21"/>
        <v>10/26/16</v>
      </c>
      <c r="T327" s="13" t="str">
        <f t="shared" si="22"/>
        <v>18:02:14</v>
      </c>
      <c r="U327" s="49">
        <v>33.439066981899998</v>
      </c>
      <c r="V327" s="49">
        <v>498.62310415799999</v>
      </c>
    </row>
    <row r="328" spans="1:22" x14ac:dyDescent="0.35">
      <c r="A328" s="13" t="s">
        <v>919</v>
      </c>
      <c r="B328" s="43">
        <v>36.792666029999999</v>
      </c>
      <c r="C328" s="43">
        <v>-120.25276138</v>
      </c>
      <c r="D328" s="32" t="str">
        <f t="shared" si="20"/>
        <v>ANG_CH4_00326</v>
      </c>
      <c r="E328" s="32" t="s">
        <v>350</v>
      </c>
      <c r="F328" s="32" t="s">
        <v>351</v>
      </c>
      <c r="G328" s="32">
        <f t="shared" si="23"/>
        <v>326</v>
      </c>
      <c r="H328" s="44">
        <v>36.792666029999999</v>
      </c>
      <c r="I328" s="44">
        <v>-120.25276138</v>
      </c>
      <c r="J328" s="33" t="s">
        <v>343</v>
      </c>
      <c r="K328" s="20" t="s">
        <v>821</v>
      </c>
      <c r="L328" s="20" t="s">
        <v>335</v>
      </c>
      <c r="M328" s="3" t="s">
        <v>175</v>
      </c>
      <c r="N328" s="3" t="s">
        <v>819</v>
      </c>
      <c r="O328" s="3" t="s">
        <v>417</v>
      </c>
      <c r="P328" s="3" t="s">
        <v>820</v>
      </c>
      <c r="Q328" s="3" t="s">
        <v>376</v>
      </c>
      <c r="R328" s="13" t="s">
        <v>164</v>
      </c>
      <c r="S328" s="13" t="str">
        <f t="shared" si="21"/>
        <v>10/26/16</v>
      </c>
      <c r="T328" s="13" t="str">
        <f t="shared" si="22"/>
        <v>18:25:49</v>
      </c>
      <c r="U328" s="49">
        <v>18.028560861500001</v>
      </c>
      <c r="V328" s="49">
        <v>497.35743686000001</v>
      </c>
    </row>
    <row r="329" spans="1:22" x14ac:dyDescent="0.35">
      <c r="A329" s="13" t="s">
        <v>920</v>
      </c>
      <c r="B329" s="43">
        <v>38.020691190000001</v>
      </c>
      <c r="C329" s="43">
        <v>-122.11559321999999</v>
      </c>
      <c r="D329" s="32" t="str">
        <f t="shared" si="20"/>
        <v>ANG_CH4_00327</v>
      </c>
      <c r="E329" s="32" t="s">
        <v>350</v>
      </c>
      <c r="F329" s="32" t="s">
        <v>351</v>
      </c>
      <c r="G329" s="32">
        <f t="shared" si="23"/>
        <v>327</v>
      </c>
      <c r="H329" s="44">
        <v>38.020691190000001</v>
      </c>
      <c r="I329" s="44">
        <v>-122.11559321999999</v>
      </c>
      <c r="J329" s="33" t="s">
        <v>343</v>
      </c>
      <c r="K329" s="20" t="s">
        <v>286</v>
      </c>
      <c r="L329" s="20" t="s">
        <v>335</v>
      </c>
      <c r="M329" s="3" t="s">
        <v>175</v>
      </c>
      <c r="N329" s="3" t="s">
        <v>822</v>
      </c>
      <c r="O329" s="3" t="s">
        <v>346</v>
      </c>
      <c r="P329" s="3"/>
      <c r="Q329" s="3" t="s">
        <v>376</v>
      </c>
      <c r="R329" s="13" t="s">
        <v>165</v>
      </c>
      <c r="S329" s="13" t="str">
        <f t="shared" si="21"/>
        <v>10/26/16</v>
      </c>
      <c r="T329" s="13" t="str">
        <f t="shared" si="22"/>
        <v>20:11:38</v>
      </c>
      <c r="U329" s="49">
        <v>4.4185380204599998</v>
      </c>
      <c r="V329" s="49">
        <v>477.78765157800001</v>
      </c>
    </row>
    <row r="330" spans="1:22" x14ac:dyDescent="0.35">
      <c r="A330" s="13" t="s">
        <v>921</v>
      </c>
      <c r="B330" s="43">
        <v>34.023511249999999</v>
      </c>
      <c r="C330" s="43">
        <v>-118.03444979</v>
      </c>
      <c r="D330" s="32" t="str">
        <f t="shared" si="20"/>
        <v>ANG_CH4_00328</v>
      </c>
      <c r="E330" s="32" t="s">
        <v>350</v>
      </c>
      <c r="F330" s="32" t="s">
        <v>351</v>
      </c>
      <c r="G330" s="32">
        <f t="shared" si="23"/>
        <v>328</v>
      </c>
      <c r="H330" s="44">
        <v>34.023511249999999</v>
      </c>
      <c r="I330" s="44">
        <v>-118.03444979</v>
      </c>
      <c r="J330" s="33" t="s">
        <v>343</v>
      </c>
      <c r="K330" s="20" t="s">
        <v>844</v>
      </c>
      <c r="L330" s="20" t="s">
        <v>335</v>
      </c>
      <c r="M330" s="3" t="s">
        <v>175</v>
      </c>
      <c r="N330" s="3" t="s">
        <v>843</v>
      </c>
      <c r="O330" s="3" t="s">
        <v>345</v>
      </c>
      <c r="P330" s="3" t="s">
        <v>845</v>
      </c>
      <c r="Q330" s="3" t="s">
        <v>345</v>
      </c>
      <c r="R330" s="13" t="s">
        <v>1067</v>
      </c>
      <c r="S330" s="13" t="str">
        <f t="shared" si="21"/>
        <v>11/02/16</v>
      </c>
      <c r="T330" s="13" t="str">
        <f t="shared" si="22"/>
        <v>21:16:52</v>
      </c>
      <c r="U330" s="49">
        <v>17.840626715700001</v>
      </c>
      <c r="V330" s="49">
        <v>500.91915515400001</v>
      </c>
    </row>
    <row r="331" spans="1:22" x14ac:dyDescent="0.35">
      <c r="A331" s="13" t="s">
        <v>922</v>
      </c>
      <c r="B331" s="43">
        <v>36.182366440000003</v>
      </c>
      <c r="C331" s="43">
        <v>-119.65928045</v>
      </c>
      <c r="D331" s="32" t="str">
        <f t="shared" si="20"/>
        <v>ANG_CH4_00329</v>
      </c>
      <c r="E331" s="32" t="s">
        <v>350</v>
      </c>
      <c r="F331" s="32" t="s">
        <v>351</v>
      </c>
      <c r="G331" s="32">
        <f t="shared" si="23"/>
        <v>329</v>
      </c>
      <c r="H331" s="44">
        <v>36.182366440000003</v>
      </c>
      <c r="I331" s="44">
        <v>-119.65928045</v>
      </c>
      <c r="J331" s="33" t="s">
        <v>343</v>
      </c>
      <c r="K331" s="20" t="s">
        <v>1194</v>
      </c>
      <c r="L331" s="20" t="s">
        <v>335</v>
      </c>
      <c r="M331" s="3" t="s">
        <v>174</v>
      </c>
      <c r="N331" s="3" t="s">
        <v>846</v>
      </c>
      <c r="O331" s="3" t="s">
        <v>1057</v>
      </c>
      <c r="P331" s="3" t="s">
        <v>1099</v>
      </c>
      <c r="Q331" s="3" t="s">
        <v>392</v>
      </c>
      <c r="R331" s="13" t="s">
        <v>1068</v>
      </c>
      <c r="S331" s="13" t="str">
        <f t="shared" si="21"/>
        <v>11/03/16</v>
      </c>
      <c r="T331" s="13" t="str">
        <f t="shared" si="22"/>
        <v>17:37:08</v>
      </c>
      <c r="U331" s="49">
        <v>15.749015287500001</v>
      </c>
      <c r="V331" s="49">
        <v>459.37976664199999</v>
      </c>
    </row>
    <row r="332" spans="1:22" x14ac:dyDescent="0.35">
      <c r="A332" s="13" t="s">
        <v>923</v>
      </c>
      <c r="B332" s="43">
        <v>35.520994000000002</v>
      </c>
      <c r="C332" s="43">
        <v>-119.08318300000001</v>
      </c>
      <c r="D332" s="32" t="str">
        <f t="shared" si="20"/>
        <v>ANG_CH4_00330</v>
      </c>
      <c r="E332" s="32" t="s">
        <v>350</v>
      </c>
      <c r="F332" s="32" t="s">
        <v>351</v>
      </c>
      <c r="G332" s="32">
        <f t="shared" si="23"/>
        <v>330</v>
      </c>
      <c r="H332" s="44">
        <v>35.520994000000002</v>
      </c>
      <c r="I332" s="44">
        <v>-119.08318300000001</v>
      </c>
      <c r="J332" s="33" t="s">
        <v>343</v>
      </c>
      <c r="K332" s="3" t="s">
        <v>434</v>
      </c>
      <c r="L332" s="20" t="s">
        <v>344</v>
      </c>
      <c r="M332" s="3" t="s">
        <v>174</v>
      </c>
      <c r="N332" s="3" t="s">
        <v>967</v>
      </c>
      <c r="O332" s="3" t="s">
        <v>435</v>
      </c>
      <c r="P332" s="3" t="s">
        <v>431</v>
      </c>
      <c r="Q332" s="3" t="s">
        <v>376</v>
      </c>
      <c r="R332" s="13" t="s">
        <v>136</v>
      </c>
      <c r="S332" s="13" t="str">
        <f t="shared" si="21"/>
        <v>10/08/16</v>
      </c>
      <c r="T332" s="13" t="str">
        <f t="shared" si="22"/>
        <v>20:55:02</v>
      </c>
      <c r="U332" s="49">
        <v>6.7341992631599998E-2</v>
      </c>
      <c r="V332" s="49">
        <v>13.4350288425</v>
      </c>
    </row>
    <row r="333" spans="1:22" ht="36" x14ac:dyDescent="0.35">
      <c r="A333" s="13" t="s">
        <v>924</v>
      </c>
      <c r="B333" s="43">
        <v>35.329142310000002</v>
      </c>
      <c r="C333" s="43">
        <v>-119.66857215</v>
      </c>
      <c r="D333" s="32" t="str">
        <f t="shared" si="20"/>
        <v>ANG_CH4_00331</v>
      </c>
      <c r="E333" s="32" t="s">
        <v>350</v>
      </c>
      <c r="F333" s="32" t="s">
        <v>351</v>
      </c>
      <c r="G333" s="32">
        <f t="shared" si="23"/>
        <v>331</v>
      </c>
      <c r="H333" s="44">
        <v>35.329142310000002</v>
      </c>
      <c r="I333" s="44">
        <v>-119.66857215</v>
      </c>
      <c r="J333" s="33" t="s">
        <v>343</v>
      </c>
      <c r="K333" s="20" t="s">
        <v>830</v>
      </c>
      <c r="L333" s="20" t="s">
        <v>335</v>
      </c>
      <c r="M333" s="3" t="s">
        <v>174</v>
      </c>
      <c r="N333" s="3" t="s">
        <v>827</v>
      </c>
      <c r="O333" s="3" t="s">
        <v>424</v>
      </c>
      <c r="P333" s="3" t="s">
        <v>831</v>
      </c>
      <c r="Q333" s="3" t="s">
        <v>376</v>
      </c>
      <c r="R333" s="13" t="s">
        <v>167</v>
      </c>
      <c r="S333" s="13" t="str">
        <f t="shared" si="21"/>
        <v>10/29/16</v>
      </c>
      <c r="T333" s="13" t="str">
        <f t="shared" si="22"/>
        <v>19:52:17</v>
      </c>
      <c r="U333" s="49" t="s">
        <v>1217</v>
      </c>
      <c r="V333" s="49" t="s">
        <v>1217</v>
      </c>
    </row>
    <row r="334" spans="1:22" x14ac:dyDescent="0.35">
      <c r="A334" s="13" t="s">
        <v>925</v>
      </c>
      <c r="B334" s="43">
        <v>35.274845999999997</v>
      </c>
      <c r="C334" s="43">
        <v>-119.47753899999999</v>
      </c>
      <c r="D334" s="32" t="str">
        <f t="shared" si="20"/>
        <v>ANG_CH4_00332</v>
      </c>
      <c r="E334" s="32" t="s">
        <v>350</v>
      </c>
      <c r="F334" s="32" t="s">
        <v>351</v>
      </c>
      <c r="G334" s="32">
        <f t="shared" si="23"/>
        <v>332</v>
      </c>
      <c r="H334" s="44">
        <v>35.275024309999999</v>
      </c>
      <c r="I334" s="44">
        <v>-119.47768485</v>
      </c>
      <c r="J334" s="33" t="s">
        <v>514</v>
      </c>
      <c r="K334" s="20" t="s">
        <v>1069</v>
      </c>
      <c r="L334" s="20" t="s">
        <v>335</v>
      </c>
      <c r="M334" s="3" t="s">
        <v>174</v>
      </c>
      <c r="N334" s="3" t="s">
        <v>828</v>
      </c>
      <c r="O334" s="3" t="s">
        <v>829</v>
      </c>
      <c r="P334" s="3" t="s">
        <v>1070</v>
      </c>
      <c r="Q334" s="3" t="s">
        <v>376</v>
      </c>
      <c r="R334" s="13" t="s">
        <v>170</v>
      </c>
      <c r="S334" s="13" t="str">
        <f t="shared" si="21"/>
        <v>10/29/16</v>
      </c>
      <c r="T334" s="13" t="str">
        <f t="shared" si="22"/>
        <v>20:47:32</v>
      </c>
      <c r="U334" s="49">
        <v>19.075151479300001</v>
      </c>
      <c r="V334" s="49">
        <v>301.52978294000002</v>
      </c>
    </row>
    <row r="335" spans="1:22" x14ac:dyDescent="0.35">
      <c r="A335" s="13" t="s">
        <v>925</v>
      </c>
      <c r="B335" s="43">
        <v>35.274845999999997</v>
      </c>
      <c r="C335" s="43">
        <v>-119.47753899999999</v>
      </c>
      <c r="D335" s="32" t="str">
        <f t="shared" si="20"/>
        <v>ANG_CH4_00333</v>
      </c>
      <c r="E335" s="32" t="s">
        <v>350</v>
      </c>
      <c r="F335" s="32" t="s">
        <v>351</v>
      </c>
      <c r="G335" s="32">
        <f t="shared" si="23"/>
        <v>333</v>
      </c>
      <c r="H335" s="44">
        <v>35.274675289999998</v>
      </c>
      <c r="I335" s="44">
        <v>-119.47755546</v>
      </c>
      <c r="J335" s="33" t="s">
        <v>514</v>
      </c>
      <c r="K335" s="20" t="s">
        <v>1069</v>
      </c>
      <c r="L335" s="20" t="s">
        <v>335</v>
      </c>
      <c r="M335" s="3" t="s">
        <v>174</v>
      </c>
      <c r="N335" s="3" t="s">
        <v>838</v>
      </c>
      <c r="O335" s="3" t="s">
        <v>829</v>
      </c>
      <c r="P335" s="3" t="s">
        <v>1070</v>
      </c>
      <c r="Q335" s="3" t="s">
        <v>376</v>
      </c>
      <c r="R335" s="13" t="s">
        <v>171</v>
      </c>
      <c r="S335" s="13" t="str">
        <f t="shared" si="21"/>
        <v>10/29/16</v>
      </c>
      <c r="T335" s="13" t="str">
        <f t="shared" si="22"/>
        <v>20:57:22</v>
      </c>
      <c r="U335" s="49">
        <v>22.5691249399</v>
      </c>
      <c r="V335" s="49">
        <v>458.254296216</v>
      </c>
    </row>
    <row r="336" spans="1:22" ht="36" x14ac:dyDescent="0.35">
      <c r="A336" s="13" t="s">
        <v>926</v>
      </c>
      <c r="B336" s="43">
        <v>35.26815173</v>
      </c>
      <c r="C336" s="43">
        <v>-119.45743081000001</v>
      </c>
      <c r="D336" s="32" t="str">
        <f t="shared" si="20"/>
        <v>ANG_CH4_00334</v>
      </c>
      <c r="E336" s="32" t="s">
        <v>350</v>
      </c>
      <c r="F336" s="32" t="s">
        <v>351</v>
      </c>
      <c r="G336" s="32">
        <f t="shared" si="23"/>
        <v>334</v>
      </c>
      <c r="H336" s="44">
        <v>35.26815173</v>
      </c>
      <c r="I336" s="44">
        <v>-119.45743081000001</v>
      </c>
      <c r="J336" s="33" t="s">
        <v>343</v>
      </c>
      <c r="K336" s="20" t="s">
        <v>1069</v>
      </c>
      <c r="L336" s="20" t="s">
        <v>335</v>
      </c>
      <c r="M336" s="3" t="s">
        <v>175</v>
      </c>
      <c r="N336" s="3" t="s">
        <v>832</v>
      </c>
      <c r="O336" s="3" t="s">
        <v>424</v>
      </c>
      <c r="P336" s="3" t="s">
        <v>1070</v>
      </c>
      <c r="Q336" s="3" t="s">
        <v>376</v>
      </c>
      <c r="R336" s="13" t="s">
        <v>170</v>
      </c>
      <c r="S336" s="13" t="str">
        <f t="shared" si="21"/>
        <v>10/29/16</v>
      </c>
      <c r="T336" s="13" t="str">
        <f t="shared" si="22"/>
        <v>20:47:32</v>
      </c>
      <c r="U336" s="49">
        <v>0.29611287079800003</v>
      </c>
      <c r="V336" s="49">
        <v>13.863621460499999</v>
      </c>
    </row>
    <row r="337" spans="1:22" ht="36" x14ac:dyDescent="0.35">
      <c r="A337" s="13" t="s">
        <v>927</v>
      </c>
      <c r="B337" s="43">
        <v>35.245134849999999</v>
      </c>
      <c r="C337" s="43">
        <v>-119.38551397000001</v>
      </c>
      <c r="D337" s="32" t="str">
        <f t="shared" si="20"/>
        <v>ANG_CH4_00335</v>
      </c>
      <c r="E337" s="32" t="s">
        <v>350</v>
      </c>
      <c r="F337" s="32" t="s">
        <v>351</v>
      </c>
      <c r="G337" s="32">
        <f t="shared" si="23"/>
        <v>335</v>
      </c>
      <c r="H337" s="44">
        <v>35.245134849999999</v>
      </c>
      <c r="I337" s="44">
        <v>-119.38551397000001</v>
      </c>
      <c r="J337" s="33" t="s">
        <v>343</v>
      </c>
      <c r="K337" s="20" t="s">
        <v>1069</v>
      </c>
      <c r="L337" s="20" t="s">
        <v>335</v>
      </c>
      <c r="M337" s="3" t="s">
        <v>175</v>
      </c>
      <c r="N337" s="3" t="s">
        <v>833</v>
      </c>
      <c r="O337" s="3" t="s">
        <v>424</v>
      </c>
      <c r="P337" s="3" t="s">
        <v>1070</v>
      </c>
      <c r="Q337" s="3" t="s">
        <v>376</v>
      </c>
      <c r="R337" s="13" t="s">
        <v>170</v>
      </c>
      <c r="S337" s="13" t="str">
        <f t="shared" si="21"/>
        <v>10/29/16</v>
      </c>
      <c r="T337" s="13" t="str">
        <f t="shared" si="22"/>
        <v>20:47:32</v>
      </c>
      <c r="U337" s="49">
        <v>0.17412330675900001</v>
      </c>
      <c r="V337" s="49">
        <v>8.7681240867099994</v>
      </c>
    </row>
    <row r="338" spans="1:22" ht="36" x14ac:dyDescent="0.35">
      <c r="A338" s="13" t="s">
        <v>928</v>
      </c>
      <c r="B338" s="43">
        <v>35.282796009999998</v>
      </c>
      <c r="C338" s="43">
        <v>-119.49683607</v>
      </c>
      <c r="D338" s="32" t="str">
        <f t="shared" si="20"/>
        <v>ANG_CH4_00336</v>
      </c>
      <c r="E338" s="32" t="s">
        <v>350</v>
      </c>
      <c r="F338" s="32" t="s">
        <v>351</v>
      </c>
      <c r="G338" s="32">
        <f t="shared" si="23"/>
        <v>336</v>
      </c>
      <c r="H338" s="44">
        <v>35.282796009999998</v>
      </c>
      <c r="I338" s="44">
        <v>-119.49683607</v>
      </c>
      <c r="J338" s="33" t="s">
        <v>343</v>
      </c>
      <c r="K338" s="20" t="s">
        <v>1069</v>
      </c>
      <c r="L338" s="20" t="s">
        <v>335</v>
      </c>
      <c r="M338" s="3" t="s">
        <v>174</v>
      </c>
      <c r="N338" s="3" t="s">
        <v>834</v>
      </c>
      <c r="O338" s="3" t="s">
        <v>424</v>
      </c>
      <c r="P338" s="3" t="s">
        <v>1070</v>
      </c>
      <c r="Q338" s="3" t="s">
        <v>376</v>
      </c>
      <c r="R338" s="13" t="s">
        <v>171</v>
      </c>
      <c r="S338" s="13" t="str">
        <f t="shared" si="21"/>
        <v>10/29/16</v>
      </c>
      <c r="T338" s="13" t="str">
        <f t="shared" si="22"/>
        <v>20:57:22</v>
      </c>
      <c r="U338" s="49">
        <v>0.18986854795399999</v>
      </c>
      <c r="V338" s="49">
        <v>15</v>
      </c>
    </row>
    <row r="339" spans="1:22" x14ac:dyDescent="0.35">
      <c r="A339" s="13" t="s">
        <v>929</v>
      </c>
      <c r="B339" s="43">
        <v>35.455168999999998</v>
      </c>
      <c r="C339" s="43">
        <v>-119.04876899999999</v>
      </c>
      <c r="D339" s="32" t="str">
        <f t="shared" si="20"/>
        <v>ANG_CH4_00337</v>
      </c>
      <c r="E339" s="32" t="s">
        <v>350</v>
      </c>
      <c r="F339" s="32" t="s">
        <v>351</v>
      </c>
      <c r="G339" s="32">
        <f t="shared" si="23"/>
        <v>337</v>
      </c>
      <c r="H339" s="44">
        <v>35.455168999999998</v>
      </c>
      <c r="I339" s="44">
        <v>-119.04876899999999</v>
      </c>
      <c r="J339" s="33" t="s">
        <v>343</v>
      </c>
      <c r="K339" s="3" t="s">
        <v>434</v>
      </c>
      <c r="L339" s="20" t="s">
        <v>344</v>
      </c>
      <c r="M339" s="3" t="s">
        <v>174</v>
      </c>
      <c r="N339" s="3" t="s">
        <v>970</v>
      </c>
      <c r="O339" s="3" t="s">
        <v>345</v>
      </c>
      <c r="P339" s="3" t="s">
        <v>431</v>
      </c>
      <c r="Q339" s="3" t="s">
        <v>345</v>
      </c>
      <c r="R339" s="13" t="s">
        <v>138</v>
      </c>
      <c r="S339" s="13" t="str">
        <f t="shared" si="21"/>
        <v>10/08/16</v>
      </c>
      <c r="T339" s="13" t="str">
        <f t="shared" si="22"/>
        <v>21:06:04</v>
      </c>
      <c r="U339" s="49">
        <v>6.4399103561900004</v>
      </c>
      <c r="V339" s="49">
        <v>379.4153397</v>
      </c>
    </row>
    <row r="340" spans="1:22" x14ac:dyDescent="0.35">
      <c r="A340" s="13" t="s">
        <v>930</v>
      </c>
      <c r="B340" s="43">
        <v>34.402949999999997</v>
      </c>
      <c r="C340" s="43">
        <v>-118.996028</v>
      </c>
      <c r="D340" s="32" t="str">
        <f t="shared" si="20"/>
        <v>ANG_CH4_00338</v>
      </c>
      <c r="E340" s="32" t="s">
        <v>350</v>
      </c>
      <c r="F340" s="32" t="s">
        <v>351</v>
      </c>
      <c r="G340" s="32">
        <f t="shared" si="23"/>
        <v>338</v>
      </c>
      <c r="H340" s="44">
        <v>34.402949999999997</v>
      </c>
      <c r="I340" s="44">
        <v>-118.996028</v>
      </c>
      <c r="J340" s="33" t="s">
        <v>514</v>
      </c>
      <c r="K340" s="20" t="s">
        <v>854</v>
      </c>
      <c r="L340" s="20" t="s">
        <v>344</v>
      </c>
      <c r="M340" s="3" t="s">
        <v>174</v>
      </c>
      <c r="N340" s="3" t="s">
        <v>932</v>
      </c>
      <c r="O340" s="3" t="s">
        <v>197</v>
      </c>
      <c r="P340" s="3"/>
      <c r="Q340" s="3" t="s">
        <v>404</v>
      </c>
      <c r="R340" s="13" t="s">
        <v>107</v>
      </c>
      <c r="S340" s="13" t="str">
        <f t="shared" si="21"/>
        <v>09/30/16</v>
      </c>
      <c r="T340" s="13" t="str">
        <f t="shared" si="22"/>
        <v>21:12:08</v>
      </c>
      <c r="U340" s="49">
        <v>30.8249050668</v>
      </c>
      <c r="V340" s="49">
        <v>493.70845648</v>
      </c>
    </row>
    <row r="341" spans="1:22" x14ac:dyDescent="0.35">
      <c r="A341" s="13" t="s">
        <v>930</v>
      </c>
      <c r="B341" s="43">
        <v>34.402949999999997</v>
      </c>
      <c r="C341" s="43">
        <v>-118.996028</v>
      </c>
      <c r="D341" s="32" t="str">
        <f t="shared" si="20"/>
        <v>ANG_CH4_00339</v>
      </c>
      <c r="E341" s="32" t="s">
        <v>350</v>
      </c>
      <c r="F341" s="32" t="s">
        <v>351</v>
      </c>
      <c r="G341" s="32">
        <f t="shared" si="23"/>
        <v>339</v>
      </c>
      <c r="H341" s="44">
        <v>34.402949999999997</v>
      </c>
      <c r="I341" s="44">
        <v>-118.996028</v>
      </c>
      <c r="J341" s="33" t="s">
        <v>514</v>
      </c>
      <c r="K341" s="20" t="s">
        <v>854</v>
      </c>
      <c r="L341" s="20" t="s">
        <v>344</v>
      </c>
      <c r="M341" s="3" t="s">
        <v>174</v>
      </c>
      <c r="N341" s="3" t="s">
        <v>862</v>
      </c>
      <c r="O341" s="3" t="s">
        <v>197</v>
      </c>
      <c r="P341" s="3"/>
      <c r="Q341" s="3" t="s">
        <v>404</v>
      </c>
      <c r="R341" s="13" t="s">
        <v>110</v>
      </c>
      <c r="S341" s="13" t="str">
        <f t="shared" si="21"/>
        <v>09/30/16</v>
      </c>
      <c r="T341" s="13" t="str">
        <f t="shared" si="22"/>
        <v>22:39:05</v>
      </c>
      <c r="U341" s="49">
        <v>1.55624466646</v>
      </c>
      <c r="V341" s="49">
        <v>321.40208462300001</v>
      </c>
    </row>
    <row r="342" spans="1:22" x14ac:dyDescent="0.35">
      <c r="A342" s="13" t="s">
        <v>931</v>
      </c>
      <c r="B342" s="43">
        <v>34.404277999999998</v>
      </c>
      <c r="C342" s="43">
        <v>-118.99849399999999</v>
      </c>
      <c r="D342" s="32" t="str">
        <f t="shared" si="20"/>
        <v>ANG_CH4_00340</v>
      </c>
      <c r="E342" s="32" t="s">
        <v>350</v>
      </c>
      <c r="F342" s="32" t="s">
        <v>351</v>
      </c>
      <c r="G342" s="32">
        <f t="shared" si="23"/>
        <v>340</v>
      </c>
      <c r="H342" s="44">
        <v>34.404277999999998</v>
      </c>
      <c r="I342" s="44">
        <v>-118.99849399999999</v>
      </c>
      <c r="J342" s="33" t="s">
        <v>514</v>
      </c>
      <c r="K342" s="20" t="s">
        <v>854</v>
      </c>
      <c r="L342" s="20" t="s">
        <v>344</v>
      </c>
      <c r="M342" s="3" t="s">
        <v>174</v>
      </c>
      <c r="N342" s="3" t="s">
        <v>933</v>
      </c>
      <c r="O342" s="3" t="s">
        <v>197</v>
      </c>
      <c r="P342" s="3"/>
      <c r="Q342" s="3" t="s">
        <v>404</v>
      </c>
      <c r="R342" s="13" t="s">
        <v>107</v>
      </c>
      <c r="S342" s="13" t="str">
        <f t="shared" si="21"/>
        <v>09/30/16</v>
      </c>
      <c r="T342" s="13" t="str">
        <f t="shared" si="22"/>
        <v>21:12:08</v>
      </c>
      <c r="U342" s="49">
        <v>56.458667772799998</v>
      </c>
      <c r="V342" s="49">
        <v>490.37530525099999</v>
      </c>
    </row>
    <row r="343" spans="1:22" x14ac:dyDescent="0.35">
      <c r="A343" s="13" t="s">
        <v>931</v>
      </c>
      <c r="B343" s="43">
        <v>34.404277999999998</v>
      </c>
      <c r="C343" s="43">
        <v>-118.99849399999999</v>
      </c>
      <c r="D343" s="32" t="str">
        <f t="shared" si="20"/>
        <v>ANG_CH4_00341</v>
      </c>
      <c r="E343" s="32" t="s">
        <v>350</v>
      </c>
      <c r="F343" s="32" t="s">
        <v>351</v>
      </c>
      <c r="G343" s="32">
        <f t="shared" si="23"/>
        <v>341</v>
      </c>
      <c r="H343" s="44">
        <v>34.404277999999998</v>
      </c>
      <c r="I343" s="44">
        <v>-118.99849399999999</v>
      </c>
      <c r="J343" s="33" t="s">
        <v>514</v>
      </c>
      <c r="K343" s="20" t="s">
        <v>854</v>
      </c>
      <c r="L343" s="20" t="s">
        <v>344</v>
      </c>
      <c r="M343" s="3" t="s">
        <v>174</v>
      </c>
      <c r="N343" s="3" t="s">
        <v>861</v>
      </c>
      <c r="O343" s="3" t="s">
        <v>197</v>
      </c>
      <c r="P343" s="3"/>
      <c r="Q343" s="3" t="s">
        <v>404</v>
      </c>
      <c r="R343" s="13" t="s">
        <v>110</v>
      </c>
      <c r="S343" s="13" t="str">
        <f t="shared" si="21"/>
        <v>09/30/16</v>
      </c>
      <c r="T343" s="13" t="str">
        <f t="shared" si="22"/>
        <v>22:39:05</v>
      </c>
      <c r="U343" s="49">
        <v>52.467216772699999</v>
      </c>
      <c r="V343" s="49">
        <v>498.77875856899999</v>
      </c>
    </row>
    <row r="344" spans="1:22" ht="39.75" customHeight="1" x14ac:dyDescent="0.35">
      <c r="A344" s="13" t="s">
        <v>931</v>
      </c>
      <c r="B344" s="43">
        <v>34.404277999999998</v>
      </c>
      <c r="C344" s="43">
        <v>-118.99849399999999</v>
      </c>
      <c r="D344" s="32" t="str">
        <f t="shared" si="20"/>
        <v>ANG_CH4_00342</v>
      </c>
      <c r="E344" s="32" t="s">
        <v>350</v>
      </c>
      <c r="F344" s="32" t="s">
        <v>351</v>
      </c>
      <c r="G344" s="32">
        <f t="shared" si="23"/>
        <v>342</v>
      </c>
      <c r="H344" s="44">
        <v>34.404277999999998</v>
      </c>
      <c r="I344" s="44">
        <v>-118.99849399999999</v>
      </c>
      <c r="J344" s="33" t="s">
        <v>514</v>
      </c>
      <c r="K344" s="20" t="s">
        <v>854</v>
      </c>
      <c r="L344" s="20" t="s">
        <v>344</v>
      </c>
      <c r="M344" s="3" t="s">
        <v>174</v>
      </c>
      <c r="N344" s="3" t="s">
        <v>860</v>
      </c>
      <c r="O344" s="3" t="s">
        <v>197</v>
      </c>
      <c r="P344" s="3"/>
      <c r="Q344" s="3" t="s">
        <v>404</v>
      </c>
      <c r="R344" s="13" t="s">
        <v>108</v>
      </c>
      <c r="S344" s="13" t="str">
        <f t="shared" si="21"/>
        <v>09/30/16</v>
      </c>
      <c r="T344" s="13" t="str">
        <f t="shared" si="22"/>
        <v>21:30:04</v>
      </c>
      <c r="U344" s="49">
        <v>7.2180582736599996</v>
      </c>
      <c r="V344" s="49">
        <v>450.69945640100002</v>
      </c>
    </row>
    <row r="345" spans="1:22" x14ac:dyDescent="0.35">
      <c r="A345" s="13" t="s">
        <v>934</v>
      </c>
      <c r="B345" s="43">
        <v>35.280644899999999</v>
      </c>
      <c r="C345" s="43">
        <v>-119.47836141000001</v>
      </c>
      <c r="D345" s="32" t="str">
        <f t="shared" si="20"/>
        <v>ANG_CH4_00343</v>
      </c>
      <c r="E345" s="32" t="s">
        <v>350</v>
      </c>
      <c r="F345" s="32" t="s">
        <v>351</v>
      </c>
      <c r="G345" s="32">
        <f t="shared" si="23"/>
        <v>343</v>
      </c>
      <c r="H345" s="44">
        <v>35.280644899999999</v>
      </c>
      <c r="I345" s="44">
        <v>-119.47836141000001</v>
      </c>
      <c r="J345" s="33" t="s">
        <v>343</v>
      </c>
      <c r="K345" s="20" t="s">
        <v>1069</v>
      </c>
      <c r="L345" s="20" t="s">
        <v>335</v>
      </c>
      <c r="M345" s="3" t="s">
        <v>174</v>
      </c>
      <c r="N345" s="3" t="s">
        <v>837</v>
      </c>
      <c r="O345" s="3" t="s">
        <v>836</v>
      </c>
      <c r="P345" s="3" t="s">
        <v>1070</v>
      </c>
      <c r="Q345" s="3" t="s">
        <v>376</v>
      </c>
      <c r="R345" s="13" t="s">
        <v>171</v>
      </c>
      <c r="S345" s="13" t="str">
        <f t="shared" si="21"/>
        <v>10/29/16</v>
      </c>
      <c r="T345" s="13" t="str">
        <f t="shared" si="22"/>
        <v>20:57:22</v>
      </c>
      <c r="U345" s="49">
        <v>14.7268408667</v>
      </c>
      <c r="V345" s="49">
        <v>458.254296216</v>
      </c>
    </row>
    <row r="346" spans="1:22" x14ac:dyDescent="0.35">
      <c r="A346" s="13" t="s">
        <v>935</v>
      </c>
      <c r="B346" s="43">
        <v>33.717128000000002</v>
      </c>
      <c r="C346" s="43">
        <v>-117.70804699999999</v>
      </c>
      <c r="D346" s="32" t="str">
        <f t="shared" si="20"/>
        <v>ANG_CH4_00344</v>
      </c>
      <c r="E346" s="32" t="s">
        <v>350</v>
      </c>
      <c r="F346" s="32" t="s">
        <v>351</v>
      </c>
      <c r="G346" s="32">
        <f t="shared" si="23"/>
        <v>344</v>
      </c>
      <c r="H346" s="44">
        <v>33.717292</v>
      </c>
      <c r="I346" s="44">
        <v>-117.70826700000001</v>
      </c>
      <c r="J346" s="33" t="s">
        <v>514</v>
      </c>
      <c r="K346" s="20" t="s">
        <v>855</v>
      </c>
      <c r="L346" s="20" t="s">
        <v>344</v>
      </c>
      <c r="M346" s="3" t="s">
        <v>174</v>
      </c>
      <c r="N346" s="3" t="s">
        <v>866</v>
      </c>
      <c r="O346" s="3" t="s">
        <v>197</v>
      </c>
      <c r="P346" s="3"/>
      <c r="Q346" s="3" t="s">
        <v>404</v>
      </c>
      <c r="R346" s="13" t="s">
        <v>113</v>
      </c>
      <c r="S346" s="13" t="str">
        <f t="shared" si="21"/>
        <v>10/01/16</v>
      </c>
      <c r="T346" s="13" t="str">
        <f t="shared" si="22"/>
        <v>18:50:35</v>
      </c>
      <c r="U346" s="49">
        <v>16.770295661399999</v>
      </c>
      <c r="V346" s="49">
        <v>495.132113683</v>
      </c>
    </row>
    <row r="347" spans="1:22" x14ac:dyDescent="0.35">
      <c r="A347" s="13" t="s">
        <v>935</v>
      </c>
      <c r="B347" s="43">
        <v>33.717128000000002</v>
      </c>
      <c r="C347" s="43">
        <v>-117.70804699999999</v>
      </c>
      <c r="D347" s="32" t="str">
        <f t="shared" si="20"/>
        <v>ANG_CH4_00345</v>
      </c>
      <c r="E347" s="32" t="s">
        <v>350</v>
      </c>
      <c r="F347" s="32" t="s">
        <v>351</v>
      </c>
      <c r="G347" s="32">
        <f t="shared" si="23"/>
        <v>345</v>
      </c>
      <c r="H347" s="44">
        <v>33.717128000000002</v>
      </c>
      <c r="I347" s="44">
        <v>-117.70804699999999</v>
      </c>
      <c r="J347" s="33" t="s">
        <v>514</v>
      </c>
      <c r="K347" s="20" t="s">
        <v>855</v>
      </c>
      <c r="L347" s="20" t="s">
        <v>344</v>
      </c>
      <c r="M347" s="3" t="s">
        <v>174</v>
      </c>
      <c r="N347" s="3" t="s">
        <v>863</v>
      </c>
      <c r="O347" s="3" t="s">
        <v>197</v>
      </c>
      <c r="P347" s="3"/>
      <c r="Q347" s="3" t="s">
        <v>404</v>
      </c>
      <c r="R347" s="13" t="s">
        <v>112</v>
      </c>
      <c r="S347" s="13" t="str">
        <f t="shared" si="21"/>
        <v>10/01/16</v>
      </c>
      <c r="T347" s="13" t="str">
        <f t="shared" si="22"/>
        <v>18:45:52</v>
      </c>
      <c r="U347" s="49">
        <v>15.5072177034</v>
      </c>
      <c r="V347" s="49">
        <v>496.60680623600001</v>
      </c>
    </row>
    <row r="348" spans="1:22" x14ac:dyDescent="0.35">
      <c r="A348" s="13" t="s">
        <v>936</v>
      </c>
      <c r="B348" s="43">
        <v>33.722039000000002</v>
      </c>
      <c r="C348" s="43">
        <v>-117.697231</v>
      </c>
      <c r="D348" s="32" t="str">
        <f t="shared" si="20"/>
        <v>ANG_CH4_00346</v>
      </c>
      <c r="E348" s="32" t="s">
        <v>350</v>
      </c>
      <c r="F348" s="32" t="s">
        <v>351</v>
      </c>
      <c r="G348" s="32">
        <f t="shared" si="23"/>
        <v>346</v>
      </c>
      <c r="H348" s="44">
        <v>33.722039000000002</v>
      </c>
      <c r="I348" s="44">
        <v>-117.697231</v>
      </c>
      <c r="J348" s="33" t="s">
        <v>514</v>
      </c>
      <c r="K348" s="20" t="s">
        <v>855</v>
      </c>
      <c r="L348" s="20" t="s">
        <v>344</v>
      </c>
      <c r="M348" s="3" t="s">
        <v>174</v>
      </c>
      <c r="N348" s="3" t="s">
        <v>864</v>
      </c>
      <c r="O348" s="3" t="s">
        <v>197</v>
      </c>
      <c r="P348" s="3"/>
      <c r="Q348" s="3" t="s">
        <v>404</v>
      </c>
      <c r="R348" s="13" t="s">
        <v>112</v>
      </c>
      <c r="S348" s="13" t="str">
        <f t="shared" si="21"/>
        <v>10/01/16</v>
      </c>
      <c r="T348" s="13" t="str">
        <f t="shared" si="22"/>
        <v>18:45:52</v>
      </c>
      <c r="U348" s="49">
        <v>19.907314609499998</v>
      </c>
      <c r="V348" s="49">
        <v>496.60680623600001</v>
      </c>
    </row>
    <row r="349" spans="1:22" x14ac:dyDescent="0.35">
      <c r="A349" s="13" t="s">
        <v>936</v>
      </c>
      <c r="B349" s="43">
        <v>33.722039000000002</v>
      </c>
      <c r="C349" s="43">
        <v>-117.697231</v>
      </c>
      <c r="D349" s="32" t="str">
        <f t="shared" si="20"/>
        <v>ANG_CH4_00347</v>
      </c>
      <c r="E349" s="32" t="s">
        <v>350</v>
      </c>
      <c r="F349" s="32" t="s">
        <v>351</v>
      </c>
      <c r="G349" s="32">
        <f t="shared" si="23"/>
        <v>347</v>
      </c>
      <c r="H349" s="44">
        <v>33.722039000000002</v>
      </c>
      <c r="I349" s="44">
        <v>-117.697231</v>
      </c>
      <c r="J349" s="33" t="s">
        <v>514</v>
      </c>
      <c r="K349" s="20" t="s">
        <v>855</v>
      </c>
      <c r="L349" s="20" t="s">
        <v>344</v>
      </c>
      <c r="M349" s="3" t="s">
        <v>174</v>
      </c>
      <c r="N349" s="3" t="s">
        <v>867</v>
      </c>
      <c r="O349" s="3" t="s">
        <v>197</v>
      </c>
      <c r="P349" s="3"/>
      <c r="Q349" s="3" t="s">
        <v>404</v>
      </c>
      <c r="R349" s="13" t="s">
        <v>114</v>
      </c>
      <c r="S349" s="13" t="str">
        <f t="shared" si="21"/>
        <v>10/01/16</v>
      </c>
      <c r="T349" s="13" t="str">
        <f t="shared" si="22"/>
        <v>18:56:08</v>
      </c>
      <c r="U349" s="49">
        <v>0.30056813499000001</v>
      </c>
      <c r="V349" s="49">
        <v>108.14249858399999</v>
      </c>
    </row>
    <row r="350" spans="1:22" x14ac:dyDescent="0.35">
      <c r="A350" s="13" t="s">
        <v>937</v>
      </c>
      <c r="B350" s="43">
        <v>33.721643999999998</v>
      </c>
      <c r="C350" s="43">
        <v>-117.701161</v>
      </c>
      <c r="D350" s="32" t="str">
        <f t="shared" si="20"/>
        <v>ANG_CH4_00348</v>
      </c>
      <c r="E350" s="32" t="s">
        <v>350</v>
      </c>
      <c r="F350" s="32" t="s">
        <v>351</v>
      </c>
      <c r="G350" s="32">
        <f t="shared" si="23"/>
        <v>348</v>
      </c>
      <c r="H350" s="44">
        <v>33.721643999999998</v>
      </c>
      <c r="I350" s="44">
        <v>-117.701161</v>
      </c>
      <c r="J350" s="33" t="s">
        <v>343</v>
      </c>
      <c r="K350" s="20" t="s">
        <v>855</v>
      </c>
      <c r="L350" s="20" t="s">
        <v>344</v>
      </c>
      <c r="M350" s="3" t="s">
        <v>174</v>
      </c>
      <c r="N350" s="3" t="s">
        <v>865</v>
      </c>
      <c r="O350" s="3" t="s">
        <v>197</v>
      </c>
      <c r="P350" s="3"/>
      <c r="Q350" s="3" t="s">
        <v>404</v>
      </c>
      <c r="R350" s="13" t="s">
        <v>112</v>
      </c>
      <c r="S350" s="13" t="str">
        <f t="shared" si="21"/>
        <v>10/01/16</v>
      </c>
      <c r="T350" s="13" t="str">
        <f t="shared" si="22"/>
        <v>18:45:52</v>
      </c>
      <c r="U350" s="49">
        <v>7.4360096924899999</v>
      </c>
      <c r="V350" s="49">
        <v>483.78244077300002</v>
      </c>
    </row>
    <row r="351" spans="1:22" ht="36" x14ac:dyDescent="0.35">
      <c r="A351" s="13" t="s">
        <v>938</v>
      </c>
      <c r="B351" s="43">
        <v>33.958939000000001</v>
      </c>
      <c r="C351" s="43">
        <v>-117.62628100000001</v>
      </c>
      <c r="D351" s="32" t="str">
        <f t="shared" si="20"/>
        <v>ANG_CH4_00349</v>
      </c>
      <c r="E351" s="32" t="s">
        <v>350</v>
      </c>
      <c r="F351" s="32" t="s">
        <v>351</v>
      </c>
      <c r="G351" s="32">
        <f t="shared" si="23"/>
        <v>349</v>
      </c>
      <c r="H351" s="44">
        <v>33.958939000000001</v>
      </c>
      <c r="I351" s="44">
        <v>-117.62628100000001</v>
      </c>
      <c r="J351" s="33" t="s">
        <v>343</v>
      </c>
      <c r="K351" s="20" t="s">
        <v>1209</v>
      </c>
      <c r="L351" s="20" t="s">
        <v>344</v>
      </c>
      <c r="M351" s="3" t="s">
        <v>175</v>
      </c>
      <c r="N351" s="3" t="s">
        <v>280</v>
      </c>
      <c r="O351" s="3" t="s">
        <v>1057</v>
      </c>
      <c r="P351" s="3" t="s">
        <v>1190</v>
      </c>
      <c r="Q351" s="3" t="s">
        <v>392</v>
      </c>
      <c r="R351" s="13" t="s">
        <v>115</v>
      </c>
      <c r="S351" s="13" t="str">
        <f t="shared" si="21"/>
        <v>10/01/16</v>
      </c>
      <c r="T351" s="13" t="str">
        <f t="shared" si="22"/>
        <v>19:11:57</v>
      </c>
      <c r="U351" s="49">
        <v>2.1177976420100002</v>
      </c>
      <c r="V351" s="49">
        <v>372.358563753</v>
      </c>
    </row>
    <row r="352" spans="1:22" x14ac:dyDescent="0.35">
      <c r="A352" s="13" t="s">
        <v>939</v>
      </c>
      <c r="B352" s="43">
        <v>34.327133000000003</v>
      </c>
      <c r="C352" s="43">
        <v>-118.51601100000001</v>
      </c>
      <c r="D352" s="32" t="str">
        <f t="shared" si="20"/>
        <v>ANG_CH4_00350</v>
      </c>
      <c r="E352" s="32" t="s">
        <v>350</v>
      </c>
      <c r="F352" s="32" t="s">
        <v>351</v>
      </c>
      <c r="G352" s="32">
        <f t="shared" si="23"/>
        <v>350</v>
      </c>
      <c r="H352" s="44">
        <v>34.327133000000003</v>
      </c>
      <c r="I352" s="44">
        <v>-118.51601100000001</v>
      </c>
      <c r="J352" s="33" t="s">
        <v>514</v>
      </c>
      <c r="K352" s="20" t="s">
        <v>441</v>
      </c>
      <c r="L352" s="20" t="s">
        <v>344</v>
      </c>
      <c r="M352" s="3" t="s">
        <v>174</v>
      </c>
      <c r="N352" s="3" t="s">
        <v>871</v>
      </c>
      <c r="O352" s="3" t="s">
        <v>197</v>
      </c>
      <c r="P352" s="20" t="s">
        <v>441</v>
      </c>
      <c r="Q352" s="3" t="s">
        <v>404</v>
      </c>
      <c r="R352" s="13" t="s">
        <v>121</v>
      </c>
      <c r="S352" s="13" t="str">
        <f t="shared" si="21"/>
        <v>10/03/16</v>
      </c>
      <c r="T352" s="13" t="str">
        <f t="shared" si="22"/>
        <v>20:05:20</v>
      </c>
      <c r="U352" s="49">
        <v>93.669288091400006</v>
      </c>
      <c r="V352" s="49">
        <v>480.59779441900002</v>
      </c>
    </row>
    <row r="353" spans="1:22" x14ac:dyDescent="0.35">
      <c r="A353" s="13" t="s">
        <v>939</v>
      </c>
      <c r="B353" s="43">
        <v>34.327133000000003</v>
      </c>
      <c r="C353" s="43">
        <v>-118.51601100000001</v>
      </c>
      <c r="D353" s="32" t="str">
        <f t="shared" si="20"/>
        <v>ANG_CH4_00351</v>
      </c>
      <c r="E353" s="32" t="s">
        <v>350</v>
      </c>
      <c r="F353" s="32" t="s">
        <v>351</v>
      </c>
      <c r="G353" s="32">
        <f t="shared" si="23"/>
        <v>351</v>
      </c>
      <c r="H353" s="44">
        <v>34.327133000000003</v>
      </c>
      <c r="I353" s="44">
        <v>-118.51601100000001</v>
      </c>
      <c r="J353" s="33" t="s">
        <v>514</v>
      </c>
      <c r="K353" s="20" t="s">
        <v>441</v>
      </c>
      <c r="L353" s="20" t="s">
        <v>344</v>
      </c>
      <c r="M353" s="3" t="s">
        <v>174</v>
      </c>
      <c r="N353" s="3" t="s">
        <v>988</v>
      </c>
      <c r="O353" s="3" t="s">
        <v>197</v>
      </c>
      <c r="P353" s="20" t="s">
        <v>441</v>
      </c>
      <c r="Q353" s="3" t="s">
        <v>404</v>
      </c>
      <c r="R353" s="13" t="s">
        <v>146</v>
      </c>
      <c r="S353" s="13" t="str">
        <f t="shared" si="21"/>
        <v>10/11/16</v>
      </c>
      <c r="T353" s="13" t="str">
        <f t="shared" si="22"/>
        <v>17:55:49</v>
      </c>
      <c r="U353" s="49">
        <v>50.7110564595</v>
      </c>
      <c r="V353" s="49">
        <v>489.69640594999998</v>
      </c>
    </row>
    <row r="354" spans="1:22" x14ac:dyDescent="0.35">
      <c r="A354" s="13" t="s">
        <v>940</v>
      </c>
      <c r="B354" s="43">
        <v>34.326006</v>
      </c>
      <c r="C354" s="43">
        <v>-118.512997</v>
      </c>
      <c r="D354" s="32" t="str">
        <f t="shared" si="20"/>
        <v>ANG_CH4_00352</v>
      </c>
      <c r="E354" s="32" t="s">
        <v>350</v>
      </c>
      <c r="F354" s="32" t="s">
        <v>351</v>
      </c>
      <c r="G354" s="32">
        <f t="shared" si="23"/>
        <v>352</v>
      </c>
      <c r="H354" s="44">
        <v>34.326006</v>
      </c>
      <c r="I354" s="44">
        <v>-118.512997</v>
      </c>
      <c r="J354" s="33" t="s">
        <v>514</v>
      </c>
      <c r="K354" s="20" t="s">
        <v>441</v>
      </c>
      <c r="L354" s="20" t="s">
        <v>344</v>
      </c>
      <c r="M354" s="3" t="s">
        <v>174</v>
      </c>
      <c r="N354" s="3" t="s">
        <v>872</v>
      </c>
      <c r="O354" s="3" t="s">
        <v>197</v>
      </c>
      <c r="P354" s="20" t="s">
        <v>441</v>
      </c>
      <c r="Q354" s="3" t="s">
        <v>404</v>
      </c>
      <c r="R354" s="13" t="s">
        <v>121</v>
      </c>
      <c r="S354" s="13" t="str">
        <f t="shared" si="21"/>
        <v>10/03/16</v>
      </c>
      <c r="T354" s="13" t="str">
        <f t="shared" si="22"/>
        <v>20:05:20</v>
      </c>
      <c r="U354" s="49">
        <v>92.129769073800006</v>
      </c>
      <c r="V354" s="49">
        <v>480.59779441900002</v>
      </c>
    </row>
    <row r="355" spans="1:22" x14ac:dyDescent="0.35">
      <c r="A355" s="13" t="s">
        <v>940</v>
      </c>
      <c r="B355" s="43">
        <v>34.326006</v>
      </c>
      <c r="C355" s="43">
        <v>-118.512997</v>
      </c>
      <c r="D355" s="32" t="str">
        <f t="shared" si="20"/>
        <v>ANG_CH4_00353</v>
      </c>
      <c r="E355" s="32" t="s">
        <v>350</v>
      </c>
      <c r="F355" s="32" t="s">
        <v>351</v>
      </c>
      <c r="G355" s="32">
        <f t="shared" si="23"/>
        <v>353</v>
      </c>
      <c r="H355" s="44">
        <v>34.326006</v>
      </c>
      <c r="I355" s="44">
        <v>-118.512997</v>
      </c>
      <c r="J355" s="33" t="s">
        <v>514</v>
      </c>
      <c r="K355" s="20" t="s">
        <v>441</v>
      </c>
      <c r="L355" s="20" t="s">
        <v>344</v>
      </c>
      <c r="M355" s="3" t="s">
        <v>174</v>
      </c>
      <c r="N355" s="3" t="s">
        <v>873</v>
      </c>
      <c r="O355" s="3" t="s">
        <v>197</v>
      </c>
      <c r="P355" s="20" t="s">
        <v>441</v>
      </c>
      <c r="Q355" s="3" t="s">
        <v>404</v>
      </c>
      <c r="R355" s="13" t="s">
        <v>122</v>
      </c>
      <c r="S355" s="13" t="str">
        <f t="shared" si="21"/>
        <v>10/03/16</v>
      </c>
      <c r="T355" s="13" t="str">
        <f t="shared" si="22"/>
        <v>20:10:42</v>
      </c>
      <c r="U355" s="49">
        <v>40.498595249399997</v>
      </c>
      <c r="V355" s="49">
        <v>384.48016853899998</v>
      </c>
    </row>
    <row r="356" spans="1:22" x14ac:dyDescent="0.35">
      <c r="A356" s="13" t="s">
        <v>941</v>
      </c>
      <c r="B356" s="43">
        <v>34.324311000000002</v>
      </c>
      <c r="C356" s="43">
        <v>-118.50854200000001</v>
      </c>
      <c r="D356" s="32" t="str">
        <f t="shared" si="20"/>
        <v>ANG_CH4_00354</v>
      </c>
      <c r="E356" s="32" t="s">
        <v>350</v>
      </c>
      <c r="F356" s="32" t="s">
        <v>351</v>
      </c>
      <c r="G356" s="32">
        <f t="shared" si="23"/>
        <v>354</v>
      </c>
      <c r="H356" s="44">
        <v>34.324311000000002</v>
      </c>
      <c r="I356" s="44">
        <v>-118.50854200000001</v>
      </c>
      <c r="J356" s="33" t="s">
        <v>514</v>
      </c>
      <c r="K356" s="20" t="s">
        <v>441</v>
      </c>
      <c r="L356" s="20" t="s">
        <v>344</v>
      </c>
      <c r="M356" s="3" t="s">
        <v>174</v>
      </c>
      <c r="N356" s="3" t="s">
        <v>874</v>
      </c>
      <c r="O356" s="3" t="s">
        <v>197</v>
      </c>
      <c r="P356" s="20" t="s">
        <v>441</v>
      </c>
      <c r="Q356" s="3" t="s">
        <v>404</v>
      </c>
      <c r="R356" s="13" t="s">
        <v>122</v>
      </c>
      <c r="S356" s="13" t="str">
        <f t="shared" si="21"/>
        <v>10/03/16</v>
      </c>
      <c r="T356" s="13" t="str">
        <f t="shared" si="22"/>
        <v>20:10:42</v>
      </c>
      <c r="U356" s="49">
        <v>117.555401046</v>
      </c>
      <c r="V356" s="49">
        <v>384.48016853899998</v>
      </c>
    </row>
    <row r="357" spans="1:22" x14ac:dyDescent="0.35">
      <c r="A357" s="13" t="s">
        <v>941</v>
      </c>
      <c r="B357" s="43">
        <v>34.324311000000002</v>
      </c>
      <c r="C357" s="43">
        <v>-118.50854200000001</v>
      </c>
      <c r="D357" s="32" t="str">
        <f t="shared" si="20"/>
        <v>ANG_CH4_00355</v>
      </c>
      <c r="E357" s="32" t="s">
        <v>350</v>
      </c>
      <c r="F357" s="32" t="s">
        <v>351</v>
      </c>
      <c r="G357" s="32">
        <f t="shared" si="23"/>
        <v>355</v>
      </c>
      <c r="H357" s="44">
        <v>34.324311000000002</v>
      </c>
      <c r="I357" s="44">
        <v>-118.50854200000001</v>
      </c>
      <c r="J357" s="33" t="s">
        <v>514</v>
      </c>
      <c r="K357" s="20" t="s">
        <v>441</v>
      </c>
      <c r="L357" s="20" t="s">
        <v>344</v>
      </c>
      <c r="M357" s="3" t="s">
        <v>174</v>
      </c>
      <c r="N357" s="3" t="s">
        <v>875</v>
      </c>
      <c r="O357" s="3" t="s">
        <v>197</v>
      </c>
      <c r="P357" s="20" t="s">
        <v>441</v>
      </c>
      <c r="Q357" s="3" t="s">
        <v>404</v>
      </c>
      <c r="R357" s="13" t="s">
        <v>123</v>
      </c>
      <c r="S357" s="13" t="str">
        <f t="shared" si="21"/>
        <v>10/03/16</v>
      </c>
      <c r="T357" s="13" t="str">
        <f t="shared" si="22"/>
        <v>21:32:56</v>
      </c>
      <c r="U357" s="49">
        <v>57.761132431</v>
      </c>
      <c r="V357" s="49">
        <v>457.30323637599997</v>
      </c>
    </row>
    <row r="358" spans="1:22" x14ac:dyDescent="0.35">
      <c r="A358" s="13" t="s">
        <v>942</v>
      </c>
      <c r="B358" s="43">
        <v>37.998196999999998</v>
      </c>
      <c r="C358" s="43">
        <v>-121.933983</v>
      </c>
      <c r="D358" s="32" t="str">
        <f t="shared" si="20"/>
        <v>ANG_CH4_00356</v>
      </c>
      <c r="E358" s="32" t="s">
        <v>350</v>
      </c>
      <c r="F358" s="32" t="s">
        <v>351</v>
      </c>
      <c r="G358" s="32">
        <f t="shared" si="23"/>
        <v>356</v>
      </c>
      <c r="H358" s="44">
        <v>37.998196999999998</v>
      </c>
      <c r="I358" s="44">
        <v>-121.933983</v>
      </c>
      <c r="J358" s="33" t="s">
        <v>343</v>
      </c>
      <c r="K358" s="20" t="s">
        <v>856</v>
      </c>
      <c r="L358" s="20" t="s">
        <v>344</v>
      </c>
      <c r="M358" s="3" t="s">
        <v>174</v>
      </c>
      <c r="N358" s="3" t="s">
        <v>876</v>
      </c>
      <c r="O358" s="3" t="s">
        <v>197</v>
      </c>
      <c r="P358" s="3"/>
      <c r="Q358" s="3" t="s">
        <v>404</v>
      </c>
      <c r="R358" s="13" t="s">
        <v>124</v>
      </c>
      <c r="S358" s="13" t="str">
        <f t="shared" si="21"/>
        <v>10/05/16</v>
      </c>
      <c r="T358" s="13" t="str">
        <f t="shared" si="22"/>
        <v>18:21:45</v>
      </c>
      <c r="U358" s="49">
        <v>38.551645536899997</v>
      </c>
      <c r="V358" s="49">
        <v>498.67353047900002</v>
      </c>
    </row>
    <row r="359" spans="1:22" x14ac:dyDescent="0.35">
      <c r="A359" s="13" t="s">
        <v>943</v>
      </c>
      <c r="B359" s="43">
        <v>37.997005999999999</v>
      </c>
      <c r="C359" s="43">
        <v>-121.93665300000001</v>
      </c>
      <c r="D359" s="32" t="str">
        <f t="shared" si="20"/>
        <v>ANG_CH4_00357</v>
      </c>
      <c r="E359" s="32" t="s">
        <v>350</v>
      </c>
      <c r="F359" s="32" t="s">
        <v>351</v>
      </c>
      <c r="G359" s="32">
        <f t="shared" si="23"/>
        <v>357</v>
      </c>
      <c r="H359" s="44">
        <v>37.997005999999999</v>
      </c>
      <c r="I359" s="44">
        <v>-121.93665300000001</v>
      </c>
      <c r="J359" s="33" t="s">
        <v>343</v>
      </c>
      <c r="K359" s="20" t="s">
        <v>856</v>
      </c>
      <c r="L359" s="20" t="s">
        <v>344</v>
      </c>
      <c r="M359" s="3" t="s">
        <v>174</v>
      </c>
      <c r="N359" s="3" t="s">
        <v>877</v>
      </c>
      <c r="O359" s="3" t="s">
        <v>197</v>
      </c>
      <c r="P359" s="3"/>
      <c r="Q359" s="3" t="s">
        <v>404</v>
      </c>
      <c r="R359" s="13" t="s">
        <v>124</v>
      </c>
      <c r="S359" s="13" t="str">
        <f t="shared" si="21"/>
        <v>10/05/16</v>
      </c>
      <c r="T359" s="13" t="str">
        <f t="shared" si="22"/>
        <v>18:21:45</v>
      </c>
      <c r="U359" s="49">
        <v>38.551645436299999</v>
      </c>
      <c r="V359" s="49">
        <v>498.67353047900002</v>
      </c>
    </row>
    <row r="360" spans="1:22" ht="36" x14ac:dyDescent="0.35">
      <c r="A360" s="13" t="s">
        <v>1014</v>
      </c>
      <c r="B360" s="43">
        <v>35.507969000000003</v>
      </c>
      <c r="C360" s="43">
        <v>-119.407319</v>
      </c>
      <c r="D360" s="32" t="str">
        <f t="shared" si="20"/>
        <v>ANG_CH4_00358</v>
      </c>
      <c r="E360" s="32" t="s">
        <v>350</v>
      </c>
      <c r="F360" s="32" t="s">
        <v>351</v>
      </c>
      <c r="G360" s="32">
        <f t="shared" si="23"/>
        <v>358</v>
      </c>
      <c r="H360" s="44">
        <v>35.507969000000003</v>
      </c>
      <c r="I360" s="44">
        <v>-119.407319</v>
      </c>
      <c r="J360" s="33" t="s">
        <v>514</v>
      </c>
      <c r="K360" s="20" t="s">
        <v>814</v>
      </c>
      <c r="L360" s="20" t="s">
        <v>344</v>
      </c>
      <c r="M360" s="3" t="s">
        <v>174</v>
      </c>
      <c r="N360" s="3" t="s">
        <v>870</v>
      </c>
      <c r="O360" s="3" t="s">
        <v>869</v>
      </c>
      <c r="P360" s="3"/>
      <c r="Q360" s="3" t="s">
        <v>399</v>
      </c>
      <c r="R360" s="13" t="s">
        <v>118</v>
      </c>
      <c r="S360" s="13" t="str">
        <f t="shared" si="21"/>
        <v>10/01/16</v>
      </c>
      <c r="T360" s="13" t="str">
        <f t="shared" si="22"/>
        <v>20:58:20</v>
      </c>
      <c r="U360" s="49">
        <v>5.3911425848499999</v>
      </c>
      <c r="V360" s="49">
        <v>217.40331184199999</v>
      </c>
    </row>
    <row r="361" spans="1:22" ht="36" x14ac:dyDescent="0.35">
      <c r="A361" s="13" t="s">
        <v>1014</v>
      </c>
      <c r="B361" s="43">
        <v>35.507969000000003</v>
      </c>
      <c r="C361" s="43">
        <v>-119.407319</v>
      </c>
      <c r="D361" s="32" t="str">
        <f t="shared" si="20"/>
        <v>ANG_CH4_00359</v>
      </c>
      <c r="E361" s="32" t="s">
        <v>350</v>
      </c>
      <c r="F361" s="32" t="s">
        <v>351</v>
      </c>
      <c r="G361" s="32">
        <f t="shared" si="23"/>
        <v>359</v>
      </c>
      <c r="H361" s="44">
        <v>35.507969000000003</v>
      </c>
      <c r="I361" s="44">
        <v>-119.407319</v>
      </c>
      <c r="J361" s="33" t="s">
        <v>514</v>
      </c>
      <c r="K361" s="20" t="s">
        <v>814</v>
      </c>
      <c r="L361" s="20" t="s">
        <v>344</v>
      </c>
      <c r="M361" s="3" t="s">
        <v>174</v>
      </c>
      <c r="N361" s="3" t="s">
        <v>868</v>
      </c>
      <c r="O361" s="3" t="s">
        <v>869</v>
      </c>
      <c r="P361" s="3"/>
      <c r="Q361" s="3" t="s">
        <v>399</v>
      </c>
      <c r="R361" s="13" t="s">
        <v>117</v>
      </c>
      <c r="S361" s="13" t="str">
        <f t="shared" si="21"/>
        <v>10/01/16</v>
      </c>
      <c r="T361" s="13" t="str">
        <f t="shared" si="22"/>
        <v>20:54:56</v>
      </c>
      <c r="U361" s="49">
        <v>3.9142486474</v>
      </c>
      <c r="V361" s="49">
        <v>496.56943119800002</v>
      </c>
    </row>
    <row r="362" spans="1:22" x14ac:dyDescent="0.35">
      <c r="A362" s="13" t="s">
        <v>1015</v>
      </c>
      <c r="B362" s="43">
        <v>33.940410999999997</v>
      </c>
      <c r="C362" s="43">
        <v>-117.831592</v>
      </c>
      <c r="D362" s="32" t="str">
        <f t="shared" si="20"/>
        <v>ANG_CH4_00360</v>
      </c>
      <c r="E362" s="32" t="s">
        <v>350</v>
      </c>
      <c r="F362" s="32" t="s">
        <v>351</v>
      </c>
      <c r="G362" s="32">
        <f t="shared" si="23"/>
        <v>360</v>
      </c>
      <c r="H362" s="44">
        <v>33.940410999999997</v>
      </c>
      <c r="I362" s="44">
        <v>-117.831592</v>
      </c>
      <c r="J362" s="33" t="s">
        <v>514</v>
      </c>
      <c r="K362" s="20" t="s">
        <v>946</v>
      </c>
      <c r="L362" s="20" t="s">
        <v>344</v>
      </c>
      <c r="M362" s="3" t="s">
        <v>174</v>
      </c>
      <c r="N362" s="3" t="s">
        <v>334</v>
      </c>
      <c r="O362" s="3" t="s">
        <v>197</v>
      </c>
      <c r="P362" s="3"/>
      <c r="Q362" s="3" t="s">
        <v>404</v>
      </c>
      <c r="R362" s="13" t="s">
        <v>128</v>
      </c>
      <c r="S362" s="13" t="str">
        <f t="shared" si="21"/>
        <v>10/06/16</v>
      </c>
      <c r="T362" s="13" t="str">
        <f t="shared" si="22"/>
        <v>18:09:17</v>
      </c>
      <c r="U362" s="49">
        <v>6.8914816062900002</v>
      </c>
      <c r="V362" s="49">
        <v>321.45394693499998</v>
      </c>
    </row>
    <row r="363" spans="1:22" x14ac:dyDescent="0.35">
      <c r="A363" s="13" t="s">
        <v>1015</v>
      </c>
      <c r="B363" s="43">
        <v>33.940410999999997</v>
      </c>
      <c r="C363" s="43">
        <v>-117.831592</v>
      </c>
      <c r="D363" s="32" t="str">
        <f t="shared" si="20"/>
        <v>ANG_CH4_00361</v>
      </c>
      <c r="E363" s="32" t="s">
        <v>350</v>
      </c>
      <c r="F363" s="32" t="s">
        <v>351</v>
      </c>
      <c r="G363" s="32">
        <f t="shared" si="23"/>
        <v>361</v>
      </c>
      <c r="H363" s="44">
        <v>33.940410999999997</v>
      </c>
      <c r="I363" s="44">
        <v>-117.831592</v>
      </c>
      <c r="J363" s="33" t="s">
        <v>514</v>
      </c>
      <c r="K363" s="20" t="s">
        <v>946</v>
      </c>
      <c r="L363" s="20" t="s">
        <v>344</v>
      </c>
      <c r="M363" s="3" t="s">
        <v>174</v>
      </c>
      <c r="N363" s="3" t="s">
        <v>292</v>
      </c>
      <c r="O363" s="3" t="s">
        <v>197</v>
      </c>
      <c r="P363" s="3"/>
      <c r="Q363" s="3" t="s">
        <v>404</v>
      </c>
      <c r="R363" s="13" t="s">
        <v>129</v>
      </c>
      <c r="S363" s="13" t="str">
        <f t="shared" si="21"/>
        <v>10/06/16</v>
      </c>
      <c r="T363" s="13" t="str">
        <f t="shared" si="22"/>
        <v>18:18:39</v>
      </c>
      <c r="U363" s="49">
        <v>3.0280824471300001</v>
      </c>
      <c r="V363" s="49">
        <v>230.768498717</v>
      </c>
    </row>
    <row r="364" spans="1:22" x14ac:dyDescent="0.35">
      <c r="A364" s="13" t="s">
        <v>1018</v>
      </c>
      <c r="B364" s="43">
        <v>35.511695000000003</v>
      </c>
      <c r="C364" s="43">
        <v>-119.07446299999999</v>
      </c>
      <c r="D364" s="32" t="str">
        <f t="shared" si="20"/>
        <v>ANG_CH4_00362</v>
      </c>
      <c r="E364" s="32" t="s">
        <v>350</v>
      </c>
      <c r="F364" s="32" t="s">
        <v>351</v>
      </c>
      <c r="G364" s="32">
        <f t="shared" si="23"/>
        <v>362</v>
      </c>
      <c r="H364" s="44">
        <v>35.511636000000003</v>
      </c>
      <c r="I364" s="44">
        <v>-119.07447500000001</v>
      </c>
      <c r="J364" s="33" t="s">
        <v>514</v>
      </c>
      <c r="K364" s="3" t="s">
        <v>434</v>
      </c>
      <c r="L364" s="20" t="s">
        <v>344</v>
      </c>
      <c r="M364" s="3" t="s">
        <v>174</v>
      </c>
      <c r="N364" s="3" t="s">
        <v>961</v>
      </c>
      <c r="O364" s="3" t="s">
        <v>436</v>
      </c>
      <c r="P364" s="3" t="s">
        <v>431</v>
      </c>
      <c r="Q364" s="3" t="s">
        <v>376</v>
      </c>
      <c r="R364" s="13" t="s">
        <v>136</v>
      </c>
      <c r="S364" s="13" t="str">
        <f t="shared" si="21"/>
        <v>10/08/16</v>
      </c>
      <c r="T364" s="13" t="str">
        <f t="shared" si="22"/>
        <v>20:55:02</v>
      </c>
      <c r="U364" s="49">
        <v>0.32070631976199998</v>
      </c>
      <c r="V364" s="49">
        <v>51.685587933199997</v>
      </c>
    </row>
    <row r="365" spans="1:22" x14ac:dyDescent="0.35">
      <c r="A365" s="13" t="s">
        <v>1018</v>
      </c>
      <c r="B365" s="43">
        <v>35.511695000000003</v>
      </c>
      <c r="C365" s="43">
        <v>-119.07446299999999</v>
      </c>
      <c r="D365" s="32" t="str">
        <f t="shared" si="20"/>
        <v>ANG_CH4_00363</v>
      </c>
      <c r="E365" s="32" t="s">
        <v>350</v>
      </c>
      <c r="F365" s="32" t="s">
        <v>351</v>
      </c>
      <c r="G365" s="32">
        <f t="shared" si="23"/>
        <v>363</v>
      </c>
      <c r="H365" s="44">
        <v>35.511636000000003</v>
      </c>
      <c r="I365" s="44">
        <v>-119.07447500000001</v>
      </c>
      <c r="J365" s="33" t="s">
        <v>514</v>
      </c>
      <c r="K365" s="3" t="s">
        <v>434</v>
      </c>
      <c r="L365" s="20" t="s">
        <v>344</v>
      </c>
      <c r="M365" s="3" t="s">
        <v>174</v>
      </c>
      <c r="N365" s="3" t="s">
        <v>983</v>
      </c>
      <c r="O365" s="3" t="s">
        <v>436</v>
      </c>
      <c r="P365" s="3" t="s">
        <v>431</v>
      </c>
      <c r="Q365" s="3" t="s">
        <v>376</v>
      </c>
      <c r="R365" s="13" t="s">
        <v>144</v>
      </c>
      <c r="S365" s="13" t="str">
        <f t="shared" si="21"/>
        <v>10/08/16</v>
      </c>
      <c r="T365" s="13" t="str">
        <f t="shared" si="22"/>
        <v>21:39:55</v>
      </c>
      <c r="U365" s="49">
        <v>0.70311828469899995</v>
      </c>
      <c r="V365" s="49">
        <v>127.20393075699999</v>
      </c>
    </row>
    <row r="366" spans="1:22" x14ac:dyDescent="0.35">
      <c r="A366" s="13" t="s">
        <v>1018</v>
      </c>
      <c r="B366" s="43">
        <v>35.511695000000003</v>
      </c>
      <c r="C366" s="43">
        <v>-119.07446299999999</v>
      </c>
      <c r="D366" s="32" t="str">
        <f t="shared" si="20"/>
        <v>ANG_CH4_00364</v>
      </c>
      <c r="E366" s="32" t="s">
        <v>350</v>
      </c>
      <c r="F366" s="32" t="s">
        <v>351</v>
      </c>
      <c r="G366" s="32">
        <f t="shared" si="23"/>
        <v>364</v>
      </c>
      <c r="H366" s="44">
        <v>35.511636000000003</v>
      </c>
      <c r="I366" s="44">
        <v>-119.07447500000001</v>
      </c>
      <c r="J366" s="33" t="s">
        <v>514</v>
      </c>
      <c r="K366" s="3" t="s">
        <v>434</v>
      </c>
      <c r="L366" s="20" t="s">
        <v>344</v>
      </c>
      <c r="M366" s="3" t="s">
        <v>174</v>
      </c>
      <c r="N366" s="3" t="s">
        <v>955</v>
      </c>
      <c r="O366" s="3" t="s">
        <v>436</v>
      </c>
      <c r="P366" s="3" t="s">
        <v>431</v>
      </c>
      <c r="Q366" s="3" t="s">
        <v>376</v>
      </c>
      <c r="R366" s="13" t="s">
        <v>134</v>
      </c>
      <c r="S366" s="13" t="str">
        <f t="shared" si="21"/>
        <v>10/08/16</v>
      </c>
      <c r="T366" s="13" t="str">
        <f t="shared" si="22"/>
        <v>20:40:39</v>
      </c>
      <c r="U366" s="49">
        <v>1.0687197507399999</v>
      </c>
      <c r="V366" s="49">
        <v>194.65353837000001</v>
      </c>
    </row>
    <row r="367" spans="1:22" x14ac:dyDescent="0.35">
      <c r="A367" s="13" t="s">
        <v>1018</v>
      </c>
      <c r="B367" s="43">
        <v>35.511695000000003</v>
      </c>
      <c r="C367" s="43">
        <v>-119.07446299999999</v>
      </c>
      <c r="D367" s="32" t="str">
        <f t="shared" si="20"/>
        <v>ANG_CH4_00365</v>
      </c>
      <c r="E367" s="32" t="s">
        <v>350</v>
      </c>
      <c r="F367" s="32" t="s">
        <v>351</v>
      </c>
      <c r="G367" s="32">
        <f t="shared" si="23"/>
        <v>365</v>
      </c>
      <c r="H367" s="44">
        <v>35.511636000000003</v>
      </c>
      <c r="I367" s="44">
        <v>-119.07447500000001</v>
      </c>
      <c r="J367" s="33" t="s">
        <v>514</v>
      </c>
      <c r="K367" s="3" t="s">
        <v>434</v>
      </c>
      <c r="L367" s="20" t="s">
        <v>344</v>
      </c>
      <c r="M367" s="3" t="s">
        <v>174</v>
      </c>
      <c r="N367" s="3" t="s">
        <v>972</v>
      </c>
      <c r="O367" s="3" t="s">
        <v>436</v>
      </c>
      <c r="P367" s="3" t="s">
        <v>431</v>
      </c>
      <c r="Q367" s="3" t="s">
        <v>376</v>
      </c>
      <c r="R367" s="13" t="s">
        <v>139</v>
      </c>
      <c r="S367" s="13" t="str">
        <f t="shared" si="21"/>
        <v>10/08/16</v>
      </c>
      <c r="T367" s="13" t="str">
        <f t="shared" si="22"/>
        <v>21:11:15</v>
      </c>
      <c r="U367" s="49">
        <v>0.47877335757900003</v>
      </c>
      <c r="V367" s="49">
        <v>104.651803616</v>
      </c>
    </row>
    <row r="368" spans="1:22" x14ac:dyDescent="0.35">
      <c r="A368" s="13" t="s">
        <v>1018</v>
      </c>
      <c r="B368" s="43">
        <v>35.511695000000003</v>
      </c>
      <c r="C368" s="43">
        <v>-119.07446299999999</v>
      </c>
      <c r="D368" s="32" t="str">
        <f t="shared" si="20"/>
        <v>ANG_CH4_00366</v>
      </c>
      <c r="E368" s="32" t="s">
        <v>350</v>
      </c>
      <c r="F368" s="32" t="s">
        <v>351</v>
      </c>
      <c r="G368" s="32">
        <f t="shared" si="23"/>
        <v>366</v>
      </c>
      <c r="H368" s="44">
        <v>35.511636000000003</v>
      </c>
      <c r="I368" s="44">
        <v>-119.07447500000001</v>
      </c>
      <c r="J368" s="33" t="s">
        <v>514</v>
      </c>
      <c r="K368" s="3" t="s">
        <v>434</v>
      </c>
      <c r="L368" s="20" t="s">
        <v>344</v>
      </c>
      <c r="M368" s="3" t="s">
        <v>174</v>
      </c>
      <c r="N368" s="3" t="s">
        <v>948</v>
      </c>
      <c r="O368" s="3" t="s">
        <v>436</v>
      </c>
      <c r="P368" s="3" t="s">
        <v>431</v>
      </c>
      <c r="Q368" s="3" t="s">
        <v>376</v>
      </c>
      <c r="R368" s="13" t="s">
        <v>132</v>
      </c>
      <c r="S368" s="13" t="str">
        <f t="shared" si="21"/>
        <v>10/08/16</v>
      </c>
      <c r="T368" s="13" t="str">
        <f t="shared" si="22"/>
        <v>20:23:59</v>
      </c>
      <c r="U368" s="49">
        <v>0.30174183472999999</v>
      </c>
      <c r="V368" s="49">
        <v>69.065186599300006</v>
      </c>
    </row>
    <row r="369" spans="1:22" x14ac:dyDescent="0.35">
      <c r="A369" s="13" t="s">
        <v>1018</v>
      </c>
      <c r="B369" s="43">
        <v>35.511695000000003</v>
      </c>
      <c r="C369" s="43">
        <v>-119.07446299999999</v>
      </c>
      <c r="D369" s="32" t="str">
        <f t="shared" si="20"/>
        <v>ANG_CH4_00367</v>
      </c>
      <c r="E369" s="32" t="s">
        <v>350</v>
      </c>
      <c r="F369" s="32" t="s">
        <v>351</v>
      </c>
      <c r="G369" s="32">
        <f t="shared" si="23"/>
        <v>367</v>
      </c>
      <c r="H369" s="44">
        <v>35.511636000000003</v>
      </c>
      <c r="I369" s="44">
        <v>-119.07447500000001</v>
      </c>
      <c r="J369" s="33" t="s">
        <v>514</v>
      </c>
      <c r="K369" s="3" t="s">
        <v>431</v>
      </c>
      <c r="L369" s="20" t="s">
        <v>344</v>
      </c>
      <c r="M369" s="3" t="s">
        <v>174</v>
      </c>
      <c r="N369" s="3" t="s">
        <v>1263</v>
      </c>
      <c r="O369" s="3" t="s">
        <v>436</v>
      </c>
      <c r="P369" s="3"/>
      <c r="Q369" s="3" t="s">
        <v>376</v>
      </c>
      <c r="R369" s="13" t="s">
        <v>134</v>
      </c>
      <c r="S369" s="13" t="str">
        <f t="shared" si="21"/>
        <v>10/08/16</v>
      </c>
      <c r="T369" s="13" t="str">
        <f t="shared" si="22"/>
        <v>20:40:39</v>
      </c>
      <c r="U369" s="49">
        <v>1.0687197507399999</v>
      </c>
      <c r="V369" s="49">
        <v>194.65353837000001</v>
      </c>
    </row>
    <row r="370" spans="1:22" x14ac:dyDescent="0.35">
      <c r="A370" s="13" t="s">
        <v>1018</v>
      </c>
      <c r="B370" s="43">
        <v>35.511695000000003</v>
      </c>
      <c r="C370" s="43">
        <v>-119.07446299999999</v>
      </c>
      <c r="D370" s="32" t="str">
        <f t="shared" si="20"/>
        <v>ANG_CH4_00368</v>
      </c>
      <c r="E370" s="32" t="s">
        <v>350</v>
      </c>
      <c r="F370" s="32" t="s">
        <v>351</v>
      </c>
      <c r="G370" s="32">
        <f t="shared" si="23"/>
        <v>368</v>
      </c>
      <c r="H370" s="44">
        <v>35.511636000000003</v>
      </c>
      <c r="I370" s="44">
        <v>-119.07447500000001</v>
      </c>
      <c r="J370" s="33" t="s">
        <v>514</v>
      </c>
      <c r="K370" s="20" t="s">
        <v>1251</v>
      </c>
      <c r="L370" s="20" t="s">
        <v>344</v>
      </c>
      <c r="M370" s="3" t="s">
        <v>174</v>
      </c>
      <c r="N370" s="3" t="s">
        <v>1259</v>
      </c>
      <c r="O370" s="3" t="s">
        <v>436</v>
      </c>
      <c r="P370" s="3"/>
      <c r="Q370" s="3" t="s">
        <v>376</v>
      </c>
      <c r="R370" s="13" t="s">
        <v>156</v>
      </c>
      <c r="S370" s="13" t="str">
        <f t="shared" si="21"/>
        <v>10/25/16</v>
      </c>
      <c r="T370" s="13" t="str">
        <f t="shared" si="22"/>
        <v>19:21:03</v>
      </c>
      <c r="U370" s="49" t="s">
        <v>1217</v>
      </c>
      <c r="V370" s="49" t="s">
        <v>1217</v>
      </c>
    </row>
    <row r="371" spans="1:22" x14ac:dyDescent="0.35">
      <c r="A371" s="13" t="s">
        <v>1016</v>
      </c>
      <c r="B371" s="43">
        <v>35.515579000000002</v>
      </c>
      <c r="C371" s="43">
        <v>-119.075784</v>
      </c>
      <c r="D371" s="32" t="str">
        <f t="shared" si="20"/>
        <v>ANG_CH4_00369</v>
      </c>
      <c r="E371" s="32" t="s">
        <v>350</v>
      </c>
      <c r="F371" s="32" t="s">
        <v>351</v>
      </c>
      <c r="G371" s="32">
        <f t="shared" si="23"/>
        <v>369</v>
      </c>
      <c r="H371" s="44">
        <v>35.515531000000003</v>
      </c>
      <c r="I371" s="44">
        <v>-119.075844</v>
      </c>
      <c r="J371" s="33" t="s">
        <v>514</v>
      </c>
      <c r="K371" s="3" t="s">
        <v>434</v>
      </c>
      <c r="L371" s="20" t="s">
        <v>344</v>
      </c>
      <c r="M371" s="3" t="s">
        <v>174</v>
      </c>
      <c r="N371" s="3" t="s">
        <v>1003</v>
      </c>
      <c r="O371" s="3" t="s">
        <v>436</v>
      </c>
      <c r="P371" s="3" t="s">
        <v>431</v>
      </c>
      <c r="Q371" s="3" t="s">
        <v>376</v>
      </c>
      <c r="R371" s="13" t="s">
        <v>156</v>
      </c>
      <c r="S371" s="13" t="str">
        <f t="shared" si="21"/>
        <v>10/25/16</v>
      </c>
      <c r="T371" s="13" t="str">
        <f t="shared" si="22"/>
        <v>19:21:03</v>
      </c>
      <c r="U371" s="49">
        <v>0.41646632831500002</v>
      </c>
      <c r="V371" s="49">
        <v>42.426406871200001</v>
      </c>
    </row>
    <row r="372" spans="1:22" x14ac:dyDescent="0.35">
      <c r="A372" s="13" t="s">
        <v>1016</v>
      </c>
      <c r="B372" s="43">
        <v>35.515579000000002</v>
      </c>
      <c r="C372" s="43">
        <v>-119.075784</v>
      </c>
      <c r="D372" s="32" t="str">
        <f t="shared" si="20"/>
        <v>ANG_CH4_00370</v>
      </c>
      <c r="E372" s="32" t="s">
        <v>350</v>
      </c>
      <c r="F372" s="32" t="s">
        <v>351</v>
      </c>
      <c r="G372" s="32">
        <f t="shared" si="23"/>
        <v>370</v>
      </c>
      <c r="H372" s="44">
        <v>35.515531000000003</v>
      </c>
      <c r="I372" s="44">
        <v>-119.075844</v>
      </c>
      <c r="J372" s="33" t="s">
        <v>514</v>
      </c>
      <c r="K372" s="3" t="s">
        <v>434</v>
      </c>
      <c r="L372" s="20" t="s">
        <v>344</v>
      </c>
      <c r="M372" s="3" t="s">
        <v>174</v>
      </c>
      <c r="N372" s="3" t="s">
        <v>984</v>
      </c>
      <c r="O372" s="3" t="s">
        <v>436</v>
      </c>
      <c r="P372" s="3" t="s">
        <v>431</v>
      </c>
      <c r="Q372" s="3" t="s">
        <v>376</v>
      </c>
      <c r="R372" s="13" t="s">
        <v>144</v>
      </c>
      <c r="S372" s="13" t="str">
        <f t="shared" si="21"/>
        <v>10/08/16</v>
      </c>
      <c r="T372" s="13" t="str">
        <f t="shared" si="22"/>
        <v>21:39:55</v>
      </c>
      <c r="U372" s="49">
        <v>1.33584008971</v>
      </c>
      <c r="V372" s="49">
        <v>146.758338775</v>
      </c>
    </row>
    <row r="373" spans="1:22" x14ac:dyDescent="0.35">
      <c r="A373" s="13" t="s">
        <v>1016</v>
      </c>
      <c r="B373" s="43">
        <v>35.515579000000002</v>
      </c>
      <c r="C373" s="43">
        <v>-119.075784</v>
      </c>
      <c r="D373" s="32" t="str">
        <f t="shared" si="20"/>
        <v>ANG_CH4_00371</v>
      </c>
      <c r="E373" s="32" t="s">
        <v>350</v>
      </c>
      <c r="F373" s="32" t="s">
        <v>351</v>
      </c>
      <c r="G373" s="32">
        <f t="shared" si="23"/>
        <v>371</v>
      </c>
      <c r="H373" s="44">
        <v>35.515531000000003</v>
      </c>
      <c r="I373" s="44">
        <v>-119.075844</v>
      </c>
      <c r="J373" s="33" t="s">
        <v>514</v>
      </c>
      <c r="K373" s="3" t="s">
        <v>434</v>
      </c>
      <c r="L373" s="20" t="s">
        <v>344</v>
      </c>
      <c r="M373" s="3" t="s">
        <v>174</v>
      </c>
      <c r="N373" s="3" t="s">
        <v>973</v>
      </c>
      <c r="O373" s="3" t="s">
        <v>436</v>
      </c>
      <c r="P373" s="3" t="s">
        <v>431</v>
      </c>
      <c r="Q373" s="3" t="s">
        <v>376</v>
      </c>
      <c r="R373" s="13" t="s">
        <v>139</v>
      </c>
      <c r="S373" s="13" t="str">
        <f t="shared" si="21"/>
        <v>10/08/16</v>
      </c>
      <c r="T373" s="13" t="str">
        <f t="shared" si="22"/>
        <v>21:11:15</v>
      </c>
      <c r="U373" s="49">
        <v>0.314869903028</v>
      </c>
      <c r="V373" s="49">
        <v>36.055512754600002</v>
      </c>
    </row>
    <row r="374" spans="1:22" x14ac:dyDescent="0.35">
      <c r="A374" s="13" t="s">
        <v>1016</v>
      </c>
      <c r="B374" s="43">
        <v>35.515579000000002</v>
      </c>
      <c r="C374" s="43">
        <v>-119.075784</v>
      </c>
      <c r="D374" s="32" t="str">
        <f t="shared" si="20"/>
        <v>ANG_CH4_00372</v>
      </c>
      <c r="E374" s="32" t="s">
        <v>350</v>
      </c>
      <c r="F374" s="32" t="s">
        <v>351</v>
      </c>
      <c r="G374" s="32">
        <f t="shared" si="23"/>
        <v>372</v>
      </c>
      <c r="H374" s="44">
        <v>35.515531000000003</v>
      </c>
      <c r="I374" s="44">
        <v>-119.075844</v>
      </c>
      <c r="J374" s="33" t="s">
        <v>514</v>
      </c>
      <c r="K374" s="3" t="s">
        <v>434</v>
      </c>
      <c r="L374" s="20" t="s">
        <v>344</v>
      </c>
      <c r="M374" s="3" t="s">
        <v>174</v>
      </c>
      <c r="N374" s="3" t="s">
        <v>962</v>
      </c>
      <c r="O374" s="3" t="s">
        <v>436</v>
      </c>
      <c r="P374" s="3" t="s">
        <v>431</v>
      </c>
      <c r="Q374" s="3" t="s">
        <v>376</v>
      </c>
      <c r="R374" s="13" t="s">
        <v>136</v>
      </c>
      <c r="S374" s="13" t="str">
        <f t="shared" si="21"/>
        <v>10/08/16</v>
      </c>
      <c r="T374" s="13" t="str">
        <f t="shared" si="22"/>
        <v>20:55:02</v>
      </c>
      <c r="U374" s="49">
        <v>0.205717970384</v>
      </c>
      <c r="V374" s="49">
        <v>30.041637771600001</v>
      </c>
    </row>
    <row r="375" spans="1:22" x14ac:dyDescent="0.35">
      <c r="A375" s="13" t="s">
        <v>1016</v>
      </c>
      <c r="B375" s="43">
        <v>35.515579000000002</v>
      </c>
      <c r="C375" s="43">
        <v>-119.075784</v>
      </c>
      <c r="D375" s="32" t="str">
        <f t="shared" si="20"/>
        <v>ANG_CH4_00373</v>
      </c>
      <c r="E375" s="32" t="s">
        <v>350</v>
      </c>
      <c r="F375" s="32" t="s">
        <v>351</v>
      </c>
      <c r="G375" s="32">
        <f t="shared" si="23"/>
        <v>373</v>
      </c>
      <c r="H375" s="44">
        <v>35.515531000000003</v>
      </c>
      <c r="I375" s="44">
        <v>-119.075844</v>
      </c>
      <c r="J375" s="33" t="s">
        <v>514</v>
      </c>
      <c r="K375" s="3" t="s">
        <v>434</v>
      </c>
      <c r="L375" s="20" t="s">
        <v>344</v>
      </c>
      <c r="M375" s="3" t="s">
        <v>174</v>
      </c>
      <c r="N375" s="3" t="s">
        <v>956</v>
      </c>
      <c r="O375" s="3" t="s">
        <v>436</v>
      </c>
      <c r="P375" s="3" t="s">
        <v>431</v>
      </c>
      <c r="Q375" s="3" t="s">
        <v>376</v>
      </c>
      <c r="R375" s="13" t="s">
        <v>134</v>
      </c>
      <c r="S375" s="13" t="str">
        <f t="shared" si="21"/>
        <v>10/08/16</v>
      </c>
      <c r="T375" s="13" t="str">
        <f t="shared" si="22"/>
        <v>20:40:39</v>
      </c>
      <c r="U375" s="49">
        <v>0.47819121601100001</v>
      </c>
      <c r="V375" s="49">
        <v>93.914855055000004</v>
      </c>
    </row>
    <row r="376" spans="1:22" x14ac:dyDescent="0.35">
      <c r="A376" s="13" t="s">
        <v>1016</v>
      </c>
      <c r="B376" s="43">
        <v>35.515579000000002</v>
      </c>
      <c r="C376" s="43">
        <v>-119.075784</v>
      </c>
      <c r="D376" s="32" t="str">
        <f t="shared" si="20"/>
        <v>ANG_CH4_00374</v>
      </c>
      <c r="E376" s="32" t="s">
        <v>350</v>
      </c>
      <c r="F376" s="32" t="s">
        <v>351</v>
      </c>
      <c r="G376" s="32">
        <f t="shared" si="23"/>
        <v>374</v>
      </c>
      <c r="H376" s="44">
        <v>35.515531000000003</v>
      </c>
      <c r="I376" s="44">
        <v>-119.075844</v>
      </c>
      <c r="J376" s="33" t="s">
        <v>514</v>
      </c>
      <c r="K376" s="3" t="s">
        <v>434</v>
      </c>
      <c r="L376" s="20" t="s">
        <v>344</v>
      </c>
      <c r="M376" s="3" t="s">
        <v>174</v>
      </c>
      <c r="N376" s="3" t="s">
        <v>949</v>
      </c>
      <c r="O376" s="3" t="s">
        <v>436</v>
      </c>
      <c r="P376" s="3" t="s">
        <v>431</v>
      </c>
      <c r="Q376" s="3" t="s">
        <v>376</v>
      </c>
      <c r="R376" s="13" t="s">
        <v>132</v>
      </c>
      <c r="S376" s="13" t="str">
        <f t="shared" si="21"/>
        <v>10/08/16</v>
      </c>
      <c r="T376" s="13" t="str">
        <f t="shared" si="22"/>
        <v>20:23:59</v>
      </c>
      <c r="U376" s="49">
        <v>0.27163293492000001</v>
      </c>
      <c r="V376" s="49">
        <v>56.920997882999998</v>
      </c>
    </row>
    <row r="377" spans="1:22" x14ac:dyDescent="0.35">
      <c r="A377" s="13" t="s">
        <v>1016</v>
      </c>
      <c r="B377" s="43">
        <v>35.515579000000002</v>
      </c>
      <c r="C377" s="43">
        <v>-119.075784</v>
      </c>
      <c r="D377" s="32" t="str">
        <f t="shared" si="20"/>
        <v>ANG_CH4_00375</v>
      </c>
      <c r="E377" s="32" t="s">
        <v>350</v>
      </c>
      <c r="F377" s="32" t="s">
        <v>351</v>
      </c>
      <c r="G377" s="32">
        <f t="shared" si="23"/>
        <v>375</v>
      </c>
      <c r="H377" s="44">
        <v>35.515531000000003</v>
      </c>
      <c r="I377" s="44">
        <v>-119.075844</v>
      </c>
      <c r="J377" s="33" t="s">
        <v>514</v>
      </c>
      <c r="K377" s="3" t="s">
        <v>434</v>
      </c>
      <c r="L377" s="20" t="s">
        <v>344</v>
      </c>
      <c r="M377" s="3" t="s">
        <v>174</v>
      </c>
      <c r="N377" s="3" t="s">
        <v>980</v>
      </c>
      <c r="O377" s="3" t="s">
        <v>436</v>
      </c>
      <c r="P377" s="3" t="s">
        <v>431</v>
      </c>
      <c r="Q377" s="3" t="s">
        <v>376</v>
      </c>
      <c r="R377" s="13" t="s">
        <v>143</v>
      </c>
      <c r="S377" s="13" t="str">
        <f t="shared" si="21"/>
        <v>10/08/16</v>
      </c>
      <c r="T377" s="13" t="str">
        <f t="shared" si="22"/>
        <v>21:33:09</v>
      </c>
      <c r="U377" s="49">
        <v>0.60406782734200004</v>
      </c>
      <c r="V377" s="49">
        <v>242.481030186</v>
      </c>
    </row>
    <row r="378" spans="1:22" x14ac:dyDescent="0.35">
      <c r="A378" s="13" t="s">
        <v>1016</v>
      </c>
      <c r="B378" s="43">
        <v>35.515579000000002</v>
      </c>
      <c r="C378" s="43">
        <v>-119.075784</v>
      </c>
      <c r="D378" s="32" t="str">
        <f t="shared" si="20"/>
        <v>ANG_CH4_00376</v>
      </c>
      <c r="E378" s="32" t="s">
        <v>350</v>
      </c>
      <c r="F378" s="32" t="s">
        <v>351</v>
      </c>
      <c r="G378" s="32">
        <f t="shared" si="23"/>
        <v>376</v>
      </c>
      <c r="H378" s="44">
        <v>35.515531000000003</v>
      </c>
      <c r="I378" s="44">
        <v>-119.075844</v>
      </c>
      <c r="J378" s="33" t="s">
        <v>514</v>
      </c>
      <c r="K378" s="3" t="s">
        <v>434</v>
      </c>
      <c r="L378" s="20" t="s">
        <v>344</v>
      </c>
      <c r="M378" s="3" t="s">
        <v>174</v>
      </c>
      <c r="N378" s="3" t="s">
        <v>1273</v>
      </c>
      <c r="O378" s="3" t="s">
        <v>436</v>
      </c>
      <c r="P378" s="3"/>
      <c r="Q378" s="3" t="s">
        <v>376</v>
      </c>
      <c r="R378" s="13" t="s">
        <v>140</v>
      </c>
      <c r="S378" s="13" t="str">
        <f t="shared" si="21"/>
        <v>10/08/16</v>
      </c>
      <c r="T378" s="13" t="str">
        <f t="shared" si="22"/>
        <v>21:16:37</v>
      </c>
      <c r="U378" s="49" t="s">
        <v>1217</v>
      </c>
      <c r="V378" s="49" t="s">
        <v>1217</v>
      </c>
    </row>
    <row r="379" spans="1:22" x14ac:dyDescent="0.35">
      <c r="A379" s="13" t="s">
        <v>1017</v>
      </c>
      <c r="B379" s="43">
        <v>35.518332999999998</v>
      </c>
      <c r="C379" s="43">
        <v>-119.078181</v>
      </c>
      <c r="D379" s="32" t="str">
        <f t="shared" si="20"/>
        <v>ANG_CH4_00377</v>
      </c>
      <c r="E379" s="32" t="s">
        <v>350</v>
      </c>
      <c r="F379" s="32" t="s">
        <v>351</v>
      </c>
      <c r="G379" s="32">
        <f t="shared" si="23"/>
        <v>377</v>
      </c>
      <c r="H379" s="44">
        <v>35.518332999999998</v>
      </c>
      <c r="I379" s="44">
        <v>-119.078181</v>
      </c>
      <c r="J379" s="33" t="s">
        <v>514</v>
      </c>
      <c r="K379" s="3" t="s">
        <v>434</v>
      </c>
      <c r="L379" s="20" t="s">
        <v>344</v>
      </c>
      <c r="M379" s="3" t="s">
        <v>174</v>
      </c>
      <c r="N379" s="3" t="s">
        <v>957</v>
      </c>
      <c r="O379" s="3" t="s">
        <v>435</v>
      </c>
      <c r="P379" s="3" t="s">
        <v>431</v>
      </c>
      <c r="Q379" s="3" t="s">
        <v>376</v>
      </c>
      <c r="R379" s="13" t="s">
        <v>134</v>
      </c>
      <c r="S379" s="13" t="str">
        <f t="shared" si="21"/>
        <v>10/08/16</v>
      </c>
      <c r="T379" s="13" t="str">
        <f t="shared" si="22"/>
        <v>20:40:39</v>
      </c>
      <c r="U379" s="49">
        <v>0.55175345437599999</v>
      </c>
      <c r="V379" s="49">
        <v>34.205262753</v>
      </c>
    </row>
    <row r="380" spans="1:22" x14ac:dyDescent="0.35">
      <c r="A380" s="13" t="s">
        <v>1017</v>
      </c>
      <c r="B380" s="43">
        <v>35.518332999999998</v>
      </c>
      <c r="C380" s="43">
        <v>-119.078181</v>
      </c>
      <c r="D380" s="32" t="str">
        <f t="shared" si="20"/>
        <v>ANG_CH4_00378</v>
      </c>
      <c r="E380" s="32" t="s">
        <v>350</v>
      </c>
      <c r="F380" s="32" t="s">
        <v>351</v>
      </c>
      <c r="G380" s="32">
        <f t="shared" si="23"/>
        <v>378</v>
      </c>
      <c r="H380" s="44">
        <v>35.518332999999998</v>
      </c>
      <c r="I380" s="44">
        <v>-119.078181</v>
      </c>
      <c r="J380" s="33" t="s">
        <v>514</v>
      </c>
      <c r="K380" s="3" t="s">
        <v>434</v>
      </c>
      <c r="L380" s="20" t="s">
        <v>344</v>
      </c>
      <c r="M380" s="3" t="s">
        <v>174</v>
      </c>
      <c r="N380" s="3" t="s">
        <v>950</v>
      </c>
      <c r="O380" s="3" t="s">
        <v>435</v>
      </c>
      <c r="P380" s="3" t="s">
        <v>431</v>
      </c>
      <c r="Q380" s="3" t="s">
        <v>376</v>
      </c>
      <c r="R380" s="13" t="s">
        <v>132</v>
      </c>
      <c r="S380" s="13" t="str">
        <f t="shared" si="21"/>
        <v>10/08/16</v>
      </c>
      <c r="T380" s="13" t="str">
        <f t="shared" si="22"/>
        <v>20:23:59</v>
      </c>
      <c r="U380" s="49">
        <v>0.91795940790300001</v>
      </c>
      <c r="V380" s="49">
        <v>83.408632646699999</v>
      </c>
    </row>
    <row r="381" spans="1:22" x14ac:dyDescent="0.35">
      <c r="A381" s="13" t="s">
        <v>1017</v>
      </c>
      <c r="B381" s="43">
        <v>35.518332999999998</v>
      </c>
      <c r="C381" s="43">
        <v>-119.078181</v>
      </c>
      <c r="D381" s="32" t="str">
        <f t="shared" si="20"/>
        <v>ANG_CH4_00379</v>
      </c>
      <c r="E381" s="32" t="s">
        <v>350</v>
      </c>
      <c r="F381" s="32" t="s">
        <v>351</v>
      </c>
      <c r="G381" s="32">
        <f t="shared" si="23"/>
        <v>379</v>
      </c>
      <c r="H381" s="44">
        <v>35.518332999999998</v>
      </c>
      <c r="I381" s="44">
        <v>-119.078181</v>
      </c>
      <c r="J381" s="33" t="s">
        <v>514</v>
      </c>
      <c r="K381" s="3" t="s">
        <v>434</v>
      </c>
      <c r="L381" s="20" t="s">
        <v>344</v>
      </c>
      <c r="M381" s="3" t="s">
        <v>174</v>
      </c>
      <c r="N381" s="3" t="s">
        <v>981</v>
      </c>
      <c r="O381" s="3" t="s">
        <v>435</v>
      </c>
      <c r="P381" s="3" t="s">
        <v>431</v>
      </c>
      <c r="Q381" s="3" t="s">
        <v>376</v>
      </c>
      <c r="R381" s="13" t="s">
        <v>143</v>
      </c>
      <c r="S381" s="13" t="str">
        <f t="shared" si="21"/>
        <v>10/08/16</v>
      </c>
      <c r="T381" s="13" t="str">
        <f t="shared" si="22"/>
        <v>21:33:09</v>
      </c>
      <c r="U381" s="49">
        <v>3.1205068838300001</v>
      </c>
      <c r="V381" s="49">
        <v>429.262623577</v>
      </c>
    </row>
    <row r="382" spans="1:22" x14ac:dyDescent="0.35">
      <c r="A382" s="13" t="s">
        <v>1017</v>
      </c>
      <c r="B382" s="43">
        <v>35.518332999999998</v>
      </c>
      <c r="C382" s="43">
        <v>-119.078181</v>
      </c>
      <c r="D382" s="32" t="str">
        <f t="shared" si="20"/>
        <v>ANG_CH4_00380</v>
      </c>
      <c r="E382" s="32" t="s">
        <v>350</v>
      </c>
      <c r="F382" s="32" t="s">
        <v>351</v>
      </c>
      <c r="G382" s="32">
        <f t="shared" si="23"/>
        <v>380</v>
      </c>
      <c r="H382" s="44">
        <v>35.518332999999998</v>
      </c>
      <c r="I382" s="44">
        <v>-119.078181</v>
      </c>
      <c r="J382" s="33" t="s">
        <v>514</v>
      </c>
      <c r="K382" s="3" t="s">
        <v>434</v>
      </c>
      <c r="L382" s="20" t="s">
        <v>344</v>
      </c>
      <c r="M382" s="3" t="s">
        <v>174</v>
      </c>
      <c r="N382" s="3" t="s">
        <v>975</v>
      </c>
      <c r="O382" s="3" t="s">
        <v>435</v>
      </c>
      <c r="P382" s="3" t="s">
        <v>431</v>
      </c>
      <c r="Q382" s="3" t="s">
        <v>376</v>
      </c>
      <c r="R382" s="13" t="s">
        <v>140</v>
      </c>
      <c r="S382" s="13" t="str">
        <f t="shared" si="21"/>
        <v>10/08/16</v>
      </c>
      <c r="T382" s="13" t="str">
        <f t="shared" si="22"/>
        <v>21:16:37</v>
      </c>
      <c r="U382" s="49">
        <v>0.85935723816499998</v>
      </c>
      <c r="V382" s="49">
        <v>260.49952015299999</v>
      </c>
    </row>
    <row r="383" spans="1:22" ht="36" x14ac:dyDescent="0.35">
      <c r="A383" s="13" t="s">
        <v>1019</v>
      </c>
      <c r="B383" s="43">
        <v>35.533999999999999</v>
      </c>
      <c r="C383" s="43">
        <v>-119.083153</v>
      </c>
      <c r="D383" s="32" t="str">
        <f t="shared" si="20"/>
        <v>ANG_CH4_00381</v>
      </c>
      <c r="E383" s="32" t="s">
        <v>350</v>
      </c>
      <c r="F383" s="32" t="s">
        <v>351</v>
      </c>
      <c r="G383" s="32">
        <f t="shared" si="23"/>
        <v>381</v>
      </c>
      <c r="H383" s="44">
        <v>35.533999999999999</v>
      </c>
      <c r="I383" s="44">
        <v>-119.083153</v>
      </c>
      <c r="J383" s="33" t="s">
        <v>514</v>
      </c>
      <c r="K383" s="3" t="s">
        <v>434</v>
      </c>
      <c r="L383" s="20" t="s">
        <v>344</v>
      </c>
      <c r="M383" s="3" t="s">
        <v>174</v>
      </c>
      <c r="N383" s="3" t="s">
        <v>1004</v>
      </c>
      <c r="O383" s="3" t="s">
        <v>424</v>
      </c>
      <c r="P383" s="3" t="s">
        <v>431</v>
      </c>
      <c r="Q383" s="3" t="s">
        <v>376</v>
      </c>
      <c r="R383" s="13" t="s">
        <v>156</v>
      </c>
      <c r="S383" s="13" t="str">
        <f t="shared" si="21"/>
        <v>10/25/16</v>
      </c>
      <c r="T383" s="13" t="str">
        <f t="shared" si="22"/>
        <v>19:21:03</v>
      </c>
      <c r="U383" s="49">
        <v>15.3348045582</v>
      </c>
      <c r="V383" s="49">
        <v>221.289403271</v>
      </c>
    </row>
    <row r="384" spans="1:22" ht="36" x14ac:dyDescent="0.35">
      <c r="A384" s="13" t="s">
        <v>1019</v>
      </c>
      <c r="B384" s="43">
        <v>35.533999999999999</v>
      </c>
      <c r="C384" s="43">
        <v>-119.083153</v>
      </c>
      <c r="D384" s="32" t="str">
        <f t="shared" si="20"/>
        <v>ANG_CH4_00382</v>
      </c>
      <c r="E384" s="32" t="s">
        <v>350</v>
      </c>
      <c r="F384" s="32" t="s">
        <v>351</v>
      </c>
      <c r="G384" s="32">
        <f t="shared" si="23"/>
        <v>382</v>
      </c>
      <c r="H384" s="44">
        <v>35.533999999999999</v>
      </c>
      <c r="I384" s="44">
        <v>-119.083153</v>
      </c>
      <c r="J384" s="33" t="s">
        <v>514</v>
      </c>
      <c r="K384" s="3" t="s">
        <v>434</v>
      </c>
      <c r="L384" s="20" t="s">
        <v>344</v>
      </c>
      <c r="M384" s="3" t="s">
        <v>174</v>
      </c>
      <c r="N384" s="3" t="s">
        <v>951</v>
      </c>
      <c r="O384" s="3" t="s">
        <v>424</v>
      </c>
      <c r="P384" s="3" t="s">
        <v>431</v>
      </c>
      <c r="Q384" s="3" t="s">
        <v>376</v>
      </c>
      <c r="R384" s="13" t="s">
        <v>132</v>
      </c>
      <c r="S384" s="13" t="str">
        <f t="shared" si="21"/>
        <v>10/08/16</v>
      </c>
      <c r="T384" s="13" t="str">
        <f t="shared" si="22"/>
        <v>20:23:59</v>
      </c>
      <c r="U384" s="49">
        <v>12.767794454900001</v>
      </c>
      <c r="V384" s="49">
        <v>281.32898890799999</v>
      </c>
    </row>
    <row r="385" spans="1:22" ht="36" x14ac:dyDescent="0.35">
      <c r="A385" s="13" t="s">
        <v>1019</v>
      </c>
      <c r="B385" s="43">
        <v>35.533999999999999</v>
      </c>
      <c r="C385" s="43">
        <v>-119.083153</v>
      </c>
      <c r="D385" s="32" t="str">
        <f t="shared" si="20"/>
        <v>ANG_CH4_00383</v>
      </c>
      <c r="E385" s="32" t="s">
        <v>350</v>
      </c>
      <c r="F385" s="32" t="s">
        <v>351</v>
      </c>
      <c r="G385" s="32">
        <f t="shared" si="23"/>
        <v>383</v>
      </c>
      <c r="H385" s="44">
        <v>35.533999999999999</v>
      </c>
      <c r="I385" s="44">
        <v>-119.083153</v>
      </c>
      <c r="J385" s="33" t="s">
        <v>514</v>
      </c>
      <c r="K385" s="3" t="s">
        <v>434</v>
      </c>
      <c r="L385" s="20" t="s">
        <v>344</v>
      </c>
      <c r="M385" s="3" t="s">
        <v>174</v>
      </c>
      <c r="N385" s="3" t="s">
        <v>958</v>
      </c>
      <c r="O385" s="3" t="s">
        <v>424</v>
      </c>
      <c r="P385" s="3" t="s">
        <v>431</v>
      </c>
      <c r="Q385" s="3" t="s">
        <v>376</v>
      </c>
      <c r="R385" s="13" t="s">
        <v>134</v>
      </c>
      <c r="S385" s="13" t="str">
        <f t="shared" si="21"/>
        <v>10/08/16</v>
      </c>
      <c r="T385" s="13" t="str">
        <f t="shared" si="22"/>
        <v>20:40:39</v>
      </c>
      <c r="U385" s="49">
        <v>7.6972139971300004</v>
      </c>
      <c r="V385" s="49">
        <v>263.59059163799998</v>
      </c>
    </row>
    <row r="386" spans="1:22" ht="36" x14ac:dyDescent="0.35">
      <c r="A386" s="13" t="s">
        <v>1019</v>
      </c>
      <c r="B386" s="43">
        <v>35.533999999999999</v>
      </c>
      <c r="C386" s="43">
        <v>-119.083153</v>
      </c>
      <c r="D386" s="32" t="str">
        <f t="shared" si="20"/>
        <v>ANG_CH4_00384</v>
      </c>
      <c r="E386" s="32" t="s">
        <v>350</v>
      </c>
      <c r="F386" s="32" t="s">
        <v>351</v>
      </c>
      <c r="G386" s="32">
        <f t="shared" si="23"/>
        <v>384</v>
      </c>
      <c r="H386" s="44">
        <v>35.533999999999999</v>
      </c>
      <c r="I386" s="44">
        <v>-119.083153</v>
      </c>
      <c r="J386" s="33" t="s">
        <v>514</v>
      </c>
      <c r="K386" s="3" t="s">
        <v>434</v>
      </c>
      <c r="L386" s="20" t="s">
        <v>344</v>
      </c>
      <c r="M386" s="3" t="s">
        <v>174</v>
      </c>
      <c r="N386" s="3" t="s">
        <v>963</v>
      </c>
      <c r="O386" s="3" t="s">
        <v>424</v>
      </c>
      <c r="P386" s="3" t="s">
        <v>431</v>
      </c>
      <c r="Q386" s="3" t="s">
        <v>376</v>
      </c>
      <c r="R386" s="13" t="s">
        <v>136</v>
      </c>
      <c r="S386" s="13" t="str">
        <f t="shared" si="21"/>
        <v>10/08/16</v>
      </c>
      <c r="T386" s="13" t="str">
        <f t="shared" si="22"/>
        <v>20:55:02</v>
      </c>
      <c r="U386" s="49">
        <v>10.3069281995</v>
      </c>
      <c r="V386" s="49">
        <v>498.89021838500003</v>
      </c>
    </row>
    <row r="387" spans="1:22" ht="36" x14ac:dyDescent="0.35">
      <c r="A387" s="13" t="s">
        <v>1019</v>
      </c>
      <c r="B387" s="43">
        <v>35.533999999999999</v>
      </c>
      <c r="C387" s="43">
        <v>-119.083153</v>
      </c>
      <c r="D387" s="32" t="str">
        <f t="shared" ref="D387:D450" si="24">CONCATENATE(E387,"_",F387,"_",TEXT(G387,"00000"))</f>
        <v>ANG_CH4_00385</v>
      </c>
      <c r="E387" s="32" t="s">
        <v>350</v>
      </c>
      <c r="F387" s="32" t="s">
        <v>351</v>
      </c>
      <c r="G387" s="32">
        <f t="shared" si="23"/>
        <v>385</v>
      </c>
      <c r="H387" s="44">
        <v>35.533999999999999</v>
      </c>
      <c r="I387" s="44">
        <v>-119.083153</v>
      </c>
      <c r="J387" s="33" t="s">
        <v>514</v>
      </c>
      <c r="K387" s="3" t="s">
        <v>434</v>
      </c>
      <c r="L387" s="20" t="s">
        <v>344</v>
      </c>
      <c r="M387" s="3" t="s">
        <v>174</v>
      </c>
      <c r="N387" s="3" t="s">
        <v>974</v>
      </c>
      <c r="O387" s="3" t="s">
        <v>424</v>
      </c>
      <c r="P387" s="3" t="s">
        <v>431</v>
      </c>
      <c r="Q387" s="3" t="s">
        <v>376</v>
      </c>
      <c r="R387" s="13" t="s">
        <v>139</v>
      </c>
      <c r="S387" s="13" t="str">
        <f t="shared" ref="S387:S450" si="25">CONCATENATE(MID(R387,8,2),"/",MID(R387,10,2),"/",MID(R387,6,2))</f>
        <v>10/08/16</v>
      </c>
      <c r="T387" s="13" t="str">
        <f t="shared" ref="T387:T450" si="26">CONCATENATE(MID(R387,13,2),":",MID(R387,15,2),":",MID(R387,17,2))</f>
        <v>21:11:15</v>
      </c>
      <c r="U387" s="49">
        <v>7.1715774731700002</v>
      </c>
      <c r="V387" s="49">
        <v>499.15127967400002</v>
      </c>
    </row>
    <row r="388" spans="1:22" ht="36" x14ac:dyDescent="0.35">
      <c r="A388" s="13" t="s">
        <v>1019</v>
      </c>
      <c r="B388" s="43">
        <v>35.533999999999999</v>
      </c>
      <c r="C388" s="43">
        <v>-119.083153</v>
      </c>
      <c r="D388" s="32" t="str">
        <f t="shared" si="24"/>
        <v>ANG_CH4_00386</v>
      </c>
      <c r="E388" s="32" t="s">
        <v>350</v>
      </c>
      <c r="F388" s="32" t="s">
        <v>351</v>
      </c>
      <c r="G388" s="32">
        <f t="shared" ref="G388:G451" si="27">G387+1</f>
        <v>386</v>
      </c>
      <c r="H388" s="44">
        <v>35.533999999999999</v>
      </c>
      <c r="I388" s="44">
        <v>-119.083153</v>
      </c>
      <c r="J388" s="33" t="s">
        <v>514</v>
      </c>
      <c r="K388" s="3" t="s">
        <v>434</v>
      </c>
      <c r="L388" s="20" t="s">
        <v>344</v>
      </c>
      <c r="M388" s="3" t="s">
        <v>174</v>
      </c>
      <c r="N388" s="3" t="s">
        <v>986</v>
      </c>
      <c r="O388" s="3" t="s">
        <v>424</v>
      </c>
      <c r="P388" s="3" t="s">
        <v>431</v>
      </c>
      <c r="Q388" s="3" t="s">
        <v>376</v>
      </c>
      <c r="R388" s="13" t="s">
        <v>139</v>
      </c>
      <c r="S388" s="13" t="str">
        <f t="shared" si="25"/>
        <v>10/08/16</v>
      </c>
      <c r="T388" s="13" t="str">
        <f t="shared" si="26"/>
        <v>21:11:15</v>
      </c>
      <c r="U388" s="49">
        <v>7.1715774731700002</v>
      </c>
      <c r="V388" s="49">
        <v>499.15127967400002</v>
      </c>
    </row>
    <row r="389" spans="1:22" x14ac:dyDescent="0.35">
      <c r="A389" s="13" t="s">
        <v>1020</v>
      </c>
      <c r="B389" s="43">
        <v>35.456963999999999</v>
      </c>
      <c r="C389" s="43">
        <v>-119.054624</v>
      </c>
      <c r="D389" s="32" t="str">
        <f t="shared" si="24"/>
        <v>ANG_CH4_00387</v>
      </c>
      <c r="E389" s="32" t="s">
        <v>350</v>
      </c>
      <c r="F389" s="32" t="s">
        <v>351</v>
      </c>
      <c r="G389" s="32">
        <f t="shared" si="27"/>
        <v>387</v>
      </c>
      <c r="H389" s="44">
        <v>35.456910999999998</v>
      </c>
      <c r="I389" s="44">
        <v>-119.054481</v>
      </c>
      <c r="J389" s="33" t="s">
        <v>514</v>
      </c>
      <c r="K389" s="3" t="s">
        <v>434</v>
      </c>
      <c r="L389" s="20" t="s">
        <v>344</v>
      </c>
      <c r="M389" s="3" t="s">
        <v>174</v>
      </c>
      <c r="N389" s="3" t="s">
        <v>1005</v>
      </c>
      <c r="O389" s="3" t="s">
        <v>435</v>
      </c>
      <c r="P389" s="3" t="s">
        <v>431</v>
      </c>
      <c r="Q389" s="3" t="s">
        <v>376</v>
      </c>
      <c r="R389" s="13" t="s">
        <v>158</v>
      </c>
      <c r="S389" s="13" t="str">
        <f t="shared" si="25"/>
        <v>10/25/16</v>
      </c>
      <c r="T389" s="13" t="str">
        <f t="shared" si="26"/>
        <v>19:37:00</v>
      </c>
      <c r="U389" s="49">
        <v>12.653424989399999</v>
      </c>
      <c r="V389" s="49">
        <v>489.91938112299999</v>
      </c>
    </row>
    <row r="390" spans="1:22" x14ac:dyDescent="0.35">
      <c r="A390" s="13" t="s">
        <v>1020</v>
      </c>
      <c r="B390" s="43">
        <v>35.456963999999999</v>
      </c>
      <c r="C390" s="43">
        <v>-119.054624</v>
      </c>
      <c r="D390" s="32" t="str">
        <f t="shared" si="24"/>
        <v>ANG_CH4_00388</v>
      </c>
      <c r="E390" s="32" t="s">
        <v>350</v>
      </c>
      <c r="F390" s="32" t="s">
        <v>351</v>
      </c>
      <c r="G390" s="32">
        <f t="shared" si="27"/>
        <v>388</v>
      </c>
      <c r="H390" s="44">
        <v>35.456910999999998</v>
      </c>
      <c r="I390" s="44">
        <v>-119.054481</v>
      </c>
      <c r="J390" s="33" t="s">
        <v>514</v>
      </c>
      <c r="K390" s="3" t="s">
        <v>434</v>
      </c>
      <c r="L390" s="20" t="s">
        <v>344</v>
      </c>
      <c r="M390" s="3" t="s">
        <v>174</v>
      </c>
      <c r="N390" s="3" t="s">
        <v>953</v>
      </c>
      <c r="O390" s="3" t="s">
        <v>435</v>
      </c>
      <c r="P390" s="3" t="s">
        <v>431</v>
      </c>
      <c r="Q390" s="3" t="s">
        <v>376</v>
      </c>
      <c r="R390" s="13" t="s">
        <v>133</v>
      </c>
      <c r="S390" s="13" t="str">
        <f t="shared" si="25"/>
        <v>10/08/16</v>
      </c>
      <c r="T390" s="13" t="str">
        <f t="shared" si="26"/>
        <v>20:30:01</v>
      </c>
      <c r="U390" s="49">
        <v>1.76778870402</v>
      </c>
      <c r="V390" s="49">
        <v>85.517308189600001</v>
      </c>
    </row>
    <row r="391" spans="1:22" x14ac:dyDescent="0.35">
      <c r="A391" s="13" t="s">
        <v>1020</v>
      </c>
      <c r="B391" s="43">
        <v>35.456963999999999</v>
      </c>
      <c r="C391" s="43">
        <v>-119.054624</v>
      </c>
      <c r="D391" s="32" t="str">
        <f t="shared" si="24"/>
        <v>ANG_CH4_00389</v>
      </c>
      <c r="E391" s="32" t="s">
        <v>350</v>
      </c>
      <c r="F391" s="32" t="s">
        <v>351</v>
      </c>
      <c r="G391" s="32">
        <f t="shared" si="27"/>
        <v>389</v>
      </c>
      <c r="H391" s="44">
        <v>35.456910999999998</v>
      </c>
      <c r="I391" s="44">
        <v>-119.054481</v>
      </c>
      <c r="J391" s="33" t="s">
        <v>514</v>
      </c>
      <c r="K391" s="3" t="s">
        <v>434</v>
      </c>
      <c r="L391" s="20" t="s">
        <v>344</v>
      </c>
      <c r="M391" s="3" t="s">
        <v>174</v>
      </c>
      <c r="N391" s="3" t="s">
        <v>969</v>
      </c>
      <c r="O391" s="3" t="s">
        <v>435</v>
      </c>
      <c r="P391" s="3" t="s">
        <v>431</v>
      </c>
      <c r="Q391" s="3" t="s">
        <v>376</v>
      </c>
      <c r="R391" s="13" t="s">
        <v>138</v>
      </c>
      <c r="S391" s="13" t="str">
        <f t="shared" si="25"/>
        <v>10/08/16</v>
      </c>
      <c r="T391" s="13" t="str">
        <f t="shared" si="26"/>
        <v>21:06:04</v>
      </c>
      <c r="U391" s="49">
        <v>1.02413900057</v>
      </c>
      <c r="V391" s="49">
        <v>70.880180586700007</v>
      </c>
    </row>
    <row r="392" spans="1:22" x14ac:dyDescent="0.35">
      <c r="A392" s="13" t="s">
        <v>1020</v>
      </c>
      <c r="B392" s="43">
        <v>35.456963999999999</v>
      </c>
      <c r="C392" s="43">
        <v>-119.054624</v>
      </c>
      <c r="D392" s="32" t="str">
        <f t="shared" si="24"/>
        <v>ANG_CH4_00390</v>
      </c>
      <c r="E392" s="32" t="s">
        <v>350</v>
      </c>
      <c r="F392" s="32" t="s">
        <v>351</v>
      </c>
      <c r="G392" s="32">
        <f t="shared" si="27"/>
        <v>390</v>
      </c>
      <c r="H392" s="44">
        <v>35.456910999999998</v>
      </c>
      <c r="I392" s="44">
        <v>-119.054481</v>
      </c>
      <c r="J392" s="33" t="s">
        <v>514</v>
      </c>
      <c r="K392" s="3" t="s">
        <v>434</v>
      </c>
      <c r="L392" s="20" t="s">
        <v>344</v>
      </c>
      <c r="M392" s="3" t="s">
        <v>174</v>
      </c>
      <c r="N392" s="3" t="s">
        <v>969</v>
      </c>
      <c r="O392" s="3" t="s">
        <v>435</v>
      </c>
      <c r="P392" s="3" t="s">
        <v>431</v>
      </c>
      <c r="Q392" s="3" t="s">
        <v>376</v>
      </c>
      <c r="R392" s="13" t="s">
        <v>138</v>
      </c>
      <c r="S392" s="13" t="str">
        <f t="shared" si="25"/>
        <v>10/08/16</v>
      </c>
      <c r="T392" s="13" t="str">
        <f t="shared" si="26"/>
        <v>21:06:04</v>
      </c>
      <c r="U392" s="49">
        <v>1.02413900057</v>
      </c>
      <c r="V392" s="49">
        <v>70.880180586700007</v>
      </c>
    </row>
    <row r="393" spans="1:22" x14ac:dyDescent="0.35">
      <c r="A393" s="13" t="s">
        <v>1020</v>
      </c>
      <c r="B393" s="43">
        <v>35.456963999999999</v>
      </c>
      <c r="C393" s="43">
        <v>-119.054624</v>
      </c>
      <c r="D393" s="32" t="str">
        <f t="shared" si="24"/>
        <v>ANG_CH4_00391</v>
      </c>
      <c r="E393" s="32" t="s">
        <v>350</v>
      </c>
      <c r="F393" s="32" t="s">
        <v>351</v>
      </c>
      <c r="G393" s="32">
        <f t="shared" si="27"/>
        <v>391</v>
      </c>
      <c r="H393" s="44">
        <v>35.456910999999998</v>
      </c>
      <c r="I393" s="44">
        <v>-119.054481</v>
      </c>
      <c r="J393" s="33" t="s">
        <v>514</v>
      </c>
      <c r="K393" s="3" t="s">
        <v>434</v>
      </c>
      <c r="L393" s="20" t="s">
        <v>344</v>
      </c>
      <c r="M393" s="3" t="s">
        <v>174</v>
      </c>
      <c r="N393" s="3" t="s">
        <v>959</v>
      </c>
      <c r="O393" s="3" t="s">
        <v>435</v>
      </c>
      <c r="P393" s="3" t="s">
        <v>431</v>
      </c>
      <c r="Q393" s="3" t="s">
        <v>376</v>
      </c>
      <c r="R393" s="13" t="s">
        <v>135</v>
      </c>
      <c r="S393" s="13" t="str">
        <f t="shared" si="25"/>
        <v>10/08/16</v>
      </c>
      <c r="T393" s="13" t="str">
        <f t="shared" si="26"/>
        <v>20:46:51</v>
      </c>
      <c r="U393" s="49">
        <v>0.45533084217499997</v>
      </c>
      <c r="V393" s="49">
        <v>40.419054912299998</v>
      </c>
    </row>
    <row r="394" spans="1:22" x14ac:dyDescent="0.35">
      <c r="A394" s="13" t="s">
        <v>1020</v>
      </c>
      <c r="B394" s="43">
        <v>35.456963999999999</v>
      </c>
      <c r="C394" s="43">
        <v>-119.054624</v>
      </c>
      <c r="D394" s="32" t="str">
        <f t="shared" si="24"/>
        <v>ANG_CH4_00392</v>
      </c>
      <c r="E394" s="32" t="s">
        <v>350</v>
      </c>
      <c r="F394" s="32" t="s">
        <v>351</v>
      </c>
      <c r="G394" s="32">
        <f t="shared" si="27"/>
        <v>392</v>
      </c>
      <c r="H394" s="44">
        <v>35.456910999999998</v>
      </c>
      <c r="I394" s="44">
        <v>-119.054481</v>
      </c>
      <c r="J394" s="33" t="s">
        <v>514</v>
      </c>
      <c r="K394" s="3" t="s">
        <v>434</v>
      </c>
      <c r="L394" s="20" t="s">
        <v>344</v>
      </c>
      <c r="M394" s="3" t="s">
        <v>174</v>
      </c>
      <c r="N394" s="3" t="s">
        <v>968</v>
      </c>
      <c r="O394" s="3" t="s">
        <v>435</v>
      </c>
      <c r="P394" s="3" t="s">
        <v>431</v>
      </c>
      <c r="Q394" s="3" t="s">
        <v>376</v>
      </c>
      <c r="R394" s="13" t="s">
        <v>137</v>
      </c>
      <c r="S394" s="13" t="str">
        <f t="shared" si="25"/>
        <v>10/08/16</v>
      </c>
      <c r="T394" s="13" t="str">
        <f t="shared" si="26"/>
        <v>21:01:16</v>
      </c>
      <c r="U394" s="49">
        <v>1.7364905661700001</v>
      </c>
      <c r="V394" s="49">
        <v>316.30365157599999</v>
      </c>
    </row>
    <row r="395" spans="1:22" x14ac:dyDescent="0.35">
      <c r="A395" s="13" t="s">
        <v>1021</v>
      </c>
      <c r="B395" s="43">
        <v>35.457113999999997</v>
      </c>
      <c r="C395" s="43">
        <v>-119.049503</v>
      </c>
      <c r="D395" s="32" t="str">
        <f t="shared" si="24"/>
        <v>ANG_CH4_00393</v>
      </c>
      <c r="E395" s="32" t="s">
        <v>350</v>
      </c>
      <c r="F395" s="32" t="s">
        <v>351</v>
      </c>
      <c r="G395" s="32">
        <f t="shared" si="27"/>
        <v>393</v>
      </c>
      <c r="H395" s="44">
        <v>35.457113999999997</v>
      </c>
      <c r="I395" s="44">
        <v>-119.049503</v>
      </c>
      <c r="J395" s="33" t="s">
        <v>343</v>
      </c>
      <c r="K395" s="3" t="s">
        <v>434</v>
      </c>
      <c r="L395" s="20" t="s">
        <v>344</v>
      </c>
      <c r="M395" s="3" t="s">
        <v>174</v>
      </c>
      <c r="N395" s="3" t="s">
        <v>954</v>
      </c>
      <c r="O395" s="3" t="s">
        <v>345</v>
      </c>
      <c r="P395" s="3" t="s">
        <v>431</v>
      </c>
      <c r="Q395" s="3" t="s">
        <v>345</v>
      </c>
      <c r="R395" s="13" t="s">
        <v>133</v>
      </c>
      <c r="S395" s="13" t="str">
        <f t="shared" si="25"/>
        <v>10/08/16</v>
      </c>
      <c r="T395" s="13" t="str">
        <f t="shared" si="26"/>
        <v>20:30:01</v>
      </c>
      <c r="U395" s="49">
        <v>10.1820885157</v>
      </c>
      <c r="V395" s="49">
        <v>237.30697419200001</v>
      </c>
    </row>
    <row r="396" spans="1:22" x14ac:dyDescent="0.35">
      <c r="A396" s="13" t="s">
        <v>1023</v>
      </c>
      <c r="B396" s="43">
        <v>35.455378000000003</v>
      </c>
      <c r="C396" s="43">
        <v>-119.049778</v>
      </c>
      <c r="D396" s="32" t="str">
        <f t="shared" si="24"/>
        <v>ANG_CH4_00394</v>
      </c>
      <c r="E396" s="32" t="s">
        <v>350</v>
      </c>
      <c r="F396" s="32" t="s">
        <v>351</v>
      </c>
      <c r="G396" s="32">
        <f t="shared" si="27"/>
        <v>394</v>
      </c>
      <c r="H396" s="44">
        <v>35.455378000000003</v>
      </c>
      <c r="I396" s="44">
        <v>-119.049778</v>
      </c>
      <c r="J396" s="33" t="s">
        <v>343</v>
      </c>
      <c r="K396" s="3" t="s">
        <v>434</v>
      </c>
      <c r="L396" s="20" t="s">
        <v>344</v>
      </c>
      <c r="M396" s="3" t="s">
        <v>174</v>
      </c>
      <c r="N396" s="3" t="s">
        <v>960</v>
      </c>
      <c r="O396" s="3" t="s">
        <v>345</v>
      </c>
      <c r="P396" s="3" t="s">
        <v>431</v>
      </c>
      <c r="Q396" s="3" t="s">
        <v>345</v>
      </c>
      <c r="R396" s="13" t="s">
        <v>135</v>
      </c>
      <c r="S396" s="13" t="str">
        <f t="shared" si="25"/>
        <v>10/08/16</v>
      </c>
      <c r="T396" s="13" t="str">
        <f t="shared" si="26"/>
        <v>20:46:51</v>
      </c>
      <c r="U396" s="49">
        <v>9.8479982940500008</v>
      </c>
      <c r="V396" s="49">
        <v>277.15109597499998</v>
      </c>
    </row>
    <row r="397" spans="1:22" x14ac:dyDescent="0.35">
      <c r="A397" s="13" t="s">
        <v>1022</v>
      </c>
      <c r="B397" s="43">
        <v>35.530513999999997</v>
      </c>
      <c r="C397" s="43">
        <v>-119.077731</v>
      </c>
      <c r="D397" s="32" t="str">
        <f t="shared" si="24"/>
        <v>ANG_CH4_00395</v>
      </c>
      <c r="E397" s="32" t="s">
        <v>350</v>
      </c>
      <c r="F397" s="32" t="s">
        <v>351</v>
      </c>
      <c r="G397" s="32">
        <f t="shared" si="27"/>
        <v>395</v>
      </c>
      <c r="H397" s="44">
        <v>35.530513999999997</v>
      </c>
      <c r="I397" s="44">
        <v>-119.077731</v>
      </c>
      <c r="J397" s="33" t="s">
        <v>343</v>
      </c>
      <c r="K397" s="3" t="s">
        <v>434</v>
      </c>
      <c r="L397" s="20" t="s">
        <v>344</v>
      </c>
      <c r="M397" s="3" t="s">
        <v>174</v>
      </c>
      <c r="N397" s="3" t="s">
        <v>976</v>
      </c>
      <c r="O397" s="3" t="s">
        <v>436</v>
      </c>
      <c r="P397" s="3" t="s">
        <v>431</v>
      </c>
      <c r="Q397" s="3" t="s">
        <v>376</v>
      </c>
      <c r="R397" s="13" t="s">
        <v>140</v>
      </c>
      <c r="S397" s="13" t="str">
        <f t="shared" si="25"/>
        <v>10/08/16</v>
      </c>
      <c r="T397" s="13" t="str">
        <f t="shared" si="26"/>
        <v>21:16:37</v>
      </c>
      <c r="U397" s="49">
        <v>15.093445427100001</v>
      </c>
      <c r="V397" s="49">
        <v>499.22339688800002</v>
      </c>
    </row>
    <row r="398" spans="1:22" x14ac:dyDescent="0.35">
      <c r="A398" s="13" t="s">
        <v>1024</v>
      </c>
      <c r="B398" s="43">
        <v>35.456235999999997</v>
      </c>
      <c r="C398" s="43">
        <v>-119.05275</v>
      </c>
      <c r="D398" s="32" t="str">
        <f t="shared" si="24"/>
        <v>ANG_CH4_00396</v>
      </c>
      <c r="E398" s="32" t="s">
        <v>350</v>
      </c>
      <c r="F398" s="32" t="s">
        <v>351</v>
      </c>
      <c r="G398" s="32">
        <f t="shared" si="27"/>
        <v>396</v>
      </c>
      <c r="H398" s="44">
        <v>35.456235999999997</v>
      </c>
      <c r="I398" s="44">
        <v>-119.05275</v>
      </c>
      <c r="J398" s="33" t="s">
        <v>343</v>
      </c>
      <c r="K398" s="3" t="s">
        <v>434</v>
      </c>
      <c r="L398" s="20" t="s">
        <v>344</v>
      </c>
      <c r="M398" s="3" t="s">
        <v>174</v>
      </c>
      <c r="N398" s="3" t="s">
        <v>977</v>
      </c>
      <c r="O398" s="3" t="s">
        <v>345</v>
      </c>
      <c r="P398" s="3" t="s">
        <v>431</v>
      </c>
      <c r="Q398" s="3" t="s">
        <v>345</v>
      </c>
      <c r="R398" s="13" t="s">
        <v>141</v>
      </c>
      <c r="S398" s="13" t="str">
        <f t="shared" si="25"/>
        <v>10/08/16</v>
      </c>
      <c r="T398" s="13" t="str">
        <f t="shared" si="26"/>
        <v>21:23:26</v>
      </c>
      <c r="U398" s="49">
        <v>17.2073267695</v>
      </c>
      <c r="V398" s="49">
        <v>498.60605692299998</v>
      </c>
    </row>
    <row r="399" spans="1:22" x14ac:dyDescent="0.35">
      <c r="A399" s="13" t="s">
        <v>1025</v>
      </c>
      <c r="B399" s="43">
        <v>35.455680999999998</v>
      </c>
      <c r="C399" s="43">
        <v>-119.050572</v>
      </c>
      <c r="D399" s="32" t="str">
        <f t="shared" si="24"/>
        <v>ANG_CH4_00397</v>
      </c>
      <c r="E399" s="32" t="s">
        <v>350</v>
      </c>
      <c r="F399" s="32" t="s">
        <v>351</v>
      </c>
      <c r="G399" s="32">
        <f t="shared" si="27"/>
        <v>397</v>
      </c>
      <c r="H399" s="44">
        <v>35.455680999999998</v>
      </c>
      <c r="I399" s="44">
        <v>-119.050572</v>
      </c>
      <c r="J399" s="33" t="s">
        <v>343</v>
      </c>
      <c r="K399" s="3" t="s">
        <v>434</v>
      </c>
      <c r="L399" s="20" t="s">
        <v>344</v>
      </c>
      <c r="M399" s="3" t="s">
        <v>174</v>
      </c>
      <c r="N399" s="3" t="s">
        <v>978</v>
      </c>
      <c r="O399" s="3" t="s">
        <v>345</v>
      </c>
      <c r="P399" s="3" t="s">
        <v>431</v>
      </c>
      <c r="Q399" s="3" t="s">
        <v>345</v>
      </c>
      <c r="R399" s="13" t="s">
        <v>141</v>
      </c>
      <c r="S399" s="13" t="str">
        <f t="shared" si="25"/>
        <v>10/08/16</v>
      </c>
      <c r="T399" s="13" t="str">
        <f t="shared" si="26"/>
        <v>21:23:26</v>
      </c>
      <c r="U399" s="49">
        <v>17.207326713400001</v>
      </c>
      <c r="V399" s="49">
        <v>498.60605692299998</v>
      </c>
    </row>
    <row r="400" spans="1:22" x14ac:dyDescent="0.35">
      <c r="A400" s="13" t="s">
        <v>1026</v>
      </c>
      <c r="B400" s="43">
        <v>35.459142</v>
      </c>
      <c r="C400" s="43">
        <v>-119.053044</v>
      </c>
      <c r="D400" s="32" t="str">
        <f t="shared" si="24"/>
        <v>ANG_CH4_00398</v>
      </c>
      <c r="E400" s="32" t="s">
        <v>350</v>
      </c>
      <c r="F400" s="32" t="s">
        <v>351</v>
      </c>
      <c r="G400" s="32">
        <f t="shared" si="27"/>
        <v>398</v>
      </c>
      <c r="H400" s="44">
        <v>35.459142</v>
      </c>
      <c r="I400" s="44">
        <v>-119.053044</v>
      </c>
      <c r="J400" s="33" t="s">
        <v>514</v>
      </c>
      <c r="K400" s="3" t="s">
        <v>434</v>
      </c>
      <c r="L400" s="20" t="s">
        <v>344</v>
      </c>
      <c r="M400" s="3" t="s">
        <v>174</v>
      </c>
      <c r="N400" s="3" t="s">
        <v>1006</v>
      </c>
      <c r="O400" s="3" t="s">
        <v>436</v>
      </c>
      <c r="P400" s="3" t="s">
        <v>431</v>
      </c>
      <c r="Q400" s="3" t="s">
        <v>376</v>
      </c>
      <c r="R400" s="13" t="s">
        <v>158</v>
      </c>
      <c r="S400" s="13" t="str">
        <f t="shared" si="25"/>
        <v>10/25/16</v>
      </c>
      <c r="T400" s="13" t="str">
        <f t="shared" si="26"/>
        <v>19:37:00</v>
      </c>
      <c r="U400" s="49">
        <v>12.653424962000001</v>
      </c>
      <c r="V400" s="49">
        <v>489.91938112299999</v>
      </c>
    </row>
    <row r="401" spans="1:23" x14ac:dyDescent="0.35">
      <c r="A401" s="13" t="s">
        <v>1026</v>
      </c>
      <c r="B401" s="43">
        <v>35.459142</v>
      </c>
      <c r="C401" s="43">
        <v>-119.053044</v>
      </c>
      <c r="D401" s="32" t="str">
        <f t="shared" si="24"/>
        <v>ANG_CH4_00399</v>
      </c>
      <c r="E401" s="32" t="s">
        <v>350</v>
      </c>
      <c r="F401" s="32" t="s">
        <v>351</v>
      </c>
      <c r="G401" s="32">
        <f t="shared" si="27"/>
        <v>399</v>
      </c>
      <c r="H401" s="44">
        <v>35.459142</v>
      </c>
      <c r="I401" s="44">
        <v>-119.053044</v>
      </c>
      <c r="J401" s="33" t="s">
        <v>514</v>
      </c>
      <c r="K401" s="3" t="s">
        <v>434</v>
      </c>
      <c r="L401" s="20" t="s">
        <v>344</v>
      </c>
      <c r="M401" s="3" t="s">
        <v>174</v>
      </c>
      <c r="N401" s="3" t="s">
        <v>979</v>
      </c>
      <c r="O401" s="3" t="s">
        <v>436</v>
      </c>
      <c r="P401" s="3" t="s">
        <v>431</v>
      </c>
      <c r="Q401" s="3" t="s">
        <v>376</v>
      </c>
      <c r="R401" s="13" t="s">
        <v>142</v>
      </c>
      <c r="S401" s="13" t="str">
        <f t="shared" si="25"/>
        <v>10/08/16</v>
      </c>
      <c r="T401" s="13" t="str">
        <f t="shared" si="26"/>
        <v>21:28:16</v>
      </c>
      <c r="U401" s="49">
        <v>1.5840875277599999</v>
      </c>
      <c r="V401" s="49">
        <v>497.163956859</v>
      </c>
    </row>
    <row r="402" spans="1:23" x14ac:dyDescent="0.35">
      <c r="A402" s="13" t="s">
        <v>1026</v>
      </c>
      <c r="B402" s="43">
        <v>35.459142</v>
      </c>
      <c r="C402" s="43">
        <v>-119.053044</v>
      </c>
      <c r="D402" s="32" t="str">
        <f t="shared" si="24"/>
        <v>ANG_CH4_00400</v>
      </c>
      <c r="E402" s="32" t="s">
        <v>350</v>
      </c>
      <c r="F402" s="32" t="s">
        <v>351</v>
      </c>
      <c r="G402" s="32">
        <f t="shared" si="27"/>
        <v>400</v>
      </c>
      <c r="H402" s="44">
        <v>35.459142</v>
      </c>
      <c r="I402" s="44">
        <v>-119.053044</v>
      </c>
      <c r="J402" s="33" t="s">
        <v>514</v>
      </c>
      <c r="K402" s="3" t="s">
        <v>434</v>
      </c>
      <c r="L402" s="20" t="s">
        <v>344</v>
      </c>
      <c r="M402" s="3" t="s">
        <v>174</v>
      </c>
      <c r="N402" s="3" t="s">
        <v>968</v>
      </c>
      <c r="O402" s="3" t="s">
        <v>436</v>
      </c>
      <c r="P402" s="3"/>
      <c r="Q402" s="3" t="s">
        <v>376</v>
      </c>
      <c r="R402" s="13" t="s">
        <v>137</v>
      </c>
      <c r="S402" s="13" t="str">
        <f t="shared" si="25"/>
        <v>10/08/16</v>
      </c>
      <c r="T402" s="13" t="str">
        <f t="shared" si="26"/>
        <v>21:01:16</v>
      </c>
      <c r="U402" s="49">
        <v>7.1476776851299995E-2</v>
      </c>
      <c r="V402" s="49">
        <v>98.183501669099996</v>
      </c>
    </row>
    <row r="403" spans="1:23" x14ac:dyDescent="0.35">
      <c r="A403" s="13" t="s">
        <v>1026</v>
      </c>
      <c r="B403" s="43">
        <v>35.459142</v>
      </c>
      <c r="C403" s="43">
        <v>-119.053044</v>
      </c>
      <c r="D403" s="32" t="str">
        <f t="shared" si="24"/>
        <v>ANG_CH4_00401</v>
      </c>
      <c r="E403" s="32" t="s">
        <v>350</v>
      </c>
      <c r="F403" s="32" t="s">
        <v>351</v>
      </c>
      <c r="G403" s="32">
        <f t="shared" si="27"/>
        <v>401</v>
      </c>
      <c r="H403" s="44">
        <v>35.459085999999999</v>
      </c>
      <c r="I403" s="44">
        <v>-119.05302500000001</v>
      </c>
      <c r="J403" s="33" t="s">
        <v>514</v>
      </c>
      <c r="K403" s="3" t="s">
        <v>434</v>
      </c>
      <c r="L403" s="20" t="s">
        <v>344</v>
      </c>
      <c r="M403" s="3" t="s">
        <v>174</v>
      </c>
      <c r="N403" s="3" t="s">
        <v>977</v>
      </c>
      <c r="O403" s="3" t="s">
        <v>436</v>
      </c>
      <c r="P403" s="3"/>
      <c r="Q403" s="3" t="s">
        <v>376</v>
      </c>
      <c r="R403" s="13" t="s">
        <v>141</v>
      </c>
      <c r="S403" s="13" t="str">
        <f t="shared" si="25"/>
        <v>10/08/16</v>
      </c>
      <c r="T403" s="13" t="str">
        <f t="shared" si="26"/>
        <v>21:23:26</v>
      </c>
      <c r="U403" s="49">
        <v>17.591458490299999</v>
      </c>
      <c r="V403" s="49" t="s">
        <v>1217</v>
      </c>
    </row>
    <row r="404" spans="1:23" x14ac:dyDescent="0.35">
      <c r="A404" s="13" t="s">
        <v>1026</v>
      </c>
      <c r="B404" s="43">
        <v>35.459142</v>
      </c>
      <c r="C404" s="43">
        <v>-119.053044</v>
      </c>
      <c r="D404" s="32" t="str">
        <f t="shared" si="24"/>
        <v>ANG_CH4_00402</v>
      </c>
      <c r="E404" s="32" t="s">
        <v>350</v>
      </c>
      <c r="F404" s="32" t="s">
        <v>351</v>
      </c>
      <c r="G404" s="32">
        <f t="shared" si="27"/>
        <v>402</v>
      </c>
      <c r="H404" s="44">
        <v>35.459142</v>
      </c>
      <c r="I404" s="44">
        <v>-119.053044</v>
      </c>
      <c r="J404" s="33" t="s">
        <v>514</v>
      </c>
      <c r="K404" s="3" t="s">
        <v>434</v>
      </c>
      <c r="L404" s="20" t="s">
        <v>344</v>
      </c>
      <c r="M404" s="3" t="s">
        <v>174</v>
      </c>
      <c r="N404" s="3" t="s">
        <v>969</v>
      </c>
      <c r="O404" s="3" t="s">
        <v>436</v>
      </c>
      <c r="P404" s="3"/>
      <c r="Q404" s="3" t="s">
        <v>376</v>
      </c>
      <c r="R404" s="13" t="s">
        <v>138</v>
      </c>
      <c r="S404" s="13" t="str">
        <f t="shared" si="25"/>
        <v>10/08/16</v>
      </c>
      <c r="T404" s="13" t="str">
        <f t="shared" si="26"/>
        <v>21:06:04</v>
      </c>
      <c r="U404" s="49" t="s">
        <v>1217</v>
      </c>
      <c r="V404" s="49" t="s">
        <v>1217</v>
      </c>
    </row>
    <row r="405" spans="1:23" x14ac:dyDescent="0.35">
      <c r="A405" s="13" t="s">
        <v>1027</v>
      </c>
      <c r="B405" s="43">
        <v>35.530405999999999</v>
      </c>
      <c r="C405" s="43">
        <v>-119.080039</v>
      </c>
      <c r="D405" s="32" t="str">
        <f t="shared" si="24"/>
        <v>ANG_CH4_00403</v>
      </c>
      <c r="E405" s="32" t="s">
        <v>350</v>
      </c>
      <c r="F405" s="32" t="s">
        <v>351</v>
      </c>
      <c r="G405" s="32">
        <f t="shared" si="27"/>
        <v>403</v>
      </c>
      <c r="H405" s="44">
        <v>35.530405999999999</v>
      </c>
      <c r="I405" s="44">
        <v>-119.080039</v>
      </c>
      <c r="J405" s="33" t="s">
        <v>514</v>
      </c>
      <c r="K405" s="3" t="s">
        <v>434</v>
      </c>
      <c r="L405" s="20" t="s">
        <v>344</v>
      </c>
      <c r="M405" s="3" t="s">
        <v>174</v>
      </c>
      <c r="N405" s="3" t="s">
        <v>985</v>
      </c>
      <c r="O405" s="3" t="s">
        <v>345</v>
      </c>
      <c r="P405" s="3" t="s">
        <v>431</v>
      </c>
      <c r="Q405" s="3" t="s">
        <v>345</v>
      </c>
      <c r="R405" s="13" t="s">
        <v>144</v>
      </c>
      <c r="S405" s="13" t="str">
        <f t="shared" si="25"/>
        <v>10/08/16</v>
      </c>
      <c r="T405" s="13" t="str">
        <f t="shared" si="26"/>
        <v>21:39:55</v>
      </c>
      <c r="U405" s="49">
        <v>5.2465958246</v>
      </c>
      <c r="V405" s="49">
        <v>317.70555550699999</v>
      </c>
    </row>
    <row r="406" spans="1:23" x14ac:dyDescent="0.35">
      <c r="A406" s="13" t="s">
        <v>1027</v>
      </c>
      <c r="B406" s="43">
        <v>35.530405999999999</v>
      </c>
      <c r="C406" s="43">
        <v>-119.080039</v>
      </c>
      <c r="D406" s="32" t="str">
        <f t="shared" si="24"/>
        <v>ANG_CH4_00404</v>
      </c>
      <c r="E406" s="32" t="s">
        <v>350</v>
      </c>
      <c r="F406" s="32" t="s">
        <v>351</v>
      </c>
      <c r="G406" s="32">
        <f t="shared" si="27"/>
        <v>404</v>
      </c>
      <c r="H406" s="44">
        <v>35.530405999999999</v>
      </c>
      <c r="I406" s="44">
        <v>-119.080039</v>
      </c>
      <c r="J406" s="33" t="s">
        <v>514</v>
      </c>
      <c r="K406" s="3" t="s">
        <v>434</v>
      </c>
      <c r="L406" s="20" t="s">
        <v>344</v>
      </c>
      <c r="M406" s="3" t="s">
        <v>174</v>
      </c>
      <c r="N406" s="3" t="s">
        <v>1276</v>
      </c>
      <c r="O406" s="3" t="s">
        <v>345</v>
      </c>
      <c r="P406" s="3" t="s">
        <v>1277</v>
      </c>
      <c r="Q406" s="3" t="s">
        <v>345</v>
      </c>
      <c r="R406" s="13" t="s">
        <v>140</v>
      </c>
      <c r="S406" s="13" t="str">
        <f t="shared" si="25"/>
        <v>10/08/16</v>
      </c>
      <c r="T406" s="13" t="str">
        <f t="shared" si="26"/>
        <v>21:16:37</v>
      </c>
      <c r="U406" s="49" t="s">
        <v>1217</v>
      </c>
      <c r="V406" s="49" t="s">
        <v>1217</v>
      </c>
    </row>
    <row r="407" spans="1:23" x14ac:dyDescent="0.35">
      <c r="A407" s="13" t="s">
        <v>1028</v>
      </c>
      <c r="B407" s="43">
        <v>33.848680999999999</v>
      </c>
      <c r="C407" s="43">
        <v>-118.334075</v>
      </c>
      <c r="D407" s="32" t="str">
        <f t="shared" si="24"/>
        <v>ANG_CH4_00405</v>
      </c>
      <c r="E407" s="32" t="s">
        <v>350</v>
      </c>
      <c r="F407" s="32" t="s">
        <v>351</v>
      </c>
      <c r="G407" s="32">
        <f t="shared" si="27"/>
        <v>405</v>
      </c>
      <c r="H407" s="44">
        <v>33.848680999999999</v>
      </c>
      <c r="I407" s="44">
        <v>-118.334075</v>
      </c>
      <c r="J407" s="33" t="s">
        <v>514</v>
      </c>
      <c r="K407" s="20" t="s">
        <v>1071</v>
      </c>
      <c r="L407" s="20" t="s">
        <v>344</v>
      </c>
      <c r="M407" s="3" t="s">
        <v>174</v>
      </c>
      <c r="N407" s="3" t="s">
        <v>990</v>
      </c>
      <c r="O407" s="3" t="s">
        <v>829</v>
      </c>
      <c r="P407" s="20" t="s">
        <v>989</v>
      </c>
      <c r="Q407" s="3" t="s">
        <v>370</v>
      </c>
      <c r="R407" s="13" t="s">
        <v>147</v>
      </c>
      <c r="S407" s="13" t="str">
        <f t="shared" si="25"/>
        <v>10/11/16</v>
      </c>
      <c r="T407" s="13" t="str">
        <f t="shared" si="26"/>
        <v>22:23:00</v>
      </c>
      <c r="U407" s="49">
        <v>122.607238392</v>
      </c>
      <c r="V407" s="49">
        <v>484.592571136</v>
      </c>
      <c r="W407" s="13">
        <f>U407/V407*2*3600</f>
        <v>1821.6790124391973</v>
      </c>
    </row>
    <row r="408" spans="1:23" x14ac:dyDescent="0.35">
      <c r="A408" s="13" t="s">
        <v>1028</v>
      </c>
      <c r="B408" s="43">
        <v>33.848680999999999</v>
      </c>
      <c r="C408" s="43">
        <v>-118.334075</v>
      </c>
      <c r="D408" s="32" t="str">
        <f t="shared" si="24"/>
        <v>ANG_CH4_00406</v>
      </c>
      <c r="E408" s="32" t="s">
        <v>350</v>
      </c>
      <c r="F408" s="32" t="s">
        <v>351</v>
      </c>
      <c r="G408" s="32">
        <f t="shared" si="27"/>
        <v>406</v>
      </c>
      <c r="H408" s="44">
        <v>33.848680999999999</v>
      </c>
      <c r="I408" s="44">
        <v>-118.334075</v>
      </c>
      <c r="J408" s="33" t="s">
        <v>514</v>
      </c>
      <c r="K408" s="20" t="s">
        <v>1071</v>
      </c>
      <c r="L408" s="20" t="s">
        <v>344</v>
      </c>
      <c r="M408" s="3" t="s">
        <v>174</v>
      </c>
      <c r="N408" s="3" t="s">
        <v>991</v>
      </c>
      <c r="O408" s="3" t="s">
        <v>829</v>
      </c>
      <c r="P408" s="20" t="s">
        <v>989</v>
      </c>
      <c r="Q408" s="3" t="s">
        <v>370</v>
      </c>
      <c r="R408" s="13" t="s">
        <v>148</v>
      </c>
      <c r="S408" s="13" t="str">
        <f t="shared" si="25"/>
        <v>10/11/16</v>
      </c>
      <c r="T408" s="13" t="str">
        <f t="shared" si="26"/>
        <v>22:28:38</v>
      </c>
      <c r="U408" s="49">
        <v>65.078517206000001</v>
      </c>
      <c r="V408" s="49">
        <v>442.12782088400002</v>
      </c>
      <c r="W408" s="13">
        <f>U408/V408*2*3600</f>
        <v>1059.7960629266447</v>
      </c>
    </row>
    <row r="409" spans="1:23" x14ac:dyDescent="0.35">
      <c r="A409" s="13" t="s">
        <v>1029</v>
      </c>
      <c r="B409" s="43">
        <v>37.503722000000003</v>
      </c>
      <c r="C409" s="43">
        <v>-120.963888</v>
      </c>
      <c r="D409" s="32" t="str">
        <f t="shared" si="24"/>
        <v>ANG_CH4_00407</v>
      </c>
      <c r="E409" s="32" t="s">
        <v>350</v>
      </c>
      <c r="F409" s="32" t="s">
        <v>351</v>
      </c>
      <c r="G409" s="32">
        <f t="shared" si="27"/>
        <v>407</v>
      </c>
      <c r="H409" s="44">
        <v>37.503588999999998</v>
      </c>
      <c r="I409" s="44">
        <v>-120.96379399999999</v>
      </c>
      <c r="J409" s="33" t="s">
        <v>343</v>
      </c>
      <c r="K409" s="20" t="s">
        <v>1210</v>
      </c>
      <c r="L409" s="20" t="s">
        <v>344</v>
      </c>
      <c r="M409" s="3" t="s">
        <v>174</v>
      </c>
      <c r="N409" s="3" t="s">
        <v>992</v>
      </c>
      <c r="O409" s="3" t="s">
        <v>1057</v>
      </c>
      <c r="P409" s="3" t="s">
        <v>1191</v>
      </c>
      <c r="Q409" s="3" t="s">
        <v>392</v>
      </c>
      <c r="R409" s="13" t="s">
        <v>151</v>
      </c>
      <c r="S409" s="13" t="str">
        <f t="shared" si="25"/>
        <v>10/12/16</v>
      </c>
      <c r="T409" s="13" t="str">
        <f t="shared" si="26"/>
        <v>22:02:27</v>
      </c>
      <c r="U409" s="49">
        <v>1.0083269984500001</v>
      </c>
      <c r="V409" s="49">
        <v>186.386694804</v>
      </c>
    </row>
    <row r="410" spans="1:23" x14ac:dyDescent="0.35">
      <c r="A410" s="13" t="s">
        <v>1030</v>
      </c>
      <c r="B410" s="43">
        <v>35.597175</v>
      </c>
      <c r="C410" s="43">
        <v>-118.96730599999999</v>
      </c>
      <c r="D410" s="32" t="str">
        <f t="shared" si="24"/>
        <v>ANG_CH4_00408</v>
      </c>
      <c r="E410" s="32" t="s">
        <v>350</v>
      </c>
      <c r="F410" s="32" t="s">
        <v>351</v>
      </c>
      <c r="G410" s="32">
        <f t="shared" si="27"/>
        <v>408</v>
      </c>
      <c r="H410" s="44">
        <v>35.597175</v>
      </c>
      <c r="I410" s="44">
        <v>-118.96730599999999</v>
      </c>
      <c r="J410" s="33" t="s">
        <v>343</v>
      </c>
      <c r="K410" s="20" t="s">
        <v>1072</v>
      </c>
      <c r="L410" s="20" t="s">
        <v>344</v>
      </c>
      <c r="M410" s="3" t="s">
        <v>174</v>
      </c>
      <c r="N410" s="3" t="s">
        <v>993</v>
      </c>
      <c r="O410" s="3" t="s">
        <v>435</v>
      </c>
      <c r="P410" s="20" t="s">
        <v>1073</v>
      </c>
      <c r="Q410" s="3" t="s">
        <v>376</v>
      </c>
      <c r="R410" s="13" t="s">
        <v>152</v>
      </c>
      <c r="S410" s="13" t="str">
        <f t="shared" si="25"/>
        <v>10/25/16</v>
      </c>
      <c r="T410" s="13" t="str">
        <f t="shared" si="26"/>
        <v>18:28:54</v>
      </c>
      <c r="U410" s="49">
        <v>4.4436132856599997</v>
      </c>
      <c r="V410" s="49">
        <v>234.06539684500001</v>
      </c>
    </row>
    <row r="411" spans="1:23" x14ac:dyDescent="0.35">
      <c r="A411" s="13" t="s">
        <v>1031</v>
      </c>
      <c r="B411" s="43">
        <v>35.597074999999997</v>
      </c>
      <c r="C411" s="43">
        <v>-118.967122</v>
      </c>
      <c r="D411" s="32" t="str">
        <f t="shared" si="24"/>
        <v>ANG_CH4_00409</v>
      </c>
      <c r="E411" s="32" t="s">
        <v>350</v>
      </c>
      <c r="F411" s="32" t="s">
        <v>351</v>
      </c>
      <c r="G411" s="32">
        <f t="shared" si="27"/>
        <v>409</v>
      </c>
      <c r="H411" s="44">
        <v>35.597074999999997</v>
      </c>
      <c r="I411" s="44">
        <v>-118.967122</v>
      </c>
      <c r="J411" s="33" t="s">
        <v>343</v>
      </c>
      <c r="K411" s="20" t="s">
        <v>1072</v>
      </c>
      <c r="L411" s="20" t="s">
        <v>344</v>
      </c>
      <c r="M411" s="3" t="s">
        <v>174</v>
      </c>
      <c r="N411" s="3" t="s">
        <v>994</v>
      </c>
      <c r="O411" s="3" t="s">
        <v>435</v>
      </c>
      <c r="P411" s="20" t="s">
        <v>1073</v>
      </c>
      <c r="Q411" s="3" t="s">
        <v>376</v>
      </c>
      <c r="R411" s="13" t="s">
        <v>153</v>
      </c>
      <c r="S411" s="13" t="str">
        <f t="shared" si="25"/>
        <v>10/25/16</v>
      </c>
      <c r="T411" s="13" t="str">
        <f t="shared" si="26"/>
        <v>18:37:59</v>
      </c>
      <c r="U411" s="49">
        <v>4.3964590588599997</v>
      </c>
      <c r="V411" s="49">
        <v>381.00526243100001</v>
      </c>
    </row>
    <row r="412" spans="1:23" x14ac:dyDescent="0.35">
      <c r="A412" s="13" t="s">
        <v>1032</v>
      </c>
      <c r="B412" s="43">
        <v>35.490321999999999</v>
      </c>
      <c r="C412" s="43">
        <v>-118.886128</v>
      </c>
      <c r="D412" s="32" t="str">
        <f t="shared" si="24"/>
        <v>ANG_CH4_00410</v>
      </c>
      <c r="E412" s="32" t="s">
        <v>350</v>
      </c>
      <c r="F412" s="32" t="s">
        <v>351</v>
      </c>
      <c r="G412" s="32">
        <f t="shared" si="27"/>
        <v>410</v>
      </c>
      <c r="H412" s="44">
        <v>35.490321999999999</v>
      </c>
      <c r="I412" s="44">
        <v>-118.886128</v>
      </c>
      <c r="J412" s="33" t="s">
        <v>343</v>
      </c>
      <c r="K412" s="20" t="s">
        <v>1074</v>
      </c>
      <c r="L412" s="20" t="s">
        <v>344</v>
      </c>
      <c r="M412" s="3" t="s">
        <v>174</v>
      </c>
      <c r="N412" s="3" t="s">
        <v>995</v>
      </c>
      <c r="O412" s="3" t="s">
        <v>345</v>
      </c>
      <c r="P412" s="20" t="s">
        <v>1075</v>
      </c>
      <c r="Q412" s="3" t="s">
        <v>345</v>
      </c>
      <c r="R412" s="13" t="s">
        <v>154</v>
      </c>
      <c r="S412" s="13" t="str">
        <f t="shared" si="25"/>
        <v>10/25/16</v>
      </c>
      <c r="T412" s="13" t="str">
        <f t="shared" si="26"/>
        <v>18:46:53</v>
      </c>
      <c r="U412" s="49">
        <v>0.89158110180899997</v>
      </c>
      <c r="V412" s="49">
        <v>137.55907821700001</v>
      </c>
    </row>
    <row r="413" spans="1:23" x14ac:dyDescent="0.35">
      <c r="A413" s="13" t="s">
        <v>1033</v>
      </c>
      <c r="B413" s="43">
        <v>35.492663999999998</v>
      </c>
      <c r="C413" s="43">
        <v>-118.890503</v>
      </c>
      <c r="D413" s="32" t="str">
        <f t="shared" si="24"/>
        <v>ANG_CH4_00411</v>
      </c>
      <c r="E413" s="32" t="s">
        <v>350</v>
      </c>
      <c r="F413" s="32" t="s">
        <v>351</v>
      </c>
      <c r="G413" s="32">
        <f t="shared" si="27"/>
        <v>411</v>
      </c>
      <c r="H413" s="44">
        <v>35.492663999999998</v>
      </c>
      <c r="I413" s="44">
        <v>-118.890503</v>
      </c>
      <c r="J413" s="33" t="s">
        <v>343</v>
      </c>
      <c r="K413" s="20" t="s">
        <v>1074</v>
      </c>
      <c r="L413" s="20" t="s">
        <v>344</v>
      </c>
      <c r="M413" s="3" t="s">
        <v>174</v>
      </c>
      <c r="N413" s="3" t="s">
        <v>996</v>
      </c>
      <c r="O413" s="3" t="s">
        <v>436</v>
      </c>
      <c r="P413" s="20" t="s">
        <v>1075</v>
      </c>
      <c r="Q413" s="3" t="s">
        <v>376</v>
      </c>
      <c r="R413" s="13" t="s">
        <v>154</v>
      </c>
      <c r="S413" s="13" t="str">
        <f t="shared" si="25"/>
        <v>10/25/16</v>
      </c>
      <c r="T413" s="13" t="str">
        <f t="shared" si="26"/>
        <v>18:46:53</v>
      </c>
      <c r="U413" s="49">
        <v>18.973171432000001</v>
      </c>
      <c r="V413" s="49">
        <v>497.66061728900002</v>
      </c>
    </row>
    <row r="414" spans="1:23" x14ac:dyDescent="0.35">
      <c r="A414" s="13" t="s">
        <v>1034</v>
      </c>
      <c r="B414" s="43">
        <v>35.492417000000003</v>
      </c>
      <c r="C414" s="43">
        <v>-118.89707199999999</v>
      </c>
      <c r="D414" s="32" t="str">
        <f t="shared" si="24"/>
        <v>ANG_CH4_00412</v>
      </c>
      <c r="E414" s="32" t="s">
        <v>350</v>
      </c>
      <c r="F414" s="32" t="s">
        <v>351</v>
      </c>
      <c r="G414" s="32">
        <f t="shared" si="27"/>
        <v>412</v>
      </c>
      <c r="H414" s="44">
        <v>35.492417000000003</v>
      </c>
      <c r="I414" s="44">
        <v>-118.89707199999999</v>
      </c>
      <c r="J414" s="33" t="s">
        <v>343</v>
      </c>
      <c r="K414" s="20" t="s">
        <v>1074</v>
      </c>
      <c r="L414" s="20" t="s">
        <v>344</v>
      </c>
      <c r="M414" s="3" t="s">
        <v>174</v>
      </c>
      <c r="N414" s="3" t="s">
        <v>997</v>
      </c>
      <c r="O414" s="3" t="s">
        <v>435</v>
      </c>
      <c r="P414" s="20" t="s">
        <v>1075</v>
      </c>
      <c r="Q414" s="3" t="s">
        <v>376</v>
      </c>
      <c r="R414" s="13" t="s">
        <v>154</v>
      </c>
      <c r="S414" s="13" t="str">
        <f t="shared" si="25"/>
        <v>10/25/16</v>
      </c>
      <c r="T414" s="13" t="str">
        <f t="shared" si="26"/>
        <v>18:46:53</v>
      </c>
      <c r="U414" s="49">
        <v>23.8984882142</v>
      </c>
      <c r="V414" s="49">
        <v>497.66061728900002</v>
      </c>
    </row>
    <row r="415" spans="1:23" x14ac:dyDescent="0.35">
      <c r="A415" s="13" t="s">
        <v>1035</v>
      </c>
      <c r="B415" s="43">
        <v>35.494728000000002</v>
      </c>
      <c r="C415" s="43">
        <v>-118.89661700000001</v>
      </c>
      <c r="D415" s="32" t="str">
        <f t="shared" si="24"/>
        <v>ANG_CH4_00413</v>
      </c>
      <c r="E415" s="32" t="s">
        <v>350</v>
      </c>
      <c r="F415" s="32" t="s">
        <v>351</v>
      </c>
      <c r="G415" s="32">
        <f t="shared" si="27"/>
        <v>413</v>
      </c>
      <c r="H415" s="44">
        <v>35.494728000000002</v>
      </c>
      <c r="I415" s="44">
        <v>-118.89661700000001</v>
      </c>
      <c r="J415" s="33" t="s">
        <v>343</v>
      </c>
      <c r="K415" s="20" t="s">
        <v>1074</v>
      </c>
      <c r="L415" s="20" t="s">
        <v>344</v>
      </c>
      <c r="M415" s="3" t="s">
        <v>174</v>
      </c>
      <c r="N415" s="3" t="s">
        <v>998</v>
      </c>
      <c r="O415" s="3" t="s">
        <v>427</v>
      </c>
      <c r="P415" s="20" t="s">
        <v>1075</v>
      </c>
      <c r="Q415" s="3" t="s">
        <v>376</v>
      </c>
      <c r="R415" s="13" t="s">
        <v>154</v>
      </c>
      <c r="S415" s="13" t="str">
        <f t="shared" si="25"/>
        <v>10/25/16</v>
      </c>
      <c r="T415" s="13" t="str">
        <f t="shared" si="26"/>
        <v>18:46:53</v>
      </c>
      <c r="U415" s="49">
        <v>30.236043073200001</v>
      </c>
      <c r="V415" s="49">
        <v>497.66061728900002</v>
      </c>
    </row>
    <row r="416" spans="1:23" x14ac:dyDescent="0.35">
      <c r="A416" s="13" t="s">
        <v>1036</v>
      </c>
      <c r="B416" s="43">
        <v>35.515864999999998</v>
      </c>
      <c r="C416" s="43">
        <v>-119.039883</v>
      </c>
      <c r="D416" s="32" t="str">
        <f t="shared" si="24"/>
        <v>ANG_CH4_00414</v>
      </c>
      <c r="E416" s="32" t="s">
        <v>350</v>
      </c>
      <c r="F416" s="32" t="s">
        <v>351</v>
      </c>
      <c r="G416" s="32">
        <f t="shared" si="27"/>
        <v>414</v>
      </c>
      <c r="H416" s="44">
        <v>35.516005999999997</v>
      </c>
      <c r="I416" s="44">
        <v>-119.039772</v>
      </c>
      <c r="J416" s="33" t="s">
        <v>343</v>
      </c>
      <c r="K416" s="3" t="s">
        <v>434</v>
      </c>
      <c r="L416" s="20" t="s">
        <v>344</v>
      </c>
      <c r="M416" s="3" t="s">
        <v>174</v>
      </c>
      <c r="N416" s="3" t="s">
        <v>999</v>
      </c>
      <c r="O416" s="3" t="s">
        <v>435</v>
      </c>
      <c r="P416" s="3" t="s">
        <v>431</v>
      </c>
      <c r="Q416" s="3" t="s">
        <v>376</v>
      </c>
      <c r="R416" s="13" t="s">
        <v>155</v>
      </c>
      <c r="S416" s="13" t="str">
        <f t="shared" si="25"/>
        <v>10/25/16</v>
      </c>
      <c r="T416" s="13" t="str">
        <f t="shared" si="26"/>
        <v>19:13:31</v>
      </c>
      <c r="U416" s="49">
        <v>2.2781495507799998</v>
      </c>
      <c r="V416" s="49">
        <v>141.28694207199999</v>
      </c>
    </row>
    <row r="417" spans="1:22" x14ac:dyDescent="0.35">
      <c r="A417" s="13" t="s">
        <v>1037</v>
      </c>
      <c r="B417" s="43">
        <v>35.515833000000001</v>
      </c>
      <c r="C417" s="43">
        <v>-119.038606</v>
      </c>
      <c r="D417" s="32" t="str">
        <f t="shared" si="24"/>
        <v>ANG_CH4_00415</v>
      </c>
      <c r="E417" s="32" t="s">
        <v>350</v>
      </c>
      <c r="F417" s="32" t="s">
        <v>351</v>
      </c>
      <c r="G417" s="32">
        <f t="shared" si="27"/>
        <v>415</v>
      </c>
      <c r="H417" s="44">
        <v>35.515833000000001</v>
      </c>
      <c r="I417" s="44">
        <v>-119.038606</v>
      </c>
      <c r="J417" s="33" t="s">
        <v>343</v>
      </c>
      <c r="K417" s="3" t="s">
        <v>434</v>
      </c>
      <c r="L417" s="20" t="s">
        <v>344</v>
      </c>
      <c r="M417" s="3" t="s">
        <v>174</v>
      </c>
      <c r="N417" s="3" t="s">
        <v>1000</v>
      </c>
      <c r="O417" s="3" t="s">
        <v>435</v>
      </c>
      <c r="P417" s="3" t="s">
        <v>431</v>
      </c>
      <c r="Q417" s="3" t="s">
        <v>376</v>
      </c>
      <c r="R417" s="13" t="s">
        <v>155</v>
      </c>
      <c r="S417" s="13" t="str">
        <f t="shared" si="25"/>
        <v>10/25/16</v>
      </c>
      <c r="T417" s="13" t="str">
        <f t="shared" si="26"/>
        <v>19:13:31</v>
      </c>
      <c r="U417" s="49">
        <v>2.2781495358799999</v>
      </c>
      <c r="V417" s="49">
        <v>141.28694207199999</v>
      </c>
    </row>
    <row r="418" spans="1:22" x14ac:dyDescent="0.35">
      <c r="A418" s="13" t="s">
        <v>1038</v>
      </c>
      <c r="B418" s="43">
        <v>35.535730999999998</v>
      </c>
      <c r="C418" s="43">
        <v>-119.082503</v>
      </c>
      <c r="D418" s="32" t="str">
        <f t="shared" si="24"/>
        <v>ANG_CH4_00416</v>
      </c>
      <c r="E418" s="32" t="s">
        <v>350</v>
      </c>
      <c r="F418" s="32" t="s">
        <v>351</v>
      </c>
      <c r="G418" s="32">
        <f t="shared" si="27"/>
        <v>416</v>
      </c>
      <c r="H418" s="44">
        <v>35.535674999999998</v>
      </c>
      <c r="I418" s="44">
        <v>-119.082489</v>
      </c>
      <c r="J418" s="33" t="s">
        <v>343</v>
      </c>
      <c r="K418" s="3" t="s">
        <v>434</v>
      </c>
      <c r="L418" s="20" t="s">
        <v>344</v>
      </c>
      <c r="M418" s="3" t="s">
        <v>174</v>
      </c>
      <c r="N418" s="3" t="s">
        <v>1001</v>
      </c>
      <c r="O418" s="3" t="s">
        <v>436</v>
      </c>
      <c r="P418" s="3" t="s">
        <v>431</v>
      </c>
      <c r="Q418" s="3" t="s">
        <v>376</v>
      </c>
      <c r="R418" s="13" t="s">
        <v>155</v>
      </c>
      <c r="S418" s="13" t="str">
        <f t="shared" si="25"/>
        <v>10/25/16</v>
      </c>
      <c r="T418" s="13" t="str">
        <f t="shared" si="26"/>
        <v>19:13:31</v>
      </c>
      <c r="U418" s="49">
        <v>10.1373993778</v>
      </c>
      <c r="V418" s="49">
        <v>468.85498824299998</v>
      </c>
    </row>
    <row r="419" spans="1:22" x14ac:dyDescent="0.35">
      <c r="A419" s="13" t="s">
        <v>1039</v>
      </c>
      <c r="B419" s="43">
        <v>35.554389</v>
      </c>
      <c r="C419" s="43">
        <v>-119.09675799999999</v>
      </c>
      <c r="D419" s="32" t="str">
        <f t="shared" si="24"/>
        <v>ANG_CH4_00417</v>
      </c>
      <c r="E419" s="32" t="s">
        <v>350</v>
      </c>
      <c r="F419" s="32" t="s">
        <v>351</v>
      </c>
      <c r="G419" s="32">
        <f t="shared" si="27"/>
        <v>417</v>
      </c>
      <c r="H419" s="44">
        <v>35.554389</v>
      </c>
      <c r="I419" s="44">
        <v>-119.09675799999999</v>
      </c>
      <c r="J419" s="33" t="s">
        <v>343</v>
      </c>
      <c r="K419" s="3" t="s">
        <v>434</v>
      </c>
      <c r="L419" s="20" t="s">
        <v>344</v>
      </c>
      <c r="M419" s="3" t="s">
        <v>174</v>
      </c>
      <c r="N419" s="3" t="s">
        <v>1002</v>
      </c>
      <c r="O419" s="3" t="s">
        <v>435</v>
      </c>
      <c r="P419" s="3" t="s">
        <v>431</v>
      </c>
      <c r="Q419" s="3" t="s">
        <v>376</v>
      </c>
      <c r="R419" s="13" t="s">
        <v>155</v>
      </c>
      <c r="S419" s="13" t="str">
        <f t="shared" si="25"/>
        <v>10/25/16</v>
      </c>
      <c r="T419" s="13" t="str">
        <f t="shared" si="26"/>
        <v>19:13:31</v>
      </c>
      <c r="U419" s="49">
        <v>0.54985150229199997</v>
      </c>
      <c r="V419" s="49">
        <v>96.046863561500004</v>
      </c>
    </row>
    <row r="420" spans="1:22" x14ac:dyDescent="0.35">
      <c r="A420" s="13" t="s">
        <v>1040</v>
      </c>
      <c r="B420" s="43">
        <v>35.473300000000002</v>
      </c>
      <c r="C420" s="43">
        <v>-119.057749</v>
      </c>
      <c r="D420" s="32" t="str">
        <f t="shared" si="24"/>
        <v>ANG_CH4_00418</v>
      </c>
      <c r="E420" s="32" t="s">
        <v>350</v>
      </c>
      <c r="F420" s="32" t="s">
        <v>351</v>
      </c>
      <c r="G420" s="32">
        <f t="shared" si="27"/>
        <v>418</v>
      </c>
      <c r="H420" s="44">
        <v>35.473286000000002</v>
      </c>
      <c r="I420" s="44">
        <v>-119.05778599999999</v>
      </c>
      <c r="J420" s="33" t="s">
        <v>514</v>
      </c>
      <c r="K420" s="3" t="s">
        <v>434</v>
      </c>
      <c r="L420" s="20" t="s">
        <v>344</v>
      </c>
      <c r="M420" s="3" t="s">
        <v>174</v>
      </c>
      <c r="N420" s="3" t="s">
        <v>1077</v>
      </c>
      <c r="O420" s="3" t="s">
        <v>435</v>
      </c>
      <c r="P420" s="3" t="s">
        <v>431</v>
      </c>
      <c r="Q420" s="3" t="s">
        <v>376</v>
      </c>
      <c r="R420" s="13" t="s">
        <v>157</v>
      </c>
      <c r="S420" s="13" t="str">
        <f t="shared" si="25"/>
        <v>10/25/16</v>
      </c>
      <c r="T420" s="13" t="str">
        <f t="shared" si="26"/>
        <v>19:29:16</v>
      </c>
      <c r="U420" s="49">
        <v>5.1180952808400004</v>
      </c>
      <c r="V420" s="49">
        <v>408.99144245299999</v>
      </c>
    </row>
    <row r="421" spans="1:22" x14ac:dyDescent="0.35">
      <c r="A421" s="13" t="s">
        <v>1040</v>
      </c>
      <c r="B421" s="43">
        <v>35.473300000000002</v>
      </c>
      <c r="C421" s="43">
        <v>-119.057749</v>
      </c>
      <c r="D421" s="32" t="str">
        <f t="shared" si="24"/>
        <v>ANG_CH4_00419</v>
      </c>
      <c r="E421" s="32" t="s">
        <v>350</v>
      </c>
      <c r="F421" s="32" t="s">
        <v>351</v>
      </c>
      <c r="G421" s="32">
        <f t="shared" si="27"/>
        <v>419</v>
      </c>
      <c r="H421" s="44">
        <v>35.473286000000002</v>
      </c>
      <c r="I421" s="44">
        <v>-119.05778599999999</v>
      </c>
      <c r="J421" s="33" t="s">
        <v>514</v>
      </c>
      <c r="K421" s="3" t="s">
        <v>434</v>
      </c>
      <c r="L421" s="20" t="s">
        <v>344</v>
      </c>
      <c r="M421" s="3" t="s">
        <v>174</v>
      </c>
      <c r="N421" s="3" t="s">
        <v>1008</v>
      </c>
      <c r="O421" s="3" t="s">
        <v>435</v>
      </c>
      <c r="P421" s="3" t="s">
        <v>431</v>
      </c>
      <c r="Q421" s="3" t="s">
        <v>376</v>
      </c>
      <c r="R421" s="13" t="s">
        <v>158</v>
      </c>
      <c r="S421" s="13" t="str">
        <f t="shared" si="25"/>
        <v>10/25/16</v>
      </c>
      <c r="T421" s="13" t="str">
        <f t="shared" si="26"/>
        <v>19:37:00</v>
      </c>
      <c r="U421" s="49">
        <v>1.8616192764599999</v>
      </c>
      <c r="V421" s="49">
        <v>191.859323464</v>
      </c>
    </row>
    <row r="422" spans="1:22" x14ac:dyDescent="0.35">
      <c r="A422" s="13" t="s">
        <v>1040</v>
      </c>
      <c r="B422" s="43">
        <v>35.473300000000002</v>
      </c>
      <c r="C422" s="43">
        <v>-119.057749</v>
      </c>
      <c r="D422" s="32" t="str">
        <f t="shared" si="24"/>
        <v>ANG_CH4_00420</v>
      </c>
      <c r="E422" s="32" t="s">
        <v>350</v>
      </c>
      <c r="F422" s="32" t="s">
        <v>351</v>
      </c>
      <c r="G422" s="32">
        <f t="shared" si="27"/>
        <v>420</v>
      </c>
      <c r="H422" s="44">
        <v>35.473322000000003</v>
      </c>
      <c r="I422" s="44">
        <v>-119.057911</v>
      </c>
      <c r="J422" s="33" t="s">
        <v>514</v>
      </c>
      <c r="K422" s="3" t="s">
        <v>431</v>
      </c>
      <c r="L422" s="20" t="s">
        <v>344</v>
      </c>
      <c r="M422" s="3" t="s">
        <v>174</v>
      </c>
      <c r="N422" s="3" t="s">
        <v>960</v>
      </c>
      <c r="O422" s="3" t="s">
        <v>435</v>
      </c>
      <c r="P422" s="3"/>
      <c r="Q422" s="3" t="s">
        <v>376</v>
      </c>
      <c r="R422" s="13" t="s">
        <v>135</v>
      </c>
      <c r="S422" s="13" t="str">
        <f t="shared" si="25"/>
        <v>10/08/16</v>
      </c>
      <c r="T422" s="13" t="str">
        <f t="shared" si="26"/>
        <v>20:46:51</v>
      </c>
      <c r="U422" s="49" t="s">
        <v>1217</v>
      </c>
      <c r="V422" s="49" t="s">
        <v>1217</v>
      </c>
    </row>
    <row r="423" spans="1:22" x14ac:dyDescent="0.35">
      <c r="A423" s="13" t="s">
        <v>1040</v>
      </c>
      <c r="B423" s="43">
        <v>35.473300000000002</v>
      </c>
      <c r="C423" s="43">
        <v>-119.057749</v>
      </c>
      <c r="D423" s="32" t="str">
        <f>CONCATENATE(E423,"_",F423,"_",TEXT(G423,"00000"))</f>
        <v>ANG_CH4_00421</v>
      </c>
      <c r="E423" s="32" t="s">
        <v>350</v>
      </c>
      <c r="F423" s="32" t="s">
        <v>351</v>
      </c>
      <c r="G423" s="32">
        <f t="shared" si="27"/>
        <v>421</v>
      </c>
      <c r="H423" s="44">
        <v>35.473322000000003</v>
      </c>
      <c r="I423" s="44">
        <v>-119.057911</v>
      </c>
      <c r="J423" s="33" t="s">
        <v>514</v>
      </c>
      <c r="K423" s="3" t="s">
        <v>431</v>
      </c>
      <c r="L423" s="20" t="s">
        <v>344</v>
      </c>
      <c r="M423" s="3" t="s">
        <v>174</v>
      </c>
      <c r="N423" s="3" t="s">
        <v>954</v>
      </c>
      <c r="O423" s="3" t="s">
        <v>435</v>
      </c>
      <c r="P423" s="3"/>
      <c r="Q423" s="3" t="s">
        <v>376</v>
      </c>
      <c r="R423" s="13" t="s">
        <v>133</v>
      </c>
      <c r="S423" s="13" t="str">
        <f>CONCATENATE(MID(R423,8,2),"/",MID(R423,10,2),"/",MID(R423,6,2))</f>
        <v>10/08/16</v>
      </c>
      <c r="T423" s="13" t="str">
        <f>CONCATENATE(MID(R423,13,2),":",MID(R423,15,2),":",MID(R423,17,2))</f>
        <v>20:30:01</v>
      </c>
      <c r="U423" s="49">
        <v>0.28228696994500002</v>
      </c>
      <c r="V423" s="49" t="s">
        <v>1217</v>
      </c>
    </row>
    <row r="424" spans="1:22" x14ac:dyDescent="0.35">
      <c r="A424" s="13" t="s">
        <v>1041</v>
      </c>
      <c r="B424" s="43">
        <v>35.462691</v>
      </c>
      <c r="C424" s="43">
        <v>-119.050652</v>
      </c>
      <c r="D424" s="32" t="str">
        <f t="shared" si="24"/>
        <v>ANG_CH4_00422</v>
      </c>
      <c r="E424" s="32" t="s">
        <v>350</v>
      </c>
      <c r="F424" s="32" t="s">
        <v>351</v>
      </c>
      <c r="G424" s="32">
        <f t="shared" si="27"/>
        <v>422</v>
      </c>
      <c r="H424" s="44">
        <v>35.462705999999997</v>
      </c>
      <c r="I424" s="44">
        <v>-119.05071100000001</v>
      </c>
      <c r="J424" s="33" t="s">
        <v>514</v>
      </c>
      <c r="K424" s="3" t="s">
        <v>434</v>
      </c>
      <c r="L424" s="20" t="s">
        <v>344</v>
      </c>
      <c r="M424" s="3" t="s">
        <v>174</v>
      </c>
      <c r="N424" s="3" t="s">
        <v>1007</v>
      </c>
      <c r="O424" s="3" t="s">
        <v>436</v>
      </c>
      <c r="P424" s="3" t="s">
        <v>431</v>
      </c>
      <c r="Q424" s="3" t="s">
        <v>376</v>
      </c>
      <c r="R424" s="13" t="s">
        <v>158</v>
      </c>
      <c r="S424" s="13" t="str">
        <f t="shared" si="25"/>
        <v>10/25/16</v>
      </c>
      <c r="T424" s="13" t="str">
        <f t="shared" si="26"/>
        <v>19:37:00</v>
      </c>
      <c r="U424" s="49">
        <v>1.9715896714500001</v>
      </c>
      <c r="V424" s="49">
        <v>244.03483357900001</v>
      </c>
    </row>
    <row r="425" spans="1:22" x14ac:dyDescent="0.35">
      <c r="A425" s="13" t="s">
        <v>1041</v>
      </c>
      <c r="B425" s="43">
        <v>35.462691</v>
      </c>
      <c r="C425" s="43">
        <v>-119.050652</v>
      </c>
      <c r="D425" s="32" t="str">
        <f t="shared" si="24"/>
        <v>ANG_CH4_00423</v>
      </c>
      <c r="E425" s="32" t="s">
        <v>350</v>
      </c>
      <c r="F425" s="32" t="s">
        <v>351</v>
      </c>
      <c r="G425" s="32">
        <f t="shared" si="27"/>
        <v>423</v>
      </c>
      <c r="H425" s="44">
        <v>35.462524999999999</v>
      </c>
      <c r="I425" s="44">
        <v>-119.050539</v>
      </c>
      <c r="J425" s="33" t="s">
        <v>514</v>
      </c>
      <c r="K425" s="20" t="s">
        <v>1251</v>
      </c>
      <c r="L425" s="20" t="s">
        <v>344</v>
      </c>
      <c r="M425" s="3" t="s">
        <v>174</v>
      </c>
      <c r="N425" s="3" t="s">
        <v>953</v>
      </c>
      <c r="O425" s="3" t="s">
        <v>436</v>
      </c>
      <c r="P425" s="3"/>
      <c r="Q425" s="3" t="s">
        <v>376</v>
      </c>
      <c r="R425" s="13" t="s">
        <v>133</v>
      </c>
      <c r="S425" s="13" t="str">
        <f t="shared" si="25"/>
        <v>10/08/16</v>
      </c>
      <c r="T425" s="13" t="str">
        <f t="shared" si="26"/>
        <v>20:30:01</v>
      </c>
      <c r="U425" s="49">
        <v>0.148265133612</v>
      </c>
      <c r="V425" s="49">
        <v>24.8</v>
      </c>
    </row>
    <row r="426" spans="1:22" x14ac:dyDescent="0.35">
      <c r="A426" s="13" t="s">
        <v>1041</v>
      </c>
      <c r="B426" s="43">
        <v>35.462691</v>
      </c>
      <c r="C426" s="43">
        <v>-119.050652</v>
      </c>
      <c r="D426" s="32" t="str">
        <f t="shared" si="24"/>
        <v>ANG_CH4_00424</v>
      </c>
      <c r="E426" s="32" t="s">
        <v>350</v>
      </c>
      <c r="F426" s="32" t="s">
        <v>351</v>
      </c>
      <c r="G426" s="32">
        <f t="shared" si="27"/>
        <v>424</v>
      </c>
      <c r="H426" s="44">
        <v>35.462524999999999</v>
      </c>
      <c r="I426" s="44">
        <v>-119.050539</v>
      </c>
      <c r="J426" s="33" t="s">
        <v>514</v>
      </c>
      <c r="K426" s="3" t="s">
        <v>431</v>
      </c>
      <c r="L426" s="20" t="s">
        <v>344</v>
      </c>
      <c r="M426" s="3" t="s">
        <v>174</v>
      </c>
      <c r="N426" s="3" t="s">
        <v>959</v>
      </c>
      <c r="O426" s="3" t="s">
        <v>436</v>
      </c>
      <c r="P426" s="3"/>
      <c r="Q426" s="3" t="s">
        <v>376</v>
      </c>
      <c r="R426" s="13" t="s">
        <v>135</v>
      </c>
      <c r="S426" s="13" t="str">
        <f t="shared" si="25"/>
        <v>10/08/16</v>
      </c>
      <c r="T426" s="13" t="str">
        <f t="shared" si="26"/>
        <v>20:46:51</v>
      </c>
      <c r="U426" s="49">
        <v>4.5447413809599997E-2</v>
      </c>
      <c r="V426" s="49">
        <v>9.8030607465199999</v>
      </c>
    </row>
    <row r="427" spans="1:22" x14ac:dyDescent="0.35">
      <c r="A427" s="13" t="s">
        <v>1042</v>
      </c>
      <c r="B427" s="43">
        <v>35.374662000000001</v>
      </c>
      <c r="C427" s="43">
        <v>-119.08065999999999</v>
      </c>
      <c r="D427" s="32" t="str">
        <f t="shared" si="24"/>
        <v>ANG_CH4_00425</v>
      </c>
      <c r="E427" s="32" t="s">
        <v>350</v>
      </c>
      <c r="F427" s="32" t="s">
        <v>351</v>
      </c>
      <c r="G427" s="32">
        <f t="shared" si="27"/>
        <v>425</v>
      </c>
      <c r="H427" s="44">
        <v>35.374518999999999</v>
      </c>
      <c r="I427" s="44">
        <v>-119.08048599999999</v>
      </c>
      <c r="J427" s="33" t="s">
        <v>343</v>
      </c>
      <c r="K427" s="20" t="s">
        <v>952</v>
      </c>
      <c r="L427" s="20" t="s">
        <v>344</v>
      </c>
      <c r="M427" s="3" t="s">
        <v>174</v>
      </c>
      <c r="N427" s="3" t="s">
        <v>1009</v>
      </c>
      <c r="O427" s="3" t="s">
        <v>829</v>
      </c>
      <c r="P427" s="3" t="s">
        <v>1076</v>
      </c>
      <c r="Q427" s="3" t="s">
        <v>376</v>
      </c>
      <c r="R427" s="13" t="s">
        <v>159</v>
      </c>
      <c r="S427" s="13" t="str">
        <f t="shared" si="25"/>
        <v>10/25/16</v>
      </c>
      <c r="T427" s="13" t="str">
        <f t="shared" si="26"/>
        <v>19:51:50</v>
      </c>
      <c r="U427" s="49">
        <v>12.504932160499999</v>
      </c>
      <c r="V427" s="49">
        <v>498.70432121599998</v>
      </c>
    </row>
    <row r="428" spans="1:22" x14ac:dyDescent="0.35">
      <c r="A428" s="13" t="s">
        <v>1043</v>
      </c>
      <c r="B428" s="43">
        <v>35.375166999999998</v>
      </c>
      <c r="C428" s="43">
        <v>-119.08074999999999</v>
      </c>
      <c r="D428" s="32" t="str">
        <f t="shared" si="24"/>
        <v>ANG_CH4_00426</v>
      </c>
      <c r="E428" s="32" t="s">
        <v>350</v>
      </c>
      <c r="F428" s="32" t="s">
        <v>351</v>
      </c>
      <c r="G428" s="32">
        <f t="shared" si="27"/>
        <v>426</v>
      </c>
      <c r="H428" s="44">
        <v>35.375166999999998</v>
      </c>
      <c r="I428" s="44">
        <v>-119.08074999999999</v>
      </c>
      <c r="J428" s="33" t="s">
        <v>343</v>
      </c>
      <c r="K428" s="20" t="s">
        <v>952</v>
      </c>
      <c r="L428" s="20" t="s">
        <v>344</v>
      </c>
      <c r="M428" s="3" t="s">
        <v>174</v>
      </c>
      <c r="N428" s="3" t="s">
        <v>1010</v>
      </c>
      <c r="O428" s="3" t="s">
        <v>435</v>
      </c>
      <c r="P428" s="3" t="s">
        <v>1076</v>
      </c>
      <c r="Q428" s="3" t="s">
        <v>376</v>
      </c>
      <c r="R428" s="13" t="s">
        <v>159</v>
      </c>
      <c r="S428" s="13" t="str">
        <f t="shared" si="25"/>
        <v>10/25/16</v>
      </c>
      <c r="T428" s="13" t="str">
        <f t="shared" si="26"/>
        <v>19:51:50</v>
      </c>
      <c r="U428" s="49">
        <v>12.9638198726</v>
      </c>
      <c r="V428" s="49">
        <v>498.70432121599998</v>
      </c>
    </row>
    <row r="429" spans="1:22" x14ac:dyDescent="0.35">
      <c r="A429" s="13" t="s">
        <v>1044</v>
      </c>
      <c r="B429" s="43">
        <v>35.371653000000002</v>
      </c>
      <c r="C429" s="43">
        <v>-119.075881</v>
      </c>
      <c r="D429" s="32" t="str">
        <f t="shared" si="24"/>
        <v>ANG_CH4_00427</v>
      </c>
      <c r="E429" s="32" t="s">
        <v>350</v>
      </c>
      <c r="F429" s="32" t="s">
        <v>351</v>
      </c>
      <c r="G429" s="32">
        <f t="shared" si="27"/>
        <v>427</v>
      </c>
      <c r="H429" s="44">
        <v>35.371653000000002</v>
      </c>
      <c r="I429" s="44">
        <v>-119.075881</v>
      </c>
      <c r="J429" s="33" t="s">
        <v>343</v>
      </c>
      <c r="K429" s="20" t="s">
        <v>952</v>
      </c>
      <c r="L429" s="20" t="s">
        <v>344</v>
      </c>
      <c r="M429" s="3" t="s">
        <v>174</v>
      </c>
      <c r="N429" s="3" t="s">
        <v>1011</v>
      </c>
      <c r="O429" s="3" t="s">
        <v>435</v>
      </c>
      <c r="P429" s="3" t="s">
        <v>1076</v>
      </c>
      <c r="Q429" s="3" t="s">
        <v>376</v>
      </c>
      <c r="R429" s="13" t="s">
        <v>160</v>
      </c>
      <c r="S429" s="13" t="str">
        <f t="shared" si="25"/>
        <v>10/25/16</v>
      </c>
      <c r="T429" s="13" t="str">
        <f t="shared" si="26"/>
        <v>19:56:42</v>
      </c>
      <c r="U429" s="49">
        <v>0.41158676892500001</v>
      </c>
      <c r="V429" s="49">
        <v>121.379569945</v>
      </c>
    </row>
    <row r="430" spans="1:22" x14ac:dyDescent="0.35">
      <c r="A430" s="13" t="s">
        <v>1045</v>
      </c>
      <c r="B430" s="43">
        <v>35.371667000000002</v>
      </c>
      <c r="C430" s="43">
        <v>-119.076936</v>
      </c>
      <c r="D430" s="32" t="str">
        <f t="shared" si="24"/>
        <v>ANG_CH4_00428</v>
      </c>
      <c r="E430" s="32" t="s">
        <v>350</v>
      </c>
      <c r="F430" s="32" t="s">
        <v>351</v>
      </c>
      <c r="G430" s="32">
        <f t="shared" si="27"/>
        <v>428</v>
      </c>
      <c r="H430" s="44">
        <v>35.371667000000002</v>
      </c>
      <c r="I430" s="44">
        <v>-119.076936</v>
      </c>
      <c r="J430" s="33" t="s">
        <v>343</v>
      </c>
      <c r="K430" s="20" t="s">
        <v>952</v>
      </c>
      <c r="L430" s="20" t="s">
        <v>344</v>
      </c>
      <c r="M430" s="3" t="s">
        <v>174</v>
      </c>
      <c r="N430" s="3" t="s">
        <v>1012</v>
      </c>
      <c r="O430" s="3" t="s">
        <v>435</v>
      </c>
      <c r="P430" s="3" t="s">
        <v>1076</v>
      </c>
      <c r="Q430" s="3" t="s">
        <v>376</v>
      </c>
      <c r="R430" s="13" t="s">
        <v>160</v>
      </c>
      <c r="S430" s="13" t="str">
        <f t="shared" si="25"/>
        <v>10/25/16</v>
      </c>
      <c r="T430" s="13" t="str">
        <f t="shared" si="26"/>
        <v>19:56:42</v>
      </c>
      <c r="U430" s="49">
        <v>0.41158677171899999</v>
      </c>
      <c r="V430" s="49">
        <v>121.379569945</v>
      </c>
    </row>
    <row r="431" spans="1:22" x14ac:dyDescent="0.35">
      <c r="A431" s="13" t="s">
        <v>1047</v>
      </c>
      <c r="B431" s="43">
        <v>33.924489000000001</v>
      </c>
      <c r="C431" s="43">
        <v>-117.95445599999999</v>
      </c>
      <c r="D431" s="32" t="str">
        <f t="shared" si="24"/>
        <v>ANG_CH4_00429</v>
      </c>
      <c r="E431" s="32" t="s">
        <v>350</v>
      </c>
      <c r="F431" s="32" t="s">
        <v>351</v>
      </c>
      <c r="G431" s="32">
        <f t="shared" si="27"/>
        <v>429</v>
      </c>
      <c r="H431" s="44">
        <v>33.924489000000001</v>
      </c>
      <c r="I431" s="44">
        <v>-117.95445599999999</v>
      </c>
      <c r="J431" s="33" t="s">
        <v>343</v>
      </c>
      <c r="K431" s="20" t="s">
        <v>944</v>
      </c>
      <c r="L431" s="20" t="s">
        <v>344</v>
      </c>
      <c r="M431" s="3" t="s">
        <v>175</v>
      </c>
      <c r="N431" s="3" t="s">
        <v>945</v>
      </c>
      <c r="O431" s="3" t="s">
        <v>345</v>
      </c>
      <c r="P431" s="3" t="s">
        <v>1013</v>
      </c>
      <c r="Q431" s="3" t="s">
        <v>345</v>
      </c>
      <c r="R431" s="13" t="s">
        <v>127</v>
      </c>
      <c r="S431" s="13" t="str">
        <f t="shared" si="25"/>
        <v>10/06/16</v>
      </c>
      <c r="T431" s="13" t="str">
        <f t="shared" si="26"/>
        <v>17:59:13</v>
      </c>
      <c r="U431" s="49">
        <v>1.3279516408200001</v>
      </c>
      <c r="V431" s="49">
        <v>189.42410089500001</v>
      </c>
    </row>
    <row r="432" spans="1:22" x14ac:dyDescent="0.35">
      <c r="A432" s="13" t="s">
        <v>1048</v>
      </c>
      <c r="B432" s="43">
        <v>35.28157118</v>
      </c>
      <c r="C432" s="43">
        <v>-119.48081563</v>
      </c>
      <c r="D432" s="32" t="str">
        <f t="shared" si="24"/>
        <v>ANG_CH4_00430</v>
      </c>
      <c r="E432" s="32" t="s">
        <v>350</v>
      </c>
      <c r="F432" s="32" t="s">
        <v>351</v>
      </c>
      <c r="G432" s="32">
        <f t="shared" si="27"/>
        <v>430</v>
      </c>
      <c r="H432" s="44">
        <v>35.28157118</v>
      </c>
      <c r="I432" s="44">
        <v>-119.48081563</v>
      </c>
      <c r="J432" s="33" t="s">
        <v>343</v>
      </c>
      <c r="K432" s="3" t="s">
        <v>1069</v>
      </c>
      <c r="L432" s="20" t="s">
        <v>335</v>
      </c>
      <c r="M432" s="3" t="s">
        <v>174</v>
      </c>
      <c r="N432" s="3" t="s">
        <v>835</v>
      </c>
      <c r="O432" s="3" t="s">
        <v>836</v>
      </c>
      <c r="P432" s="3" t="s">
        <v>1070</v>
      </c>
      <c r="Q432" s="3" t="s">
        <v>376</v>
      </c>
      <c r="R432" s="13" t="s">
        <v>171</v>
      </c>
      <c r="S432" s="13" t="str">
        <f t="shared" si="25"/>
        <v>10/29/16</v>
      </c>
      <c r="T432" s="13" t="str">
        <f t="shared" si="26"/>
        <v>20:57:22</v>
      </c>
      <c r="U432" s="49">
        <v>12.025998297099999</v>
      </c>
      <c r="V432" s="49">
        <v>458.254296216</v>
      </c>
    </row>
    <row r="433" spans="1:22" ht="36" x14ac:dyDescent="0.35">
      <c r="A433" s="13" t="s">
        <v>1049</v>
      </c>
      <c r="B433" s="43">
        <v>34.45079973</v>
      </c>
      <c r="C433" s="43">
        <v>-118.59917104</v>
      </c>
      <c r="D433" s="32" t="str">
        <f t="shared" si="24"/>
        <v>ANG_CH4_00431</v>
      </c>
      <c r="E433" s="32" t="s">
        <v>350</v>
      </c>
      <c r="F433" s="32" t="s">
        <v>351</v>
      </c>
      <c r="G433" s="32">
        <f t="shared" si="27"/>
        <v>431</v>
      </c>
      <c r="H433" s="44">
        <v>34.45079973</v>
      </c>
      <c r="I433" s="44">
        <v>-118.59917104</v>
      </c>
      <c r="J433" s="33" t="s">
        <v>343</v>
      </c>
      <c r="K433" s="20" t="s">
        <v>214</v>
      </c>
      <c r="L433" s="20" t="s">
        <v>335</v>
      </c>
      <c r="M433" s="3" t="s">
        <v>175</v>
      </c>
      <c r="N433" s="3" t="s">
        <v>841</v>
      </c>
      <c r="O433" s="3" t="s">
        <v>424</v>
      </c>
      <c r="P433" s="3" t="s">
        <v>842</v>
      </c>
      <c r="Q433" s="3" t="s">
        <v>376</v>
      </c>
      <c r="R433" s="13" t="s">
        <v>1066</v>
      </c>
      <c r="S433" s="13" t="str">
        <f t="shared" si="25"/>
        <v>11/02/16</v>
      </c>
      <c r="T433" s="13" t="str">
        <f t="shared" si="26"/>
        <v>20:14:13</v>
      </c>
      <c r="U433" s="49">
        <v>0.82753133121900002</v>
      </c>
      <c r="V433" s="49">
        <v>51.859907442999997</v>
      </c>
    </row>
    <row r="434" spans="1:22" x14ac:dyDescent="0.35">
      <c r="A434" s="13" t="s">
        <v>1294</v>
      </c>
      <c r="B434" s="43">
        <v>35.497393000000002</v>
      </c>
      <c r="C434" s="43">
        <v>-119.07031499999999</v>
      </c>
      <c r="D434" s="32" t="str">
        <f t="shared" si="24"/>
        <v>ANG_CH4_00432</v>
      </c>
      <c r="E434" s="32" t="s">
        <v>350</v>
      </c>
      <c r="F434" s="32" t="s">
        <v>351</v>
      </c>
      <c r="G434" s="32">
        <f t="shared" si="27"/>
        <v>432</v>
      </c>
      <c r="H434" s="43">
        <v>35.497300000000003</v>
      </c>
      <c r="I434" s="43">
        <v>-119.070358</v>
      </c>
      <c r="J434" s="33" t="s">
        <v>514</v>
      </c>
      <c r="K434" s="20" t="s">
        <v>1251</v>
      </c>
      <c r="L434" s="20" t="s">
        <v>344</v>
      </c>
      <c r="M434" s="3" t="s">
        <v>174</v>
      </c>
      <c r="N434" s="3" t="s">
        <v>948</v>
      </c>
      <c r="O434" s="3" t="s">
        <v>436</v>
      </c>
      <c r="P434" s="3"/>
      <c r="Q434" s="3" t="s">
        <v>376</v>
      </c>
      <c r="R434" s="13" t="s">
        <v>132</v>
      </c>
      <c r="S434" s="13" t="str">
        <f t="shared" si="25"/>
        <v>10/08/16</v>
      </c>
      <c r="T434" s="13" t="str">
        <f t="shared" si="26"/>
        <v>20:23:59</v>
      </c>
      <c r="U434" s="49" t="s">
        <v>1217</v>
      </c>
      <c r="V434" s="49" t="s">
        <v>1217</v>
      </c>
    </row>
    <row r="435" spans="1:22" x14ac:dyDescent="0.35">
      <c r="A435" s="13" t="s">
        <v>1294</v>
      </c>
      <c r="B435" s="43">
        <v>35.497393000000002</v>
      </c>
      <c r="C435" s="43">
        <v>-119.07031499999999</v>
      </c>
      <c r="D435" s="32" t="str">
        <f t="shared" si="24"/>
        <v>ANG_CH4_00433</v>
      </c>
      <c r="E435" s="32" t="s">
        <v>350</v>
      </c>
      <c r="F435" s="32" t="s">
        <v>351</v>
      </c>
      <c r="G435" s="32">
        <f t="shared" si="27"/>
        <v>433</v>
      </c>
      <c r="H435" s="44">
        <v>35.497286000000003</v>
      </c>
      <c r="I435" s="44">
        <v>-119.070286</v>
      </c>
      <c r="J435" s="33" t="s">
        <v>514</v>
      </c>
      <c r="K435" s="3" t="s">
        <v>431</v>
      </c>
      <c r="L435" s="20" t="s">
        <v>344</v>
      </c>
      <c r="M435" s="3" t="s">
        <v>174</v>
      </c>
      <c r="N435" s="3" t="s">
        <v>955</v>
      </c>
      <c r="O435" s="3" t="s">
        <v>436</v>
      </c>
      <c r="P435" s="3"/>
      <c r="Q435" s="3" t="s">
        <v>376</v>
      </c>
      <c r="R435" s="13" t="s">
        <v>134</v>
      </c>
      <c r="S435" s="13" t="str">
        <f t="shared" si="25"/>
        <v>10/08/16</v>
      </c>
      <c r="T435" s="13" t="str">
        <f t="shared" si="26"/>
        <v>20:40:39</v>
      </c>
      <c r="U435" s="49">
        <v>4.4053898192900003E-2</v>
      </c>
      <c r="V435" s="49" t="s">
        <v>1217</v>
      </c>
    </row>
    <row r="436" spans="1:22" x14ac:dyDescent="0.35">
      <c r="A436" s="13" t="s">
        <v>1295</v>
      </c>
      <c r="B436" s="43">
        <v>35.500646000000003</v>
      </c>
      <c r="C436" s="43">
        <v>-119.071183</v>
      </c>
      <c r="D436" s="32" t="str">
        <f t="shared" si="24"/>
        <v>ANG_CH4_00434</v>
      </c>
      <c r="E436" s="32" t="s">
        <v>350</v>
      </c>
      <c r="F436" s="32" t="s">
        <v>351</v>
      </c>
      <c r="G436" s="32">
        <f t="shared" si="27"/>
        <v>434</v>
      </c>
      <c r="H436" s="44">
        <v>35.500549999999997</v>
      </c>
      <c r="I436" s="44">
        <v>-119.07121100000001</v>
      </c>
      <c r="J436" s="33" t="s">
        <v>514</v>
      </c>
      <c r="K436" s="20" t="s">
        <v>1251</v>
      </c>
      <c r="L436" s="20" t="s">
        <v>344</v>
      </c>
      <c r="M436" s="3" t="s">
        <v>174</v>
      </c>
      <c r="N436" s="3" t="s">
        <v>949</v>
      </c>
      <c r="O436" s="3" t="s">
        <v>436</v>
      </c>
      <c r="P436" s="3"/>
      <c r="Q436" s="3" t="s">
        <v>376</v>
      </c>
      <c r="R436" s="13" t="s">
        <v>132</v>
      </c>
      <c r="S436" s="13" t="str">
        <f t="shared" si="25"/>
        <v>10/08/16</v>
      </c>
      <c r="T436" s="13" t="str">
        <f t="shared" si="26"/>
        <v>20:23:59</v>
      </c>
      <c r="U436" s="49" t="s">
        <v>1217</v>
      </c>
      <c r="V436" s="49" t="s">
        <v>1217</v>
      </c>
    </row>
    <row r="437" spans="1:22" x14ac:dyDescent="0.35">
      <c r="A437" s="13" t="s">
        <v>1295</v>
      </c>
      <c r="B437" s="43">
        <v>35.500646000000003</v>
      </c>
      <c r="C437" s="43">
        <v>-119.071183</v>
      </c>
      <c r="D437" s="32" t="str">
        <f t="shared" si="24"/>
        <v>ANG_CH4_00435</v>
      </c>
      <c r="E437" s="32" t="s">
        <v>350</v>
      </c>
      <c r="F437" s="32" t="s">
        <v>351</v>
      </c>
      <c r="G437" s="32">
        <f t="shared" si="27"/>
        <v>435</v>
      </c>
      <c r="H437" s="44">
        <v>35.500549999999997</v>
      </c>
      <c r="I437" s="44">
        <v>-119.07121100000001</v>
      </c>
      <c r="J437" s="33" t="s">
        <v>514</v>
      </c>
      <c r="K437" s="20" t="s">
        <v>1251</v>
      </c>
      <c r="L437" s="20" t="s">
        <v>344</v>
      </c>
      <c r="M437" s="3" t="s">
        <v>174</v>
      </c>
      <c r="N437" s="3" t="s">
        <v>983</v>
      </c>
      <c r="O437" s="3" t="s">
        <v>436</v>
      </c>
      <c r="P437" s="3"/>
      <c r="Q437" s="3" t="s">
        <v>376</v>
      </c>
      <c r="R437" s="13" t="s">
        <v>144</v>
      </c>
      <c r="S437" s="13" t="str">
        <f t="shared" si="25"/>
        <v>10/08/16</v>
      </c>
      <c r="T437" s="13" t="str">
        <f t="shared" si="26"/>
        <v>21:39:55</v>
      </c>
      <c r="U437" s="49" t="s">
        <v>1217</v>
      </c>
      <c r="V437" s="49" t="s">
        <v>1217</v>
      </c>
    </row>
    <row r="438" spans="1:22" x14ac:dyDescent="0.35">
      <c r="A438" s="13" t="s">
        <v>1296</v>
      </c>
      <c r="B438" s="43">
        <v>35.502243999999997</v>
      </c>
      <c r="C438" s="43">
        <v>-119.071433</v>
      </c>
      <c r="D438" s="32" t="str">
        <f t="shared" si="24"/>
        <v>ANG_CH4_00436</v>
      </c>
      <c r="E438" s="32" t="s">
        <v>350</v>
      </c>
      <c r="F438" s="32" t="s">
        <v>351</v>
      </c>
      <c r="G438" s="32">
        <f t="shared" si="27"/>
        <v>436</v>
      </c>
      <c r="H438" s="44">
        <v>35.502183000000002</v>
      </c>
      <c r="I438" s="44">
        <v>-119.0715</v>
      </c>
      <c r="J438" s="33" t="s">
        <v>514</v>
      </c>
      <c r="K438" s="20" t="s">
        <v>1251</v>
      </c>
      <c r="L438" s="20" t="s">
        <v>344</v>
      </c>
      <c r="M438" s="3" t="s">
        <v>174</v>
      </c>
      <c r="N438" s="3" t="s">
        <v>950</v>
      </c>
      <c r="O438" s="3" t="s">
        <v>436</v>
      </c>
      <c r="P438" s="3"/>
      <c r="Q438" s="3" t="s">
        <v>376</v>
      </c>
      <c r="R438" s="13" t="s">
        <v>132</v>
      </c>
      <c r="S438" s="13" t="str">
        <f t="shared" si="25"/>
        <v>10/08/16</v>
      </c>
      <c r="T438" s="13" t="str">
        <f t="shared" si="26"/>
        <v>20:23:59</v>
      </c>
      <c r="U438" s="49">
        <v>7.4865190312300003E-2</v>
      </c>
      <c r="V438" s="49">
        <v>17.4928556845</v>
      </c>
    </row>
    <row r="439" spans="1:22" x14ac:dyDescent="0.35">
      <c r="A439" s="13" t="s">
        <v>1296</v>
      </c>
      <c r="B439" s="43">
        <v>35.502243999999997</v>
      </c>
      <c r="C439" s="43">
        <v>-119.071433</v>
      </c>
      <c r="D439" s="32" t="str">
        <f t="shared" si="24"/>
        <v>ANG_CH4_00437</v>
      </c>
      <c r="E439" s="32" t="s">
        <v>350</v>
      </c>
      <c r="F439" s="32" t="s">
        <v>351</v>
      </c>
      <c r="G439" s="32">
        <f t="shared" si="27"/>
        <v>437</v>
      </c>
      <c r="H439" s="44">
        <v>35.502183000000002</v>
      </c>
      <c r="I439" s="44">
        <v>-119.0715</v>
      </c>
      <c r="J439" s="33" t="s">
        <v>514</v>
      </c>
      <c r="K439" s="3" t="s">
        <v>431</v>
      </c>
      <c r="L439" s="20" t="s">
        <v>344</v>
      </c>
      <c r="M439" s="3" t="s">
        <v>174</v>
      </c>
      <c r="N439" s="3" t="s">
        <v>958</v>
      </c>
      <c r="O439" s="3" t="s">
        <v>436</v>
      </c>
      <c r="P439" s="3"/>
      <c r="Q439" s="3" t="s">
        <v>376</v>
      </c>
      <c r="R439" s="13" t="s">
        <v>134</v>
      </c>
      <c r="S439" s="13" t="str">
        <f t="shared" si="25"/>
        <v>10/08/16</v>
      </c>
      <c r="T439" s="13" t="str">
        <f t="shared" si="26"/>
        <v>20:40:39</v>
      </c>
      <c r="U439" s="49">
        <v>0.45026657357799998</v>
      </c>
      <c r="V439" s="49">
        <v>215.54117936</v>
      </c>
    </row>
    <row r="440" spans="1:22" x14ac:dyDescent="0.35">
      <c r="A440" s="13" t="s">
        <v>1296</v>
      </c>
      <c r="B440" s="43">
        <v>35.502243999999997</v>
      </c>
      <c r="C440" s="43">
        <v>-119.071433</v>
      </c>
      <c r="D440" s="32" t="str">
        <f t="shared" si="24"/>
        <v>ANG_CH4_00438</v>
      </c>
      <c r="E440" s="32" t="s">
        <v>350</v>
      </c>
      <c r="F440" s="32" t="s">
        <v>351</v>
      </c>
      <c r="G440" s="32">
        <f t="shared" si="27"/>
        <v>438</v>
      </c>
      <c r="H440" s="44">
        <v>35.502183000000002</v>
      </c>
      <c r="I440" s="44">
        <v>-119.0715</v>
      </c>
      <c r="J440" s="33" t="s">
        <v>514</v>
      </c>
      <c r="K440" s="3" t="s">
        <v>431</v>
      </c>
      <c r="L440" s="20" t="s">
        <v>344</v>
      </c>
      <c r="M440" s="3" t="s">
        <v>174</v>
      </c>
      <c r="N440" s="3" t="s">
        <v>984</v>
      </c>
      <c r="O440" s="3" t="s">
        <v>436</v>
      </c>
      <c r="P440" s="3"/>
      <c r="Q440" s="3" t="s">
        <v>376</v>
      </c>
      <c r="R440" s="13" t="s">
        <v>144</v>
      </c>
      <c r="S440" s="13" t="str">
        <f t="shared" si="25"/>
        <v>10/08/16</v>
      </c>
      <c r="T440" s="13" t="str">
        <f t="shared" si="26"/>
        <v>21:39:55</v>
      </c>
      <c r="U440" s="49" t="s">
        <v>1217</v>
      </c>
      <c r="V440" s="49" t="s">
        <v>1217</v>
      </c>
    </row>
    <row r="441" spans="1:22" x14ac:dyDescent="0.35">
      <c r="A441" s="13" t="s">
        <v>1297</v>
      </c>
      <c r="B441" s="43">
        <v>35.501939</v>
      </c>
      <c r="C441" s="43">
        <v>-119.078414</v>
      </c>
      <c r="D441" s="32" t="str">
        <f t="shared" si="24"/>
        <v>ANG_CH4_00439</v>
      </c>
      <c r="E441" s="32" t="s">
        <v>350</v>
      </c>
      <c r="F441" s="32" t="s">
        <v>351</v>
      </c>
      <c r="G441" s="32">
        <f t="shared" si="27"/>
        <v>439</v>
      </c>
      <c r="H441" s="44">
        <v>35.501857999999999</v>
      </c>
      <c r="I441" s="44">
        <v>-119.078414</v>
      </c>
      <c r="J441" s="33" t="s">
        <v>514</v>
      </c>
      <c r="K441" s="3" t="s">
        <v>431</v>
      </c>
      <c r="L441" s="20" t="s">
        <v>344</v>
      </c>
      <c r="M441" s="3" t="s">
        <v>174</v>
      </c>
      <c r="N441" s="3" t="s">
        <v>957</v>
      </c>
      <c r="O441" s="3" t="s">
        <v>436</v>
      </c>
      <c r="P441" s="3"/>
      <c r="Q441" s="3" t="s">
        <v>376</v>
      </c>
      <c r="R441" s="13" t="s">
        <v>134</v>
      </c>
      <c r="S441" s="13" t="str">
        <f t="shared" si="25"/>
        <v>10/08/16</v>
      </c>
      <c r="T441" s="13" t="str">
        <f t="shared" si="26"/>
        <v>20:40:39</v>
      </c>
      <c r="U441" s="49">
        <v>0.44444787129800001</v>
      </c>
      <c r="V441" s="49">
        <v>215.54117936</v>
      </c>
    </row>
    <row r="442" spans="1:22" x14ac:dyDescent="0.35">
      <c r="A442" s="13" t="s">
        <v>1297</v>
      </c>
      <c r="B442" s="43">
        <v>35.501939</v>
      </c>
      <c r="C442" s="43">
        <v>-119.078414</v>
      </c>
      <c r="D442" s="32" t="str">
        <f t="shared" si="24"/>
        <v>ANG_CH4_00440</v>
      </c>
      <c r="E442" s="32" t="s">
        <v>350</v>
      </c>
      <c r="F442" s="32" t="s">
        <v>351</v>
      </c>
      <c r="G442" s="32">
        <f t="shared" si="27"/>
        <v>440</v>
      </c>
      <c r="H442" s="44">
        <v>35.501961000000001</v>
      </c>
      <c r="I442" s="44">
        <v>-119.078461</v>
      </c>
      <c r="J442" s="33" t="s">
        <v>514</v>
      </c>
      <c r="K442" s="20" t="s">
        <v>431</v>
      </c>
      <c r="L442" s="20" t="s">
        <v>344</v>
      </c>
      <c r="M442" s="3" t="s">
        <v>174</v>
      </c>
      <c r="N442" s="3" t="s">
        <v>980</v>
      </c>
      <c r="O442" s="3" t="s">
        <v>436</v>
      </c>
      <c r="P442" s="3"/>
      <c r="Q442" s="3" t="s">
        <v>376</v>
      </c>
      <c r="R442" s="13" t="s">
        <v>143</v>
      </c>
      <c r="S442" s="13" t="str">
        <f t="shared" si="25"/>
        <v>10/08/16</v>
      </c>
      <c r="T442" s="13" t="str">
        <f t="shared" si="26"/>
        <v>21:33:09</v>
      </c>
      <c r="U442" s="49">
        <v>0.36983399419099999</v>
      </c>
      <c r="V442" s="49" t="s">
        <v>1217</v>
      </c>
    </row>
    <row r="443" spans="1:22" x14ac:dyDescent="0.35">
      <c r="A443" s="13" t="s">
        <v>1297</v>
      </c>
      <c r="B443" s="43">
        <v>35.501939</v>
      </c>
      <c r="C443" s="43">
        <v>-119.078414</v>
      </c>
      <c r="D443" s="32" t="str">
        <f t="shared" si="24"/>
        <v>ANG_CH4_00441</v>
      </c>
      <c r="E443" s="32" t="s">
        <v>350</v>
      </c>
      <c r="F443" s="32" t="s">
        <v>351</v>
      </c>
      <c r="G443" s="32">
        <f t="shared" si="27"/>
        <v>441</v>
      </c>
      <c r="H443" s="44">
        <v>35.501922</v>
      </c>
      <c r="I443" s="44">
        <v>-119.078383</v>
      </c>
      <c r="J443" s="33" t="s">
        <v>514</v>
      </c>
      <c r="K443" s="3" t="s">
        <v>431</v>
      </c>
      <c r="L443" s="20" t="s">
        <v>344</v>
      </c>
      <c r="M443" s="3" t="s">
        <v>174</v>
      </c>
      <c r="N443" s="3" t="s">
        <v>961</v>
      </c>
      <c r="O443" s="3" t="s">
        <v>436</v>
      </c>
      <c r="P443" s="3"/>
      <c r="Q443" s="3" t="s">
        <v>376</v>
      </c>
      <c r="R443" s="13" t="s">
        <v>136</v>
      </c>
      <c r="S443" s="13" t="str">
        <f t="shared" si="25"/>
        <v>10/08/16</v>
      </c>
      <c r="T443" s="13" t="str">
        <f t="shared" si="26"/>
        <v>20:55:02</v>
      </c>
      <c r="U443" s="49">
        <v>2.3657904006499999E-2</v>
      </c>
      <c r="V443" s="49">
        <v>6.0083275543200001</v>
      </c>
    </row>
    <row r="444" spans="1:22" x14ac:dyDescent="0.35">
      <c r="A444" s="13" t="s">
        <v>1297</v>
      </c>
      <c r="B444" s="43">
        <v>35.501939</v>
      </c>
      <c r="C444" s="43">
        <v>-119.078414</v>
      </c>
      <c r="D444" s="32" t="str">
        <f>CONCATENATE(E444,"_",F444,"_",TEXT(G444,"00000"))</f>
        <v>ANG_CH4_00442</v>
      </c>
      <c r="E444" s="32" t="s">
        <v>350</v>
      </c>
      <c r="F444" s="32" t="s">
        <v>351</v>
      </c>
      <c r="G444" s="32">
        <f t="shared" si="27"/>
        <v>442</v>
      </c>
      <c r="H444" s="44">
        <v>35.501922</v>
      </c>
      <c r="I444" s="44">
        <v>-119.078383</v>
      </c>
      <c r="J444" s="33" t="s">
        <v>514</v>
      </c>
      <c r="K444" s="3" t="s">
        <v>431</v>
      </c>
      <c r="L444" s="20" t="s">
        <v>344</v>
      </c>
      <c r="M444" s="3" t="s">
        <v>174</v>
      </c>
      <c r="N444" s="3" t="s">
        <v>951</v>
      </c>
      <c r="O444" s="3" t="s">
        <v>436</v>
      </c>
      <c r="P444" s="3"/>
      <c r="Q444" s="3" t="s">
        <v>376</v>
      </c>
      <c r="R444" s="13" t="s">
        <v>132</v>
      </c>
      <c r="S444" s="13" t="str">
        <f>CONCATENATE(MID(R444,8,2),"/",MID(R444,10,2),"/",MID(R444,6,2))</f>
        <v>10/08/16</v>
      </c>
      <c r="T444" s="13" t="str">
        <f>CONCATENATE(MID(R444,13,2),":",MID(R444,15,2),":",MID(R444,17,2))</f>
        <v>20:23:59</v>
      </c>
      <c r="U444" s="49" t="s">
        <v>1217</v>
      </c>
      <c r="V444" s="49" t="s">
        <v>1217</v>
      </c>
    </row>
    <row r="445" spans="1:22" x14ac:dyDescent="0.35">
      <c r="A445" s="13" t="s">
        <v>1297</v>
      </c>
      <c r="B445" s="43">
        <v>35.501939</v>
      </c>
      <c r="C445" s="43">
        <v>-119.078414</v>
      </c>
      <c r="D445" s="32" t="str">
        <f t="shared" si="24"/>
        <v>ANG_CH4_00443</v>
      </c>
      <c r="E445" s="32" t="s">
        <v>350</v>
      </c>
      <c r="F445" s="32" t="s">
        <v>351</v>
      </c>
      <c r="G445" s="32">
        <f t="shared" si="27"/>
        <v>443</v>
      </c>
      <c r="H445" s="44">
        <v>35.501961000000001</v>
      </c>
      <c r="I445" s="44">
        <v>-119.078461</v>
      </c>
      <c r="J445" s="33" t="s">
        <v>514</v>
      </c>
      <c r="K445" s="20" t="s">
        <v>431</v>
      </c>
      <c r="L445" s="20" t="s">
        <v>344</v>
      </c>
      <c r="M445" s="3" t="s">
        <v>174</v>
      </c>
      <c r="N445" s="3" t="s">
        <v>972</v>
      </c>
      <c r="O445" s="3" t="s">
        <v>436</v>
      </c>
      <c r="P445" s="3"/>
      <c r="Q445" s="3" t="s">
        <v>376</v>
      </c>
      <c r="R445" s="13" t="s">
        <v>139</v>
      </c>
      <c r="S445" s="13" t="str">
        <f t="shared" si="25"/>
        <v>10/08/16</v>
      </c>
      <c r="T445" s="13" t="str">
        <f t="shared" si="26"/>
        <v>21:11:15</v>
      </c>
      <c r="U445" s="49" t="s">
        <v>1217</v>
      </c>
      <c r="V445" s="49" t="s">
        <v>1217</v>
      </c>
    </row>
    <row r="446" spans="1:22" x14ac:dyDescent="0.35">
      <c r="A446" s="13" t="s">
        <v>1297</v>
      </c>
      <c r="B446" s="43">
        <v>35.501939</v>
      </c>
      <c r="C446" s="43">
        <v>-119.078414</v>
      </c>
      <c r="D446" s="32" t="str">
        <f t="shared" si="24"/>
        <v>ANG_CH4_00444</v>
      </c>
      <c r="E446" s="32" t="s">
        <v>350</v>
      </c>
      <c r="F446" s="32" t="s">
        <v>351</v>
      </c>
      <c r="G446" s="32">
        <f t="shared" si="27"/>
        <v>444</v>
      </c>
      <c r="H446" s="44">
        <v>35.501857999999999</v>
      </c>
      <c r="I446" s="44">
        <v>-119.078414</v>
      </c>
      <c r="J446" s="33" t="s">
        <v>514</v>
      </c>
      <c r="K446" s="20" t="s">
        <v>431</v>
      </c>
      <c r="L446" s="20" t="s">
        <v>344</v>
      </c>
      <c r="M446" s="3" t="s">
        <v>174</v>
      </c>
      <c r="N446" s="3" t="s">
        <v>975</v>
      </c>
      <c r="O446" s="3" t="s">
        <v>436</v>
      </c>
      <c r="P446" s="3"/>
      <c r="Q446" s="3" t="s">
        <v>376</v>
      </c>
      <c r="R446" s="13" t="s">
        <v>140</v>
      </c>
      <c r="S446" s="13" t="str">
        <f t="shared" si="25"/>
        <v>10/08/16</v>
      </c>
      <c r="T446" s="13" t="str">
        <f t="shared" si="26"/>
        <v>21:16:37</v>
      </c>
      <c r="U446" s="49" t="s">
        <v>1217</v>
      </c>
      <c r="V446" s="49" t="s">
        <v>1217</v>
      </c>
    </row>
    <row r="447" spans="1:22" x14ac:dyDescent="0.35">
      <c r="A447" s="13" t="s">
        <v>1297</v>
      </c>
      <c r="B447" s="43">
        <v>35.501939</v>
      </c>
      <c r="C447" s="43">
        <v>-119.078414</v>
      </c>
      <c r="D447" s="32" t="str">
        <f t="shared" si="24"/>
        <v>ANG_CH4_00445</v>
      </c>
      <c r="E447" s="32" t="s">
        <v>350</v>
      </c>
      <c r="F447" s="32" t="s">
        <v>351</v>
      </c>
      <c r="G447" s="32">
        <f t="shared" si="27"/>
        <v>445</v>
      </c>
      <c r="H447" s="44">
        <v>35.501772000000003</v>
      </c>
      <c r="I447" s="44">
        <v>-119.078275</v>
      </c>
      <c r="J447" s="33" t="s">
        <v>514</v>
      </c>
      <c r="K447" s="20" t="s">
        <v>1251</v>
      </c>
      <c r="L447" s="20" t="s">
        <v>344</v>
      </c>
      <c r="M447" s="3" t="s">
        <v>174</v>
      </c>
      <c r="N447" s="3" t="s">
        <v>985</v>
      </c>
      <c r="O447" s="3" t="s">
        <v>436</v>
      </c>
      <c r="P447" s="3"/>
      <c r="Q447" s="3" t="s">
        <v>376</v>
      </c>
      <c r="R447" s="13" t="s">
        <v>144</v>
      </c>
      <c r="S447" s="13" t="str">
        <f t="shared" si="25"/>
        <v>10/08/16</v>
      </c>
      <c r="T447" s="13" t="str">
        <f t="shared" si="26"/>
        <v>21:39:55</v>
      </c>
      <c r="U447" s="49" t="s">
        <v>1217</v>
      </c>
      <c r="V447" s="49" t="s">
        <v>1217</v>
      </c>
    </row>
    <row r="448" spans="1:22" x14ac:dyDescent="0.35">
      <c r="A448" s="13" t="s">
        <v>1298</v>
      </c>
      <c r="B448" s="43">
        <v>35.503686000000002</v>
      </c>
      <c r="C448" s="43">
        <v>-119.082367</v>
      </c>
      <c r="D448" s="32" t="str">
        <f t="shared" si="24"/>
        <v>ANG_CH4_00446</v>
      </c>
      <c r="E448" s="32" t="s">
        <v>350</v>
      </c>
      <c r="F448" s="32" t="s">
        <v>351</v>
      </c>
      <c r="G448" s="32">
        <f t="shared" si="27"/>
        <v>446</v>
      </c>
      <c r="H448" s="44">
        <v>35.503625</v>
      </c>
      <c r="I448" s="44">
        <v>-119.082442</v>
      </c>
      <c r="J448" s="33" t="s">
        <v>514</v>
      </c>
      <c r="K448" s="3" t="s">
        <v>431</v>
      </c>
      <c r="L448" s="20" t="s">
        <v>344</v>
      </c>
      <c r="M448" s="3" t="s">
        <v>174</v>
      </c>
      <c r="N448" s="3" t="s">
        <v>965</v>
      </c>
      <c r="O448" s="3" t="s">
        <v>436</v>
      </c>
      <c r="P448" s="3"/>
      <c r="Q448" s="3" t="s">
        <v>376</v>
      </c>
      <c r="R448" s="13" t="s">
        <v>132</v>
      </c>
      <c r="S448" s="13" t="str">
        <f t="shared" si="25"/>
        <v>10/08/16</v>
      </c>
      <c r="T448" s="13" t="str">
        <f t="shared" si="26"/>
        <v>20:23:59</v>
      </c>
      <c r="U448" s="49" t="s">
        <v>1217</v>
      </c>
      <c r="V448" s="49" t="s">
        <v>1217</v>
      </c>
    </row>
    <row r="449" spans="1:22" x14ac:dyDescent="0.35">
      <c r="A449" s="13" t="s">
        <v>1298</v>
      </c>
      <c r="B449" s="43">
        <v>35.503686000000002</v>
      </c>
      <c r="C449" s="43">
        <v>-119.082367</v>
      </c>
      <c r="D449" s="32" t="str">
        <f t="shared" si="24"/>
        <v>ANG_CH4_00447</v>
      </c>
      <c r="E449" s="32" t="s">
        <v>350</v>
      </c>
      <c r="F449" s="32" t="s">
        <v>351</v>
      </c>
      <c r="G449" s="32">
        <f t="shared" si="27"/>
        <v>447</v>
      </c>
      <c r="H449" s="44">
        <v>35.503625</v>
      </c>
      <c r="I449" s="44">
        <v>-119.082442</v>
      </c>
      <c r="J449" s="33" t="s">
        <v>514</v>
      </c>
      <c r="K449" s="3" t="s">
        <v>431</v>
      </c>
      <c r="L449" s="20" t="s">
        <v>344</v>
      </c>
      <c r="M449" s="3" t="s">
        <v>174</v>
      </c>
      <c r="N449" s="3" t="s">
        <v>962</v>
      </c>
      <c r="O449" s="3" t="s">
        <v>436</v>
      </c>
      <c r="P449" s="3"/>
      <c r="Q449" s="3" t="s">
        <v>376</v>
      </c>
      <c r="R449" s="13" t="s">
        <v>136</v>
      </c>
      <c r="S449" s="13" t="str">
        <f t="shared" si="25"/>
        <v>10/08/16</v>
      </c>
      <c r="T449" s="13" t="str">
        <f t="shared" si="26"/>
        <v>20:55:02</v>
      </c>
      <c r="U449" s="49" t="s">
        <v>1217</v>
      </c>
      <c r="V449" s="49" t="s">
        <v>1217</v>
      </c>
    </row>
    <row r="450" spans="1:22" x14ac:dyDescent="0.35">
      <c r="A450" s="13" t="s">
        <v>1298</v>
      </c>
      <c r="B450" s="43">
        <v>35.503686000000002</v>
      </c>
      <c r="C450" s="43">
        <v>-119.082367</v>
      </c>
      <c r="D450" s="32" t="str">
        <f t="shared" si="24"/>
        <v>ANG_CH4_00448</v>
      </c>
      <c r="E450" s="32" t="s">
        <v>350</v>
      </c>
      <c r="F450" s="32" t="s">
        <v>351</v>
      </c>
      <c r="G450" s="32">
        <f t="shared" si="27"/>
        <v>448</v>
      </c>
      <c r="H450" s="44">
        <v>35.503692000000001</v>
      </c>
      <c r="I450" s="44">
        <v>-119.0823</v>
      </c>
      <c r="J450" s="33" t="s">
        <v>514</v>
      </c>
      <c r="K450" s="20" t="s">
        <v>431</v>
      </c>
      <c r="L450" s="20" t="s">
        <v>344</v>
      </c>
      <c r="M450" s="3" t="s">
        <v>174</v>
      </c>
      <c r="N450" s="3" t="s">
        <v>973</v>
      </c>
      <c r="O450" s="3" t="s">
        <v>436</v>
      </c>
      <c r="P450" s="3"/>
      <c r="Q450" s="3" t="s">
        <v>376</v>
      </c>
      <c r="R450" s="13" t="s">
        <v>139</v>
      </c>
      <c r="S450" s="13" t="str">
        <f t="shared" si="25"/>
        <v>10/08/16</v>
      </c>
      <c r="T450" s="13" t="str">
        <f t="shared" si="26"/>
        <v>21:11:15</v>
      </c>
      <c r="U450" s="49" t="s">
        <v>1217</v>
      </c>
      <c r="V450" s="49" t="s">
        <v>1217</v>
      </c>
    </row>
    <row r="451" spans="1:22" x14ac:dyDescent="0.35">
      <c r="A451" s="13" t="s">
        <v>1298</v>
      </c>
      <c r="B451" s="43">
        <v>35.503686000000002</v>
      </c>
      <c r="C451" s="43">
        <v>-119.082367</v>
      </c>
      <c r="D451" s="32" t="str">
        <f t="shared" ref="D451:D501" si="28">CONCATENATE(E451,"_",F451,"_",TEXT(G451,"00000"))</f>
        <v>ANG_CH4_00449</v>
      </c>
      <c r="E451" s="32" t="s">
        <v>350</v>
      </c>
      <c r="F451" s="32" t="s">
        <v>351</v>
      </c>
      <c r="G451" s="32">
        <f t="shared" si="27"/>
        <v>449</v>
      </c>
      <c r="H451" s="44">
        <v>35.503622</v>
      </c>
      <c r="I451" s="44">
        <v>-119.082364</v>
      </c>
      <c r="J451" s="33" t="s">
        <v>514</v>
      </c>
      <c r="K451" s="20" t="s">
        <v>434</v>
      </c>
      <c r="L451" s="20" t="s">
        <v>344</v>
      </c>
      <c r="M451" s="3" t="s">
        <v>175</v>
      </c>
      <c r="N451" s="3" t="s">
        <v>976</v>
      </c>
      <c r="O451" s="3" t="s">
        <v>436</v>
      </c>
      <c r="P451" s="3"/>
      <c r="Q451" s="3" t="s">
        <v>376</v>
      </c>
      <c r="R451" s="13" t="s">
        <v>140</v>
      </c>
      <c r="S451" s="13" t="str">
        <f t="shared" ref="S451:S501" si="29">CONCATENATE(MID(R451,8,2),"/",MID(R451,10,2),"/",MID(R451,6,2))</f>
        <v>10/08/16</v>
      </c>
      <c r="T451" s="13" t="str">
        <f t="shared" ref="T451:T501" si="30">CONCATENATE(MID(R451,13,2),":",MID(R451,15,2),":",MID(R451,17,2))</f>
        <v>21:16:37</v>
      </c>
      <c r="U451" s="49" t="s">
        <v>1217</v>
      </c>
      <c r="V451" s="49" t="s">
        <v>1217</v>
      </c>
    </row>
    <row r="452" spans="1:22" x14ac:dyDescent="0.35">
      <c r="A452" s="13" t="s">
        <v>1299</v>
      </c>
      <c r="B452" s="43">
        <v>35.518127999999997</v>
      </c>
      <c r="C452" s="43">
        <v>-119.075155</v>
      </c>
      <c r="D452" s="32" t="str">
        <f t="shared" si="28"/>
        <v>ANG_CH4_00450</v>
      </c>
      <c r="E452" s="32" t="s">
        <v>350</v>
      </c>
      <c r="F452" s="32" t="s">
        <v>351</v>
      </c>
      <c r="G452" s="32">
        <f t="shared" ref="G452:G501" si="31">G451+1</f>
        <v>450</v>
      </c>
      <c r="H452" s="44">
        <v>35.518053000000002</v>
      </c>
      <c r="I452" s="44">
        <v>-119.07516699999999</v>
      </c>
      <c r="J452" s="33" t="s">
        <v>514</v>
      </c>
      <c r="K452" s="20" t="s">
        <v>1251</v>
      </c>
      <c r="L452" s="20" t="s">
        <v>344</v>
      </c>
      <c r="M452" s="3" t="s">
        <v>174</v>
      </c>
      <c r="N452" s="3" t="s">
        <v>1252</v>
      </c>
      <c r="O452" s="3" t="s">
        <v>436</v>
      </c>
      <c r="P452" s="3"/>
      <c r="Q452" s="3" t="s">
        <v>376</v>
      </c>
      <c r="R452" s="13" t="s">
        <v>132</v>
      </c>
      <c r="S452" s="13" t="str">
        <f t="shared" si="29"/>
        <v>10/08/16</v>
      </c>
      <c r="T452" s="13" t="str">
        <f t="shared" si="30"/>
        <v>20:23:59</v>
      </c>
      <c r="U452" s="49" t="s">
        <v>1217</v>
      </c>
      <c r="V452" s="49" t="s">
        <v>1217</v>
      </c>
    </row>
    <row r="453" spans="1:22" x14ac:dyDescent="0.35">
      <c r="A453" s="13" t="s">
        <v>1299</v>
      </c>
      <c r="B453" s="43">
        <v>35.518127999999997</v>
      </c>
      <c r="C453" s="43">
        <v>-119.075155</v>
      </c>
      <c r="D453" s="32" t="str">
        <f t="shared" si="28"/>
        <v>ANG_CH4_00451</v>
      </c>
      <c r="E453" s="32" t="s">
        <v>350</v>
      </c>
      <c r="F453" s="32" t="s">
        <v>351</v>
      </c>
      <c r="G453" s="32">
        <f t="shared" si="31"/>
        <v>451</v>
      </c>
      <c r="H453" s="44">
        <v>35.518053000000002</v>
      </c>
      <c r="I453" s="44">
        <v>-119.07516699999999</v>
      </c>
      <c r="J453" s="33" t="s">
        <v>514</v>
      </c>
      <c r="K453" s="20" t="s">
        <v>1251</v>
      </c>
      <c r="L453" s="20" t="s">
        <v>344</v>
      </c>
      <c r="M453" s="3" t="s">
        <v>174</v>
      </c>
      <c r="N453" s="3" t="s">
        <v>1274</v>
      </c>
      <c r="O453" s="3" t="s">
        <v>436</v>
      </c>
      <c r="P453" s="3"/>
      <c r="Q453" s="3" t="s">
        <v>376</v>
      </c>
      <c r="R453" s="13" t="s">
        <v>140</v>
      </c>
      <c r="S453" s="13" t="str">
        <f t="shared" si="29"/>
        <v>10/08/16</v>
      </c>
      <c r="T453" s="13" t="str">
        <f t="shared" si="30"/>
        <v>21:16:37</v>
      </c>
      <c r="U453" s="49" t="s">
        <v>1217</v>
      </c>
      <c r="V453" s="49" t="s">
        <v>1217</v>
      </c>
    </row>
    <row r="454" spans="1:22" x14ac:dyDescent="0.35">
      <c r="A454" s="13" t="s">
        <v>1300</v>
      </c>
      <c r="B454" s="44">
        <v>35.522444</v>
      </c>
      <c r="C454" s="44">
        <v>-119.07365299999999</v>
      </c>
      <c r="D454" s="32" t="str">
        <f t="shared" si="28"/>
        <v>ANG_CH4_00452</v>
      </c>
      <c r="E454" s="32" t="s">
        <v>350</v>
      </c>
      <c r="F454" s="32" t="s">
        <v>351</v>
      </c>
      <c r="G454" s="32">
        <f t="shared" si="31"/>
        <v>452</v>
      </c>
      <c r="H454" s="44">
        <v>35.522444</v>
      </c>
      <c r="I454" s="44">
        <v>-119.07365299999999</v>
      </c>
      <c r="J454" s="33" t="s">
        <v>514</v>
      </c>
      <c r="K454" s="3" t="s">
        <v>431</v>
      </c>
      <c r="L454" s="20" t="s">
        <v>344</v>
      </c>
      <c r="M454" s="3" t="s">
        <v>174</v>
      </c>
      <c r="N454" s="3" t="s">
        <v>1264</v>
      </c>
      <c r="O454" s="3" t="s">
        <v>436</v>
      </c>
      <c r="P454" s="3"/>
      <c r="Q454" s="3" t="s">
        <v>376</v>
      </c>
      <c r="R454" s="13" t="s">
        <v>134</v>
      </c>
      <c r="S454" s="13" t="str">
        <f t="shared" si="29"/>
        <v>10/08/16</v>
      </c>
      <c r="T454" s="13" t="str">
        <f t="shared" si="30"/>
        <v>20:40:39</v>
      </c>
      <c r="U454" s="49">
        <v>7.4224536307199995E-2</v>
      </c>
      <c r="V454" s="49">
        <v>12.727922061399999</v>
      </c>
    </row>
    <row r="455" spans="1:22" x14ac:dyDescent="0.35">
      <c r="A455" s="13" t="s">
        <v>1300</v>
      </c>
      <c r="B455" s="44">
        <v>35.522444</v>
      </c>
      <c r="C455" s="44">
        <v>-119.07365299999999</v>
      </c>
      <c r="D455" s="32" t="str">
        <f t="shared" si="28"/>
        <v>ANG_CH4_00453</v>
      </c>
      <c r="E455" s="32" t="s">
        <v>350</v>
      </c>
      <c r="F455" s="32" t="s">
        <v>351</v>
      </c>
      <c r="G455" s="32">
        <f t="shared" si="31"/>
        <v>453</v>
      </c>
      <c r="H455" s="44">
        <v>35.522444</v>
      </c>
      <c r="I455" s="44">
        <v>-119.07365299999999</v>
      </c>
      <c r="J455" s="33" t="s">
        <v>514</v>
      </c>
      <c r="K455" s="3" t="s">
        <v>431</v>
      </c>
      <c r="L455" s="20" t="s">
        <v>344</v>
      </c>
      <c r="M455" s="3" t="s">
        <v>174</v>
      </c>
      <c r="N455" s="3" t="s">
        <v>967</v>
      </c>
      <c r="O455" s="3" t="s">
        <v>436</v>
      </c>
      <c r="P455" s="3"/>
      <c r="Q455" s="3" t="s">
        <v>376</v>
      </c>
      <c r="R455" s="13" t="s">
        <v>136</v>
      </c>
      <c r="S455" s="13" t="str">
        <f t="shared" si="29"/>
        <v>10/08/16</v>
      </c>
      <c r="T455" s="13" t="str">
        <f t="shared" si="30"/>
        <v>20:55:02</v>
      </c>
      <c r="U455" s="49">
        <v>0.109895628644</v>
      </c>
      <c r="V455" s="49">
        <v>33.668085778699997</v>
      </c>
    </row>
    <row r="456" spans="1:22" x14ac:dyDescent="0.35">
      <c r="A456" s="13" t="s">
        <v>1300</v>
      </c>
      <c r="B456" s="44">
        <v>35.522444</v>
      </c>
      <c r="C456" s="44">
        <v>-119.07365299999999</v>
      </c>
      <c r="D456" s="32" t="str">
        <f t="shared" si="28"/>
        <v>ANG_CH4_00454</v>
      </c>
      <c r="E456" s="32" t="s">
        <v>350</v>
      </c>
      <c r="F456" s="32" t="s">
        <v>351</v>
      </c>
      <c r="G456" s="32">
        <f t="shared" si="31"/>
        <v>454</v>
      </c>
      <c r="H456" s="44">
        <v>35.522444</v>
      </c>
      <c r="I456" s="44">
        <v>-119.07365299999999</v>
      </c>
      <c r="J456" s="33" t="s">
        <v>514</v>
      </c>
      <c r="K456" s="3" t="s">
        <v>431</v>
      </c>
      <c r="L456" s="20" t="s">
        <v>344</v>
      </c>
      <c r="M456" s="3" t="s">
        <v>174</v>
      </c>
      <c r="N456" s="3" t="s">
        <v>1269</v>
      </c>
      <c r="O456" s="3" t="s">
        <v>436</v>
      </c>
      <c r="P456" s="3"/>
      <c r="Q456" s="3" t="s">
        <v>376</v>
      </c>
      <c r="R456" s="13" t="s">
        <v>139</v>
      </c>
      <c r="S456" s="13" t="str">
        <f t="shared" si="29"/>
        <v>10/08/16</v>
      </c>
      <c r="T456" s="13" t="str">
        <f t="shared" si="30"/>
        <v>21:11:15</v>
      </c>
      <c r="U456" s="49">
        <v>0.106988570886</v>
      </c>
      <c r="V456" s="49">
        <v>27.8567765544</v>
      </c>
    </row>
    <row r="457" spans="1:22" x14ac:dyDescent="0.35">
      <c r="A457" s="13" t="s">
        <v>1300</v>
      </c>
      <c r="B457" s="44">
        <v>35.522444</v>
      </c>
      <c r="C457" s="44">
        <v>-119.07365299999999</v>
      </c>
      <c r="D457" s="32" t="str">
        <f t="shared" si="28"/>
        <v>ANG_CH4_00455</v>
      </c>
      <c r="E457" s="32" t="s">
        <v>350</v>
      </c>
      <c r="F457" s="32" t="s">
        <v>351</v>
      </c>
      <c r="G457" s="32">
        <f t="shared" si="31"/>
        <v>455</v>
      </c>
      <c r="H457" s="44">
        <v>35.522444</v>
      </c>
      <c r="I457" s="44">
        <v>-119.07365299999999</v>
      </c>
      <c r="J457" s="33" t="s">
        <v>514</v>
      </c>
      <c r="K457" s="3" t="s">
        <v>431</v>
      </c>
      <c r="L457" s="20" t="s">
        <v>344</v>
      </c>
      <c r="M457" s="3" t="s">
        <v>174</v>
      </c>
      <c r="N457" s="3" t="s">
        <v>1288</v>
      </c>
      <c r="O457" s="3" t="s">
        <v>436</v>
      </c>
      <c r="P457" s="3"/>
      <c r="Q457" s="3" t="s">
        <v>376</v>
      </c>
      <c r="R457" s="13" t="s">
        <v>144</v>
      </c>
      <c r="S457" s="13" t="str">
        <f t="shared" si="29"/>
        <v>10/08/16</v>
      </c>
      <c r="T457" s="13" t="str">
        <f t="shared" si="30"/>
        <v>21:39:55</v>
      </c>
      <c r="U457" s="49">
        <v>3.5405581584199999E-2</v>
      </c>
      <c r="V457" s="49">
        <v>22.085742007</v>
      </c>
    </row>
    <row r="458" spans="1:22" x14ac:dyDescent="0.35">
      <c r="A458" s="13" t="s">
        <v>1300</v>
      </c>
      <c r="B458" s="44">
        <v>35.522444</v>
      </c>
      <c r="C458" s="44">
        <v>-119.07365299999999</v>
      </c>
      <c r="D458" s="32" t="str">
        <f t="shared" si="28"/>
        <v>ANG_CH4_00456</v>
      </c>
      <c r="E458" s="32" t="s">
        <v>350</v>
      </c>
      <c r="F458" s="32" t="s">
        <v>351</v>
      </c>
      <c r="G458" s="32">
        <f t="shared" si="31"/>
        <v>456</v>
      </c>
      <c r="H458" s="44">
        <v>35.522444</v>
      </c>
      <c r="I458" s="44">
        <v>-119.07365299999999</v>
      </c>
      <c r="J458" s="33" t="s">
        <v>514</v>
      </c>
      <c r="K458" s="20" t="s">
        <v>1251</v>
      </c>
      <c r="L458" s="20" t="s">
        <v>344</v>
      </c>
      <c r="M458" s="3" t="s">
        <v>174</v>
      </c>
      <c r="N458" s="3" t="s">
        <v>1253</v>
      </c>
      <c r="O458" s="3" t="s">
        <v>436</v>
      </c>
      <c r="P458" s="3"/>
      <c r="Q458" s="3" t="s">
        <v>376</v>
      </c>
      <c r="R458" s="13" t="s">
        <v>132</v>
      </c>
      <c r="S458" s="13" t="str">
        <f t="shared" si="29"/>
        <v>10/08/16</v>
      </c>
      <c r="T458" s="13" t="str">
        <f t="shared" si="30"/>
        <v>20:23:59</v>
      </c>
      <c r="U458" s="49" t="s">
        <v>1217</v>
      </c>
      <c r="V458" s="49" t="s">
        <v>1217</v>
      </c>
    </row>
    <row r="459" spans="1:22" x14ac:dyDescent="0.35">
      <c r="A459" s="13" t="s">
        <v>1301</v>
      </c>
      <c r="B459" s="43">
        <v>35.525323999999998</v>
      </c>
      <c r="C459" s="43">
        <v>-119.07514500000001</v>
      </c>
      <c r="D459" s="32" t="str">
        <f t="shared" si="28"/>
        <v>ANG_CH4_00457</v>
      </c>
      <c r="E459" s="32" t="s">
        <v>350</v>
      </c>
      <c r="F459" s="32" t="s">
        <v>351</v>
      </c>
      <c r="G459" s="32">
        <f t="shared" si="31"/>
        <v>457</v>
      </c>
      <c r="H459" s="44">
        <v>35.525227999999998</v>
      </c>
      <c r="I459" s="44">
        <v>-119.075097</v>
      </c>
      <c r="J459" s="33" t="s">
        <v>514</v>
      </c>
      <c r="K459" s="3" t="s">
        <v>431</v>
      </c>
      <c r="L459" s="20" t="s">
        <v>344</v>
      </c>
      <c r="M459" s="3" t="s">
        <v>174</v>
      </c>
      <c r="N459" s="3" t="s">
        <v>1265</v>
      </c>
      <c r="O459" s="3" t="s">
        <v>436</v>
      </c>
      <c r="P459" s="3"/>
      <c r="Q459" s="3" t="s">
        <v>376</v>
      </c>
      <c r="R459" s="13" t="s">
        <v>136</v>
      </c>
      <c r="S459" s="13" t="str">
        <f t="shared" si="29"/>
        <v>10/08/16</v>
      </c>
      <c r="T459" s="13" t="str">
        <f t="shared" si="30"/>
        <v>20:55:02</v>
      </c>
      <c r="U459" s="49">
        <v>3.7232050439300002E-2</v>
      </c>
      <c r="V459" s="49">
        <v>8.4970583145000003</v>
      </c>
    </row>
    <row r="460" spans="1:22" x14ac:dyDescent="0.35">
      <c r="A460" s="13" t="s">
        <v>1301</v>
      </c>
      <c r="B460" s="43">
        <v>35.525323999999998</v>
      </c>
      <c r="C460" s="43">
        <v>-119.07514500000001</v>
      </c>
      <c r="D460" s="32" t="str">
        <f t="shared" si="28"/>
        <v>ANG_CH4_00458</v>
      </c>
      <c r="E460" s="32" t="s">
        <v>350</v>
      </c>
      <c r="F460" s="32" t="s">
        <v>351</v>
      </c>
      <c r="G460" s="32">
        <f t="shared" si="31"/>
        <v>458</v>
      </c>
      <c r="H460" s="44">
        <v>35.525371999999997</v>
      </c>
      <c r="I460" s="44">
        <v>-119.075147</v>
      </c>
      <c r="J460" s="33" t="s">
        <v>514</v>
      </c>
      <c r="K460" s="3" t="s">
        <v>431</v>
      </c>
      <c r="L460" s="20" t="s">
        <v>344</v>
      </c>
      <c r="M460" s="3" t="s">
        <v>174</v>
      </c>
      <c r="N460" s="3" t="s">
        <v>1270</v>
      </c>
      <c r="O460" s="3" t="s">
        <v>436</v>
      </c>
      <c r="P460" s="3"/>
      <c r="Q460" s="3" t="s">
        <v>376</v>
      </c>
      <c r="R460" s="13" t="s">
        <v>139</v>
      </c>
      <c r="S460" s="13" t="str">
        <f t="shared" si="29"/>
        <v>10/08/16</v>
      </c>
      <c r="T460" s="13" t="str">
        <f t="shared" si="30"/>
        <v>21:11:15</v>
      </c>
      <c r="U460" s="49">
        <v>5.4176330566399998E-2</v>
      </c>
      <c r="V460" s="49">
        <v>10</v>
      </c>
    </row>
    <row r="461" spans="1:22" x14ac:dyDescent="0.35">
      <c r="A461" s="13" t="s">
        <v>1301</v>
      </c>
      <c r="B461" s="43">
        <v>35.525323999999998</v>
      </c>
      <c r="C461" s="43">
        <v>-119.07514500000001</v>
      </c>
      <c r="D461" s="32" t="str">
        <f t="shared" si="28"/>
        <v>ANG_CH4_00459</v>
      </c>
      <c r="E461" s="32" t="s">
        <v>350</v>
      </c>
      <c r="F461" s="32" t="s">
        <v>351</v>
      </c>
      <c r="G461" s="32">
        <f t="shared" si="31"/>
        <v>459</v>
      </c>
      <c r="H461" s="44">
        <v>35.525227999999998</v>
      </c>
      <c r="I461" s="44">
        <v>-119.075097</v>
      </c>
      <c r="J461" s="33" t="s">
        <v>514</v>
      </c>
      <c r="K461" s="3" t="s">
        <v>431</v>
      </c>
      <c r="L461" s="20" t="s">
        <v>344</v>
      </c>
      <c r="M461" s="3" t="s">
        <v>174</v>
      </c>
      <c r="N461" s="3" t="s">
        <v>1280</v>
      </c>
      <c r="O461" s="3" t="s">
        <v>436</v>
      </c>
      <c r="P461" s="3"/>
      <c r="Q461" s="3" t="s">
        <v>376</v>
      </c>
      <c r="R461" s="13" t="s">
        <v>143</v>
      </c>
      <c r="S461" s="13" t="str">
        <f t="shared" si="29"/>
        <v>10/08/16</v>
      </c>
      <c r="T461" s="13" t="str">
        <f t="shared" si="30"/>
        <v>21:33:09</v>
      </c>
      <c r="U461" s="49">
        <v>0.36983399372499998</v>
      </c>
      <c r="V461" s="49" t="s">
        <v>1217</v>
      </c>
    </row>
    <row r="462" spans="1:22" x14ac:dyDescent="0.35">
      <c r="A462" s="13" t="s">
        <v>1301</v>
      </c>
      <c r="B462" s="43">
        <v>35.525323999999998</v>
      </c>
      <c r="C462" s="43">
        <v>-119.07514500000001</v>
      </c>
      <c r="D462" s="32" t="str">
        <f t="shared" si="28"/>
        <v>ANG_CH4_00460</v>
      </c>
      <c r="E462" s="32" t="s">
        <v>350</v>
      </c>
      <c r="F462" s="32" t="s">
        <v>351</v>
      </c>
      <c r="G462" s="32">
        <f t="shared" si="31"/>
        <v>460</v>
      </c>
      <c r="H462" s="44">
        <v>35.525227999999998</v>
      </c>
      <c r="I462" s="44">
        <v>-119.075097</v>
      </c>
      <c r="J462" s="33" t="s">
        <v>514</v>
      </c>
      <c r="K462" s="3" t="s">
        <v>431</v>
      </c>
      <c r="L462" s="20" t="s">
        <v>344</v>
      </c>
      <c r="M462" s="3" t="s">
        <v>174</v>
      </c>
      <c r="N462" s="3" t="s">
        <v>1289</v>
      </c>
      <c r="O462" s="3" t="s">
        <v>436</v>
      </c>
      <c r="P462" s="3"/>
      <c r="Q462" s="3" t="s">
        <v>376</v>
      </c>
      <c r="R462" s="13" t="s">
        <v>144</v>
      </c>
      <c r="S462" s="13" t="str">
        <f t="shared" si="29"/>
        <v>10/08/16</v>
      </c>
      <c r="T462" s="13" t="str">
        <f t="shared" si="30"/>
        <v>21:39:55</v>
      </c>
      <c r="U462" s="49">
        <v>3.5405581584199999E-2</v>
      </c>
      <c r="V462" s="49">
        <v>22.085742007</v>
      </c>
    </row>
    <row r="463" spans="1:22" x14ac:dyDescent="0.35">
      <c r="A463" s="13" t="s">
        <v>1301</v>
      </c>
      <c r="B463" s="43">
        <v>35.525323999999998</v>
      </c>
      <c r="C463" s="43">
        <v>-119.07514500000001</v>
      </c>
      <c r="D463" s="32" t="str">
        <f t="shared" si="28"/>
        <v>ANG_CH4_00461</v>
      </c>
      <c r="E463" s="32" t="s">
        <v>350</v>
      </c>
      <c r="F463" s="32" t="s">
        <v>351</v>
      </c>
      <c r="G463" s="32">
        <f t="shared" si="31"/>
        <v>461</v>
      </c>
      <c r="H463" s="44">
        <v>35.525227999999998</v>
      </c>
      <c r="I463" s="44">
        <v>-119.075097</v>
      </c>
      <c r="J463" s="33" t="s">
        <v>514</v>
      </c>
      <c r="K463" s="20" t="s">
        <v>1251</v>
      </c>
      <c r="L463" s="20" t="s">
        <v>344</v>
      </c>
      <c r="M463" s="3" t="s">
        <v>174</v>
      </c>
      <c r="N463" s="3" t="s">
        <v>1000</v>
      </c>
      <c r="O463" s="3" t="s">
        <v>436</v>
      </c>
      <c r="P463" s="3"/>
      <c r="Q463" s="3" t="s">
        <v>376</v>
      </c>
      <c r="R463" s="13" t="s">
        <v>155</v>
      </c>
      <c r="S463" s="13" t="str">
        <f t="shared" si="29"/>
        <v>10/25/16</v>
      </c>
      <c r="T463" s="13" t="str">
        <f t="shared" si="30"/>
        <v>19:13:31</v>
      </c>
      <c r="U463" s="49">
        <v>0.23232376389199999</v>
      </c>
      <c r="V463" s="49" t="s">
        <v>1217</v>
      </c>
    </row>
    <row r="464" spans="1:22" x14ac:dyDescent="0.35">
      <c r="A464" s="13" t="s">
        <v>1301</v>
      </c>
      <c r="B464" s="43">
        <v>35.525323999999998</v>
      </c>
      <c r="C464" s="43">
        <v>-119.07514500000001</v>
      </c>
      <c r="D464" s="32" t="str">
        <f t="shared" si="28"/>
        <v>ANG_CH4_00462</v>
      </c>
      <c r="E464" s="32" t="s">
        <v>350</v>
      </c>
      <c r="F464" s="32" t="s">
        <v>351</v>
      </c>
      <c r="G464" s="32">
        <f t="shared" si="31"/>
        <v>462</v>
      </c>
      <c r="H464" s="44">
        <v>35.525227999999998</v>
      </c>
      <c r="I464" s="44">
        <v>-119.075097</v>
      </c>
      <c r="J464" s="33" t="s">
        <v>514</v>
      </c>
      <c r="K464" s="20" t="s">
        <v>1251</v>
      </c>
      <c r="L464" s="20" t="s">
        <v>344</v>
      </c>
      <c r="M464" s="3" t="s">
        <v>174</v>
      </c>
      <c r="N464" s="3" t="s">
        <v>1254</v>
      </c>
      <c r="O464" s="3" t="s">
        <v>436</v>
      </c>
      <c r="P464" s="3"/>
      <c r="Q464" s="3" t="s">
        <v>376</v>
      </c>
      <c r="R464" s="13" t="s">
        <v>132</v>
      </c>
      <c r="S464" s="13" t="str">
        <f t="shared" si="29"/>
        <v>10/08/16</v>
      </c>
      <c r="T464" s="13" t="str">
        <f t="shared" si="30"/>
        <v>20:23:59</v>
      </c>
      <c r="U464" s="49" t="s">
        <v>1217</v>
      </c>
      <c r="V464" s="49" t="s">
        <v>1217</v>
      </c>
    </row>
    <row r="465" spans="1:22" x14ac:dyDescent="0.35">
      <c r="A465" s="13" t="s">
        <v>1301</v>
      </c>
      <c r="B465" s="43">
        <v>35.525323999999998</v>
      </c>
      <c r="C465" s="43">
        <v>-119.07514500000001</v>
      </c>
      <c r="D465" s="32" t="str">
        <f t="shared" si="28"/>
        <v>ANG_CH4_00463</v>
      </c>
      <c r="E465" s="32" t="s">
        <v>350</v>
      </c>
      <c r="F465" s="32" t="s">
        <v>351</v>
      </c>
      <c r="G465" s="32">
        <f t="shared" si="31"/>
        <v>463</v>
      </c>
      <c r="H465" s="44">
        <v>35.525227999999998</v>
      </c>
      <c r="I465" s="44">
        <v>-119.075097</v>
      </c>
      <c r="J465" s="33" t="s">
        <v>514</v>
      </c>
      <c r="K465" s="3" t="s">
        <v>431</v>
      </c>
      <c r="L465" s="20" t="s">
        <v>344</v>
      </c>
      <c r="M465" s="3" t="s">
        <v>174</v>
      </c>
      <c r="N465" s="3" t="s">
        <v>1274</v>
      </c>
      <c r="O465" s="3" t="s">
        <v>436</v>
      </c>
      <c r="P465" s="3"/>
      <c r="Q465" s="3" t="s">
        <v>376</v>
      </c>
      <c r="R465" s="13" t="s">
        <v>140</v>
      </c>
      <c r="S465" s="13" t="str">
        <f t="shared" si="29"/>
        <v>10/08/16</v>
      </c>
      <c r="T465" s="13" t="str">
        <f t="shared" si="30"/>
        <v>21:16:37</v>
      </c>
      <c r="U465" s="49" t="s">
        <v>1217</v>
      </c>
      <c r="V465" s="49" t="s">
        <v>1217</v>
      </c>
    </row>
    <row r="466" spans="1:22" x14ac:dyDescent="0.35">
      <c r="A466" s="13" t="s">
        <v>1302</v>
      </c>
      <c r="B466" s="44">
        <v>35.497092000000002</v>
      </c>
      <c r="C466" s="44">
        <v>-118.89791700000001</v>
      </c>
      <c r="D466" s="32" t="str">
        <f t="shared" si="28"/>
        <v>ANG_CH4_00464</v>
      </c>
      <c r="E466" s="32" t="s">
        <v>350</v>
      </c>
      <c r="F466" s="32" t="s">
        <v>351</v>
      </c>
      <c r="G466" s="32">
        <f t="shared" si="31"/>
        <v>464</v>
      </c>
      <c r="H466" s="44">
        <v>35.497092000000002</v>
      </c>
      <c r="I466" s="44">
        <v>-118.89791700000001</v>
      </c>
      <c r="J466" s="33" t="s">
        <v>343</v>
      </c>
      <c r="K466" s="20" t="s">
        <v>1251</v>
      </c>
      <c r="L466" s="20" t="s">
        <v>344</v>
      </c>
      <c r="M466" s="3" t="s">
        <v>174</v>
      </c>
      <c r="N466" s="3" t="s">
        <v>995</v>
      </c>
      <c r="O466" s="3" t="s">
        <v>436</v>
      </c>
      <c r="P466" s="3"/>
      <c r="Q466" s="3" t="s">
        <v>376</v>
      </c>
      <c r="R466" s="13" t="s">
        <v>154</v>
      </c>
      <c r="S466" s="13" t="str">
        <f t="shared" si="29"/>
        <v>10/25/16</v>
      </c>
      <c r="T466" s="13" t="str">
        <f t="shared" si="30"/>
        <v>18:46:53</v>
      </c>
      <c r="U466" s="49">
        <v>0.19444974325600001</v>
      </c>
      <c r="V466" s="49">
        <v>12.969194269500001</v>
      </c>
    </row>
    <row r="467" spans="1:22" x14ac:dyDescent="0.35">
      <c r="A467" s="13" t="s">
        <v>1303</v>
      </c>
      <c r="B467" s="43">
        <v>35.515484999999998</v>
      </c>
      <c r="C467" s="43">
        <v>-119.03411199999999</v>
      </c>
      <c r="D467" s="32" t="str">
        <f t="shared" si="28"/>
        <v>ANG_CH4_00465</v>
      </c>
      <c r="E467" s="32" t="s">
        <v>350</v>
      </c>
      <c r="F467" s="32" t="s">
        <v>351</v>
      </c>
      <c r="G467" s="32">
        <f t="shared" si="31"/>
        <v>465</v>
      </c>
      <c r="H467" s="44">
        <v>35.515439000000001</v>
      </c>
      <c r="I467" s="44">
        <v>-119.034069</v>
      </c>
      <c r="J467" s="33" t="s">
        <v>343</v>
      </c>
      <c r="K467" s="20" t="s">
        <v>1251</v>
      </c>
      <c r="L467" s="20" t="s">
        <v>344</v>
      </c>
      <c r="M467" s="3" t="s">
        <v>174</v>
      </c>
      <c r="N467" s="3" t="s">
        <v>1255</v>
      </c>
      <c r="O467" s="3" t="s">
        <v>436</v>
      </c>
      <c r="P467" s="3"/>
      <c r="Q467" s="3" t="s">
        <v>376</v>
      </c>
      <c r="R467" s="13" t="s">
        <v>1256</v>
      </c>
      <c r="S467" s="13" t="str">
        <f t="shared" si="29"/>
        <v>10/25/16</v>
      </c>
      <c r="T467" s="13" t="str">
        <f t="shared" si="30"/>
        <v>19:04:48</v>
      </c>
      <c r="U467" s="49">
        <v>9.3193436265000003</v>
      </c>
      <c r="V467" s="49" t="s">
        <v>1217</v>
      </c>
    </row>
    <row r="468" spans="1:22" x14ac:dyDescent="0.35">
      <c r="A468" s="13" t="s">
        <v>1304</v>
      </c>
      <c r="B468" s="43">
        <v>35.466085</v>
      </c>
      <c r="C468" s="43">
        <v>-118.974716</v>
      </c>
      <c r="D468" s="32" t="str">
        <f t="shared" si="28"/>
        <v>ANG_CH4_00466</v>
      </c>
      <c r="E468" s="32" t="s">
        <v>350</v>
      </c>
      <c r="F468" s="32" t="s">
        <v>351</v>
      </c>
      <c r="G468" s="32">
        <f t="shared" si="31"/>
        <v>466</v>
      </c>
      <c r="H468" s="44">
        <v>35.466039000000002</v>
      </c>
      <c r="I468" s="44">
        <v>-118.974722</v>
      </c>
      <c r="J468" s="33" t="s">
        <v>343</v>
      </c>
      <c r="K468" s="20" t="s">
        <v>1251</v>
      </c>
      <c r="L468" s="20" t="s">
        <v>344</v>
      </c>
      <c r="M468" s="3" t="s">
        <v>174</v>
      </c>
      <c r="N468" s="3" t="s">
        <v>999</v>
      </c>
      <c r="O468" s="3" t="s">
        <v>436</v>
      </c>
      <c r="P468" s="3"/>
      <c r="Q468" s="3" t="s">
        <v>376</v>
      </c>
      <c r="R468" s="13" t="s">
        <v>155</v>
      </c>
      <c r="S468" s="13" t="str">
        <f t="shared" si="29"/>
        <v>10/25/16</v>
      </c>
      <c r="T468" s="13" t="str">
        <f t="shared" si="30"/>
        <v>19:13:31</v>
      </c>
      <c r="U468" s="49">
        <v>0.116293320432</v>
      </c>
      <c r="V468" s="49" t="s">
        <v>1217</v>
      </c>
    </row>
    <row r="469" spans="1:22" x14ac:dyDescent="0.35">
      <c r="A469" s="13" t="s">
        <v>1305</v>
      </c>
      <c r="B469" s="44">
        <v>35.439366999999997</v>
      </c>
      <c r="C469" s="44">
        <v>-118.97818100000001</v>
      </c>
      <c r="D469" s="32" t="str">
        <f t="shared" si="28"/>
        <v>ANG_CH4_00467</v>
      </c>
      <c r="E469" s="32" t="s">
        <v>350</v>
      </c>
      <c r="F469" s="32" t="s">
        <v>351</v>
      </c>
      <c r="G469" s="32">
        <f t="shared" si="31"/>
        <v>467</v>
      </c>
      <c r="H469" s="44">
        <v>35.439366999999997</v>
      </c>
      <c r="I469" s="44">
        <v>-118.97818100000001</v>
      </c>
      <c r="J469" s="33" t="s">
        <v>343</v>
      </c>
      <c r="K469" s="20" t="s">
        <v>1251</v>
      </c>
      <c r="L469" s="20" t="s">
        <v>344</v>
      </c>
      <c r="M469" s="3" t="s">
        <v>174</v>
      </c>
      <c r="N469" s="3" t="s">
        <v>1003</v>
      </c>
      <c r="O469" s="3" t="s">
        <v>427</v>
      </c>
      <c r="P469" s="3"/>
      <c r="Q469" s="3" t="s">
        <v>376</v>
      </c>
      <c r="R469" s="13" t="s">
        <v>156</v>
      </c>
      <c r="S469" s="13" t="str">
        <f t="shared" si="29"/>
        <v>10/25/16</v>
      </c>
      <c r="T469" s="13" t="str">
        <f t="shared" si="30"/>
        <v>19:21:03</v>
      </c>
      <c r="U469" s="49">
        <v>9.5587735529999995E-2</v>
      </c>
      <c r="V469" s="49">
        <v>16.970562748500001</v>
      </c>
    </row>
    <row r="470" spans="1:22" x14ac:dyDescent="0.35">
      <c r="A470" s="13" t="s">
        <v>1306</v>
      </c>
      <c r="B470" s="44">
        <v>35.503785999999998</v>
      </c>
      <c r="C470" s="44">
        <v>-119.069425</v>
      </c>
      <c r="D470" s="32" t="str">
        <f t="shared" si="28"/>
        <v>ANG_CH4_00468</v>
      </c>
      <c r="E470" s="32" t="s">
        <v>350</v>
      </c>
      <c r="F470" s="32" t="s">
        <v>351</v>
      </c>
      <c r="G470" s="32">
        <f t="shared" si="31"/>
        <v>468</v>
      </c>
      <c r="H470" s="44">
        <v>35.503785999999998</v>
      </c>
      <c r="I470" s="44">
        <v>-119.069425</v>
      </c>
      <c r="J470" s="33" t="s">
        <v>343</v>
      </c>
      <c r="K470" s="20" t="s">
        <v>1251</v>
      </c>
      <c r="L470" s="20" t="s">
        <v>344</v>
      </c>
      <c r="M470" s="3" t="s">
        <v>174</v>
      </c>
      <c r="N470" s="3" t="s">
        <v>1004</v>
      </c>
      <c r="O470" s="3" t="s">
        <v>436</v>
      </c>
      <c r="P470" s="3"/>
      <c r="Q470" s="3" t="s">
        <v>376</v>
      </c>
      <c r="R470" s="13" t="s">
        <v>156</v>
      </c>
      <c r="S470" s="13" t="str">
        <f t="shared" si="29"/>
        <v>10/25/16</v>
      </c>
      <c r="T470" s="13" t="str">
        <f t="shared" si="30"/>
        <v>19:21:03</v>
      </c>
      <c r="U470" s="49" t="s">
        <v>1217</v>
      </c>
      <c r="V470" s="49" t="s">
        <v>1217</v>
      </c>
    </row>
    <row r="471" spans="1:22" x14ac:dyDescent="0.35">
      <c r="A471" s="13" t="s">
        <v>1307</v>
      </c>
      <c r="B471" s="43">
        <v>35.504629000000001</v>
      </c>
      <c r="C471" s="43">
        <v>-119.070707</v>
      </c>
      <c r="D471" s="32" t="str">
        <f t="shared" si="28"/>
        <v>ANG_CH4_00469</v>
      </c>
      <c r="E471" s="32" t="s">
        <v>350</v>
      </c>
      <c r="F471" s="32" t="s">
        <v>351</v>
      </c>
      <c r="G471" s="32">
        <f t="shared" si="31"/>
        <v>469</v>
      </c>
      <c r="H471" s="44">
        <v>35.504517</v>
      </c>
      <c r="I471" s="44">
        <v>-119.070717</v>
      </c>
      <c r="J471" s="33" t="s">
        <v>514</v>
      </c>
      <c r="K471" s="20" t="s">
        <v>1251</v>
      </c>
      <c r="L471" s="20" t="s">
        <v>344</v>
      </c>
      <c r="M471" s="3" t="s">
        <v>174</v>
      </c>
      <c r="N471" s="3" t="s">
        <v>1284</v>
      </c>
      <c r="O471" s="3" t="s">
        <v>436</v>
      </c>
      <c r="P471" s="3"/>
      <c r="Q471" s="3" t="s">
        <v>376</v>
      </c>
      <c r="R471" s="13" t="s">
        <v>144</v>
      </c>
      <c r="S471" s="13" t="str">
        <f t="shared" si="29"/>
        <v>10/08/16</v>
      </c>
      <c r="T471" s="13" t="str">
        <f t="shared" si="30"/>
        <v>21:39:55</v>
      </c>
      <c r="U471" s="49" t="s">
        <v>1217</v>
      </c>
      <c r="V471" s="49" t="s">
        <v>1217</v>
      </c>
    </row>
    <row r="472" spans="1:22" x14ac:dyDescent="0.35">
      <c r="A472" s="13" t="s">
        <v>1307</v>
      </c>
      <c r="B472" s="43">
        <v>35.504629000000001</v>
      </c>
      <c r="C472" s="43">
        <v>-119.070707</v>
      </c>
      <c r="D472" s="32" t="str">
        <f t="shared" si="28"/>
        <v>ANG_CH4_00470</v>
      </c>
      <c r="E472" s="32" t="s">
        <v>350</v>
      </c>
      <c r="F472" s="32" t="s">
        <v>351</v>
      </c>
      <c r="G472" s="32">
        <f t="shared" si="31"/>
        <v>470</v>
      </c>
      <c r="H472" s="44">
        <v>35.504561000000002</v>
      </c>
      <c r="I472" s="44">
        <v>-119.070683</v>
      </c>
      <c r="J472" s="33" t="s">
        <v>514</v>
      </c>
      <c r="K472" s="20" t="s">
        <v>1251</v>
      </c>
      <c r="L472" s="20" t="s">
        <v>344</v>
      </c>
      <c r="M472" s="3" t="s">
        <v>174</v>
      </c>
      <c r="N472" s="3" t="s">
        <v>1257</v>
      </c>
      <c r="O472" s="3" t="s">
        <v>436</v>
      </c>
      <c r="P472" s="3"/>
      <c r="Q472" s="3" t="s">
        <v>376</v>
      </c>
      <c r="R472" s="13" t="s">
        <v>156</v>
      </c>
      <c r="S472" s="13" t="str">
        <f t="shared" si="29"/>
        <v>10/25/16</v>
      </c>
      <c r="T472" s="13" t="str">
        <f t="shared" si="30"/>
        <v>19:21:03</v>
      </c>
      <c r="U472" s="49" t="s">
        <v>1217</v>
      </c>
      <c r="V472" s="49" t="s">
        <v>1217</v>
      </c>
    </row>
    <row r="473" spans="1:22" x14ac:dyDescent="0.35">
      <c r="A473" s="13" t="s">
        <v>1308</v>
      </c>
      <c r="B473" s="43">
        <v>35.540219</v>
      </c>
      <c r="C473" s="43">
        <v>-119.092173</v>
      </c>
      <c r="D473" s="32" t="str">
        <f t="shared" si="28"/>
        <v>ANG_CH4_00471</v>
      </c>
      <c r="E473" s="32" t="s">
        <v>350</v>
      </c>
      <c r="F473" s="32" t="s">
        <v>351</v>
      </c>
      <c r="G473" s="32">
        <f t="shared" si="31"/>
        <v>471</v>
      </c>
      <c r="H473" s="44">
        <v>35.540377999999997</v>
      </c>
      <c r="I473" s="44">
        <v>-119.092311</v>
      </c>
      <c r="J473" s="33" t="s">
        <v>343</v>
      </c>
      <c r="K473" s="20" t="s">
        <v>1251</v>
      </c>
      <c r="L473" s="20" t="s">
        <v>344</v>
      </c>
      <c r="M473" s="3" t="s">
        <v>174</v>
      </c>
      <c r="N473" s="3" t="s">
        <v>1260</v>
      </c>
      <c r="O473" s="3" t="s">
        <v>436</v>
      </c>
      <c r="P473" s="3"/>
      <c r="Q473" s="3" t="s">
        <v>376</v>
      </c>
      <c r="R473" s="13" t="s">
        <v>156</v>
      </c>
      <c r="S473" s="13" t="str">
        <f t="shared" si="29"/>
        <v>10/25/16</v>
      </c>
      <c r="T473" s="13" t="str">
        <f t="shared" si="30"/>
        <v>19:21:03</v>
      </c>
      <c r="U473" s="49">
        <v>0.104919828475</v>
      </c>
      <c r="V473" s="49">
        <v>15</v>
      </c>
    </row>
    <row r="474" spans="1:22" x14ac:dyDescent="0.35">
      <c r="A474" s="13" t="s">
        <v>1309</v>
      </c>
      <c r="B474" s="43">
        <v>35.542597999999998</v>
      </c>
      <c r="C474" s="43">
        <v>-119.09251999999999</v>
      </c>
      <c r="D474" s="32" t="str">
        <f t="shared" si="28"/>
        <v>ANG_CH4_00472</v>
      </c>
      <c r="E474" s="32" t="s">
        <v>350</v>
      </c>
      <c r="F474" s="32" t="s">
        <v>351</v>
      </c>
      <c r="G474" s="32">
        <f t="shared" si="31"/>
        <v>472</v>
      </c>
      <c r="H474" s="44">
        <v>35.542614</v>
      </c>
      <c r="I474" s="44">
        <v>-119.092439</v>
      </c>
      <c r="J474" s="33" t="s">
        <v>343</v>
      </c>
      <c r="K474" s="20" t="s">
        <v>1251</v>
      </c>
      <c r="L474" s="20" t="s">
        <v>344</v>
      </c>
      <c r="M474" s="3" t="s">
        <v>174</v>
      </c>
      <c r="N474" s="3" t="s">
        <v>1261</v>
      </c>
      <c r="O474" s="3" t="s">
        <v>1230</v>
      </c>
      <c r="P474" s="3"/>
      <c r="Q474" s="3" t="s">
        <v>1230</v>
      </c>
      <c r="R474" s="13" t="s">
        <v>156</v>
      </c>
      <c r="S474" s="13" t="str">
        <f t="shared" si="29"/>
        <v>10/25/16</v>
      </c>
      <c r="T474" s="13" t="str">
        <f t="shared" si="30"/>
        <v>19:21:03</v>
      </c>
      <c r="U474" s="49">
        <v>0.13511061668400001</v>
      </c>
      <c r="V474" s="49">
        <v>17.4928556845</v>
      </c>
    </row>
    <row r="475" spans="1:22" x14ac:dyDescent="0.35">
      <c r="A475" s="13" t="s">
        <v>1310</v>
      </c>
      <c r="B475" s="43">
        <v>35.544887000000003</v>
      </c>
      <c r="C475" s="43">
        <v>-119.091655</v>
      </c>
      <c r="D475" s="32" t="str">
        <f t="shared" si="28"/>
        <v>ANG_CH4_00473</v>
      </c>
      <c r="E475" s="32" t="s">
        <v>350</v>
      </c>
      <c r="F475" s="32" t="s">
        <v>351</v>
      </c>
      <c r="G475" s="32">
        <f t="shared" si="31"/>
        <v>473</v>
      </c>
      <c r="H475" s="44">
        <v>35.544899999999998</v>
      </c>
      <c r="I475" s="44">
        <v>-119.09175</v>
      </c>
      <c r="J475" s="33" t="s">
        <v>343</v>
      </c>
      <c r="K475" s="20" t="s">
        <v>1251</v>
      </c>
      <c r="L475" s="20" t="s">
        <v>344</v>
      </c>
      <c r="M475" s="3" t="s">
        <v>174</v>
      </c>
      <c r="N475" s="3" t="s">
        <v>1262</v>
      </c>
      <c r="O475" s="3" t="s">
        <v>1230</v>
      </c>
      <c r="P475" s="3"/>
      <c r="Q475" s="3" t="s">
        <v>1230</v>
      </c>
      <c r="R475" s="13" t="s">
        <v>156</v>
      </c>
      <c r="S475" s="13" t="str">
        <f t="shared" si="29"/>
        <v>10/25/16</v>
      </c>
      <c r="T475" s="13" t="str">
        <f t="shared" si="30"/>
        <v>19:21:03</v>
      </c>
      <c r="U475" s="49">
        <v>2.7903634775400001</v>
      </c>
      <c r="V475" s="49" t="s">
        <v>1217</v>
      </c>
    </row>
    <row r="476" spans="1:22" x14ac:dyDescent="0.35">
      <c r="A476" s="13" t="s">
        <v>1311</v>
      </c>
      <c r="B476" s="43">
        <v>35.505237000000001</v>
      </c>
      <c r="C476" s="43">
        <v>-119.08237200000001</v>
      </c>
      <c r="D476" s="32" t="str">
        <f t="shared" si="28"/>
        <v>ANG_CH4_00474</v>
      </c>
      <c r="E476" s="32" t="s">
        <v>350</v>
      </c>
      <c r="F476" s="32" t="s">
        <v>351</v>
      </c>
      <c r="G476" s="32">
        <f t="shared" si="31"/>
        <v>474</v>
      </c>
      <c r="H476" s="44">
        <v>35.505153</v>
      </c>
      <c r="I476" s="44">
        <v>-119.08237800000001</v>
      </c>
      <c r="J476" s="33" t="s">
        <v>343</v>
      </c>
      <c r="K476" s="3" t="s">
        <v>431</v>
      </c>
      <c r="L476" s="20" t="s">
        <v>344</v>
      </c>
      <c r="M476" s="3" t="s">
        <v>174</v>
      </c>
      <c r="N476" s="3" t="s">
        <v>963</v>
      </c>
      <c r="O476" s="3" t="s">
        <v>436</v>
      </c>
      <c r="P476" s="3"/>
      <c r="Q476" s="3" t="s">
        <v>376</v>
      </c>
      <c r="R476" s="13" t="s">
        <v>136</v>
      </c>
      <c r="S476" s="13" t="str">
        <f t="shared" si="29"/>
        <v>10/08/16</v>
      </c>
      <c r="T476" s="13" t="str">
        <f t="shared" si="30"/>
        <v>20:55:02</v>
      </c>
      <c r="U476" s="49">
        <v>2.9802502365799999E-2</v>
      </c>
      <c r="V476" s="49">
        <v>6.0083275543200001</v>
      </c>
    </row>
    <row r="477" spans="1:22" x14ac:dyDescent="0.35">
      <c r="A477" s="13" t="s">
        <v>1312</v>
      </c>
      <c r="B477" s="43">
        <v>35.529299000000002</v>
      </c>
      <c r="C477" s="43">
        <v>-119.081051</v>
      </c>
      <c r="D477" s="32" t="str">
        <f t="shared" si="28"/>
        <v>ANG_CH4_00475</v>
      </c>
      <c r="E477" s="32" t="s">
        <v>350</v>
      </c>
      <c r="F477" s="32" t="s">
        <v>351</v>
      </c>
      <c r="G477" s="32">
        <f t="shared" si="31"/>
        <v>475</v>
      </c>
      <c r="H477" s="44">
        <v>35.529175000000002</v>
      </c>
      <c r="I477" s="44">
        <v>-119.08107200000001</v>
      </c>
      <c r="J477" s="33" t="s">
        <v>514</v>
      </c>
      <c r="K477" s="3" t="s">
        <v>431</v>
      </c>
      <c r="L477" s="20" t="s">
        <v>344</v>
      </c>
      <c r="M477" s="3" t="s">
        <v>174</v>
      </c>
      <c r="N477" s="3" t="s">
        <v>1266</v>
      </c>
      <c r="O477" s="3" t="s">
        <v>436</v>
      </c>
      <c r="P477" s="3"/>
      <c r="Q477" s="3" t="s">
        <v>376</v>
      </c>
      <c r="R477" s="13" t="s">
        <v>136</v>
      </c>
      <c r="S477" s="13" t="str">
        <f t="shared" si="29"/>
        <v>10/08/16</v>
      </c>
      <c r="T477" s="13" t="str">
        <f t="shared" si="30"/>
        <v>20:55:02</v>
      </c>
      <c r="U477" s="49">
        <v>10.590729577699999</v>
      </c>
      <c r="V477" s="49">
        <v>631.20333490899998</v>
      </c>
    </row>
    <row r="478" spans="1:22" x14ac:dyDescent="0.35">
      <c r="A478" s="13" t="s">
        <v>1312</v>
      </c>
      <c r="B478" s="43">
        <v>35.470629000000002</v>
      </c>
      <c r="C478" s="43">
        <v>-119.062591</v>
      </c>
      <c r="D478" s="32" t="str">
        <f t="shared" si="28"/>
        <v>ANG_CH4_00476</v>
      </c>
      <c r="E478" s="32" t="s">
        <v>350</v>
      </c>
      <c r="F478" s="32" t="s">
        <v>351</v>
      </c>
      <c r="G478" s="32">
        <f t="shared" si="31"/>
        <v>476</v>
      </c>
      <c r="H478" s="44">
        <v>35.470585999999997</v>
      </c>
      <c r="I478" s="44">
        <v>-119.062578</v>
      </c>
      <c r="J478" s="33" t="s">
        <v>514</v>
      </c>
      <c r="K478" s="20" t="s">
        <v>434</v>
      </c>
      <c r="L478" s="20" t="s">
        <v>344</v>
      </c>
      <c r="M478" s="3" t="s">
        <v>174</v>
      </c>
      <c r="N478" s="3" t="s">
        <v>1267</v>
      </c>
      <c r="O478" s="3" t="s">
        <v>436</v>
      </c>
      <c r="P478" s="3"/>
      <c r="Q478" s="3" t="s">
        <v>376</v>
      </c>
      <c r="R478" s="13" t="s">
        <v>137</v>
      </c>
      <c r="S478" s="13" t="str">
        <f t="shared" si="29"/>
        <v>10/08/16</v>
      </c>
      <c r="T478" s="13" t="str">
        <f t="shared" si="30"/>
        <v>21:01:16</v>
      </c>
      <c r="U478" s="49">
        <v>4.7814248362600002E-2</v>
      </c>
      <c r="V478" s="49">
        <v>8.9442719099999994</v>
      </c>
    </row>
    <row r="479" spans="1:22" x14ac:dyDescent="0.35">
      <c r="A479" s="13" t="s">
        <v>1312</v>
      </c>
      <c r="B479" s="43">
        <v>35.529299000000002</v>
      </c>
      <c r="C479" s="43">
        <v>-119.081051</v>
      </c>
      <c r="D479" s="32" t="str">
        <f t="shared" si="28"/>
        <v>ANG_CH4_00477</v>
      </c>
      <c r="E479" s="32" t="s">
        <v>350</v>
      </c>
      <c r="F479" s="32" t="s">
        <v>351</v>
      </c>
      <c r="G479" s="32">
        <f t="shared" si="31"/>
        <v>477</v>
      </c>
      <c r="H479" s="44">
        <v>35.529181000000001</v>
      </c>
      <c r="I479" s="44">
        <v>-119.081008</v>
      </c>
      <c r="J479" s="33" t="s">
        <v>514</v>
      </c>
      <c r="K479" s="3" t="s">
        <v>431</v>
      </c>
      <c r="L479" s="20" t="s">
        <v>344</v>
      </c>
      <c r="M479" s="3" t="s">
        <v>174</v>
      </c>
      <c r="N479" s="3" t="s">
        <v>1290</v>
      </c>
      <c r="O479" s="3" t="s">
        <v>436</v>
      </c>
      <c r="P479" s="3"/>
      <c r="Q479" s="3" t="s">
        <v>376</v>
      </c>
      <c r="R479" s="13" t="s">
        <v>144</v>
      </c>
      <c r="S479" s="13" t="str">
        <f t="shared" si="29"/>
        <v>10/08/16</v>
      </c>
      <c r="T479" s="13" t="str">
        <f t="shared" si="30"/>
        <v>21:39:55</v>
      </c>
      <c r="U479" s="49">
        <v>5.2465958728000004</v>
      </c>
      <c r="V479" s="49">
        <v>317.70555550699999</v>
      </c>
    </row>
    <row r="480" spans="1:22" x14ac:dyDescent="0.35">
      <c r="A480" s="13" t="s">
        <v>1312</v>
      </c>
      <c r="B480" s="43">
        <v>35.470629000000002</v>
      </c>
      <c r="C480" s="43">
        <v>-119.062591</v>
      </c>
      <c r="D480" s="32" t="str">
        <f t="shared" si="28"/>
        <v>ANG_CH4_00478</v>
      </c>
      <c r="E480" s="32" t="s">
        <v>350</v>
      </c>
      <c r="F480" s="32" t="s">
        <v>351</v>
      </c>
      <c r="G480" s="32">
        <f t="shared" si="31"/>
        <v>478</v>
      </c>
      <c r="H480" s="44">
        <v>35.470585999999997</v>
      </c>
      <c r="I480" s="44">
        <v>-119.062578</v>
      </c>
      <c r="J480" s="33" t="s">
        <v>514</v>
      </c>
      <c r="K480" s="20" t="s">
        <v>434</v>
      </c>
      <c r="L480" s="20" t="s">
        <v>344</v>
      </c>
      <c r="M480" s="3" t="s">
        <v>174</v>
      </c>
      <c r="N480" s="3" t="s">
        <v>970</v>
      </c>
      <c r="O480" s="3" t="s">
        <v>436</v>
      </c>
      <c r="P480" s="3"/>
      <c r="Q480" s="3" t="s">
        <v>376</v>
      </c>
      <c r="R480" s="13" t="s">
        <v>138</v>
      </c>
      <c r="S480" s="13" t="str">
        <f t="shared" si="29"/>
        <v>10/08/16</v>
      </c>
      <c r="T480" s="13" t="str">
        <f t="shared" si="30"/>
        <v>21:06:04</v>
      </c>
      <c r="U480" s="49" t="s">
        <v>1217</v>
      </c>
      <c r="V480" s="49" t="s">
        <v>1217</v>
      </c>
    </row>
    <row r="481" spans="1:22" x14ac:dyDescent="0.35">
      <c r="A481" s="13" t="s">
        <v>1312</v>
      </c>
      <c r="B481" s="43">
        <v>35.529299000000002</v>
      </c>
      <c r="C481" s="43">
        <v>-119.081051</v>
      </c>
      <c r="D481" s="32" t="str">
        <f t="shared" si="28"/>
        <v>ANG_CH4_00479</v>
      </c>
      <c r="E481" s="32" t="s">
        <v>350</v>
      </c>
      <c r="F481" s="32" t="s">
        <v>351</v>
      </c>
      <c r="G481" s="32">
        <f t="shared" si="31"/>
        <v>479</v>
      </c>
      <c r="H481" s="44">
        <v>35.529181000000001</v>
      </c>
      <c r="I481" s="44">
        <v>-119.081008</v>
      </c>
      <c r="J481" s="33" t="s">
        <v>514</v>
      </c>
      <c r="K481" s="3" t="s">
        <v>431</v>
      </c>
      <c r="L481" s="20" t="s">
        <v>344</v>
      </c>
      <c r="M481" s="3" t="s">
        <v>174</v>
      </c>
      <c r="N481" s="3" t="s">
        <v>1275</v>
      </c>
      <c r="O481" s="3" t="s">
        <v>436</v>
      </c>
      <c r="P481" s="3"/>
      <c r="Q481" s="3" t="s">
        <v>376</v>
      </c>
      <c r="R481" s="13" t="s">
        <v>140</v>
      </c>
      <c r="S481" s="13" t="str">
        <f t="shared" si="29"/>
        <v>10/08/16</v>
      </c>
      <c r="T481" s="13" t="str">
        <f t="shared" si="30"/>
        <v>21:16:37</v>
      </c>
      <c r="U481" s="49" t="s">
        <v>1217</v>
      </c>
      <c r="V481" s="49" t="s">
        <v>1217</v>
      </c>
    </row>
    <row r="482" spans="1:22" x14ac:dyDescent="0.35">
      <c r="A482" s="13" t="s">
        <v>1312</v>
      </c>
      <c r="B482" s="43">
        <v>35.470629000000002</v>
      </c>
      <c r="C482" s="43">
        <v>-119.062591</v>
      </c>
      <c r="D482" s="32" t="str">
        <f t="shared" si="28"/>
        <v>ANG_CH4_00480</v>
      </c>
      <c r="E482" s="32" t="s">
        <v>350</v>
      </c>
      <c r="F482" s="32" t="s">
        <v>351</v>
      </c>
      <c r="G482" s="32">
        <f t="shared" si="31"/>
        <v>480</v>
      </c>
      <c r="H482" s="44">
        <v>35.470585999999997</v>
      </c>
      <c r="I482" s="44">
        <v>-119.062578</v>
      </c>
      <c r="J482" s="33" t="s">
        <v>514</v>
      </c>
      <c r="K482" s="20" t="s">
        <v>434</v>
      </c>
      <c r="L482" s="20" t="s">
        <v>344</v>
      </c>
      <c r="M482" s="3" t="s">
        <v>174</v>
      </c>
      <c r="N482" s="3" t="s">
        <v>979</v>
      </c>
      <c r="O482" s="3" t="s">
        <v>436</v>
      </c>
      <c r="P482" s="3"/>
      <c r="Q482" s="3" t="s">
        <v>376</v>
      </c>
      <c r="R482" s="13" t="s">
        <v>142</v>
      </c>
      <c r="S482" s="13" t="str">
        <f t="shared" si="29"/>
        <v>10/08/16</v>
      </c>
      <c r="T482" s="13" t="str">
        <f t="shared" si="30"/>
        <v>21:28:16</v>
      </c>
      <c r="U482" s="49">
        <v>5.5802794580800001E-2</v>
      </c>
      <c r="V482" s="49" t="s">
        <v>1217</v>
      </c>
    </row>
    <row r="483" spans="1:22" x14ac:dyDescent="0.35">
      <c r="A483" s="13" t="s">
        <v>1312</v>
      </c>
      <c r="B483" s="43">
        <v>35.529299000000002</v>
      </c>
      <c r="C483" s="43">
        <v>-119.081051</v>
      </c>
      <c r="D483" s="32" t="str">
        <f t="shared" si="28"/>
        <v>ANG_CH4_00481</v>
      </c>
      <c r="E483" s="32" t="s">
        <v>350</v>
      </c>
      <c r="F483" s="32" t="s">
        <v>351</v>
      </c>
      <c r="G483" s="32">
        <f t="shared" si="31"/>
        <v>481</v>
      </c>
      <c r="H483" s="44">
        <v>35.529181000000001</v>
      </c>
      <c r="I483" s="44">
        <v>-119.081008</v>
      </c>
      <c r="J483" s="33" t="s">
        <v>514</v>
      </c>
      <c r="K483" s="3" t="s">
        <v>431</v>
      </c>
      <c r="L483" s="20" t="s">
        <v>344</v>
      </c>
      <c r="M483" s="3" t="s">
        <v>174</v>
      </c>
      <c r="N483" s="3" t="s">
        <v>1281</v>
      </c>
      <c r="O483" s="3" t="s">
        <v>436</v>
      </c>
      <c r="P483" s="3"/>
      <c r="Q483" s="3" t="s">
        <v>376</v>
      </c>
      <c r="R483" s="13" t="s">
        <v>143</v>
      </c>
      <c r="S483" s="13" t="str">
        <f t="shared" si="29"/>
        <v>10/08/16</v>
      </c>
      <c r="T483" s="13" t="str">
        <f t="shared" si="30"/>
        <v>21:33:09</v>
      </c>
      <c r="U483" s="49" t="s">
        <v>1217</v>
      </c>
      <c r="V483" s="49" t="s">
        <v>1217</v>
      </c>
    </row>
    <row r="484" spans="1:22" x14ac:dyDescent="0.35">
      <c r="A484" s="13" t="s">
        <v>1313</v>
      </c>
      <c r="B484" s="44">
        <v>35.480443999999999</v>
      </c>
      <c r="C484" s="44">
        <v>-119.081756</v>
      </c>
      <c r="D484" s="32" t="str">
        <f t="shared" si="28"/>
        <v>ANG_CH4_00482</v>
      </c>
      <c r="E484" s="32" t="s">
        <v>350</v>
      </c>
      <c r="F484" s="32" t="s">
        <v>351</v>
      </c>
      <c r="G484" s="32">
        <f t="shared" si="31"/>
        <v>482</v>
      </c>
      <c r="H484" s="44">
        <v>35.480443999999999</v>
      </c>
      <c r="I484" s="44">
        <v>-119.081756</v>
      </c>
      <c r="J484" s="33" t="s">
        <v>514</v>
      </c>
      <c r="K484" s="20" t="s">
        <v>1251</v>
      </c>
      <c r="L484" s="20" t="s">
        <v>344</v>
      </c>
      <c r="M484" s="3" t="s">
        <v>174</v>
      </c>
      <c r="N484" s="3" t="s">
        <v>1268</v>
      </c>
      <c r="O484" s="3" t="s">
        <v>1230</v>
      </c>
      <c r="P484" s="3"/>
      <c r="Q484" s="3" t="s">
        <v>1230</v>
      </c>
      <c r="R484" s="13" t="s">
        <v>138</v>
      </c>
      <c r="S484" s="13" t="str">
        <f t="shared" si="29"/>
        <v>10/08/16</v>
      </c>
      <c r="T484" s="13" t="str">
        <f t="shared" si="30"/>
        <v>21:06:04</v>
      </c>
      <c r="U484" s="49">
        <v>1.9765528384599999E-2</v>
      </c>
      <c r="V484" s="49">
        <v>10</v>
      </c>
    </row>
    <row r="485" spans="1:22" x14ac:dyDescent="0.35">
      <c r="A485" s="13" t="s">
        <v>1313</v>
      </c>
      <c r="B485" s="44">
        <v>35.480443999999999</v>
      </c>
      <c r="C485" s="44">
        <v>-119.081756</v>
      </c>
      <c r="D485" s="32" t="str">
        <f t="shared" si="28"/>
        <v>ANG_CH4_00483</v>
      </c>
      <c r="E485" s="32" t="s">
        <v>350</v>
      </c>
      <c r="F485" s="32" t="s">
        <v>351</v>
      </c>
      <c r="G485" s="32">
        <f t="shared" si="31"/>
        <v>483</v>
      </c>
      <c r="H485" s="44">
        <v>35.480443999999999</v>
      </c>
      <c r="I485" s="44">
        <v>-119.081756</v>
      </c>
      <c r="J485" s="33" t="s">
        <v>514</v>
      </c>
      <c r="K485" s="20" t="s">
        <v>1251</v>
      </c>
      <c r="L485" s="20" t="s">
        <v>344</v>
      </c>
      <c r="M485" s="3" t="s">
        <v>174</v>
      </c>
      <c r="N485" s="3" t="s">
        <v>971</v>
      </c>
      <c r="O485" s="3" t="s">
        <v>1230</v>
      </c>
      <c r="P485" s="3"/>
      <c r="Q485" s="3" t="s">
        <v>1230</v>
      </c>
      <c r="R485" s="13" t="s">
        <v>139</v>
      </c>
      <c r="S485" s="13" t="str">
        <f t="shared" si="29"/>
        <v>10/08/16</v>
      </c>
      <c r="T485" s="13" t="str">
        <f t="shared" si="30"/>
        <v>21:11:15</v>
      </c>
      <c r="U485" s="49">
        <v>3.5440476844099997E-2</v>
      </c>
      <c r="V485" s="49">
        <v>12.1655250606</v>
      </c>
    </row>
    <row r="486" spans="1:22" x14ac:dyDescent="0.35">
      <c r="A486" s="13" t="s">
        <v>1313</v>
      </c>
      <c r="B486" s="44">
        <v>35.480443999999999</v>
      </c>
      <c r="C486" s="44">
        <v>-119.081756</v>
      </c>
      <c r="D486" s="32" t="str">
        <f t="shared" si="28"/>
        <v>ANG_CH4_00484</v>
      </c>
      <c r="E486" s="32" t="s">
        <v>350</v>
      </c>
      <c r="F486" s="32" t="s">
        <v>351</v>
      </c>
      <c r="G486" s="32">
        <f t="shared" si="31"/>
        <v>484</v>
      </c>
      <c r="H486" s="44">
        <v>35.480386000000003</v>
      </c>
      <c r="I486" s="44">
        <v>-119.081692</v>
      </c>
      <c r="J486" s="33" t="s">
        <v>514</v>
      </c>
      <c r="K486" s="20" t="s">
        <v>1251</v>
      </c>
      <c r="L486" s="20" t="s">
        <v>344</v>
      </c>
      <c r="M486" s="3" t="s">
        <v>174</v>
      </c>
      <c r="N486" s="3" t="s">
        <v>978</v>
      </c>
      <c r="O486" s="3" t="s">
        <v>345</v>
      </c>
      <c r="P486" s="3"/>
      <c r="Q486" s="3" t="s">
        <v>345</v>
      </c>
      <c r="R486" s="13" t="s">
        <v>141</v>
      </c>
      <c r="S486" s="13" t="str">
        <f t="shared" si="29"/>
        <v>10/08/16</v>
      </c>
      <c r="T486" s="13" t="str">
        <f t="shared" si="30"/>
        <v>21:23:26</v>
      </c>
      <c r="U486" s="49">
        <v>17.591458567099998</v>
      </c>
      <c r="V486" s="49" t="s">
        <v>1217</v>
      </c>
    </row>
    <row r="487" spans="1:22" x14ac:dyDescent="0.35">
      <c r="A487" s="13" t="s">
        <v>1314</v>
      </c>
      <c r="B487" s="43">
        <v>35.537542999999999</v>
      </c>
      <c r="C487" s="43">
        <v>-119.07635999999999</v>
      </c>
      <c r="D487" s="32" t="str">
        <f t="shared" si="28"/>
        <v>ANG_CH4_00485</v>
      </c>
      <c r="E487" s="32" t="s">
        <v>350</v>
      </c>
      <c r="F487" s="32" t="s">
        <v>351</v>
      </c>
      <c r="G487" s="32">
        <f t="shared" si="31"/>
        <v>485</v>
      </c>
      <c r="H487" s="44">
        <v>35.537500000000001</v>
      </c>
      <c r="I487" s="44">
        <v>-119.07644999999999</v>
      </c>
      <c r="J487" s="33" t="s">
        <v>514</v>
      </c>
      <c r="K487" s="20" t="s">
        <v>1251</v>
      </c>
      <c r="L487" s="20" t="s">
        <v>344</v>
      </c>
      <c r="M487" s="3" t="s">
        <v>174</v>
      </c>
      <c r="N487" s="3" t="s">
        <v>1283</v>
      </c>
      <c r="O487" s="3" t="s">
        <v>436</v>
      </c>
      <c r="P487" s="3"/>
      <c r="Q487" s="3" t="s">
        <v>376</v>
      </c>
      <c r="R487" s="13" t="s">
        <v>143</v>
      </c>
      <c r="S487" s="13" t="str">
        <f t="shared" si="29"/>
        <v>10/08/16</v>
      </c>
      <c r="T487" s="13" t="str">
        <f t="shared" si="30"/>
        <v>21:33:09</v>
      </c>
      <c r="U487" s="49">
        <v>0.14781884849099999</v>
      </c>
      <c r="V487" s="49">
        <v>23.380547470100002</v>
      </c>
    </row>
    <row r="488" spans="1:22" x14ac:dyDescent="0.35">
      <c r="A488" s="13" t="s">
        <v>1314</v>
      </c>
      <c r="B488" s="43">
        <v>35.537542999999999</v>
      </c>
      <c r="C488" s="43">
        <v>-119.07635999999999</v>
      </c>
      <c r="D488" s="32" t="str">
        <f t="shared" si="28"/>
        <v>ANG_CH4_00486</v>
      </c>
      <c r="E488" s="32" t="s">
        <v>350</v>
      </c>
      <c r="F488" s="32" t="s">
        <v>351</v>
      </c>
      <c r="G488" s="32">
        <f t="shared" si="31"/>
        <v>486</v>
      </c>
      <c r="H488" s="44">
        <v>35.537638999999999</v>
      </c>
      <c r="I488" s="44">
        <v>-119.07645599999999</v>
      </c>
      <c r="J488" s="33" t="s">
        <v>514</v>
      </c>
      <c r="K488" s="20" t="s">
        <v>1251</v>
      </c>
      <c r="L488" s="20" t="s">
        <v>344</v>
      </c>
      <c r="M488" s="3" t="s">
        <v>174</v>
      </c>
      <c r="N488" s="3" t="s">
        <v>1271</v>
      </c>
      <c r="O488" s="3" t="s">
        <v>436</v>
      </c>
      <c r="P488" s="3"/>
      <c r="Q488" s="3" t="s">
        <v>376</v>
      </c>
      <c r="R488" s="13" t="s">
        <v>139</v>
      </c>
      <c r="S488" s="13" t="str">
        <f t="shared" si="29"/>
        <v>10/08/16</v>
      </c>
      <c r="T488" s="13" t="str">
        <f t="shared" si="30"/>
        <v>21:11:15</v>
      </c>
      <c r="U488" s="49" t="s">
        <v>1217</v>
      </c>
      <c r="V488" s="49" t="s">
        <v>1217</v>
      </c>
    </row>
    <row r="489" spans="1:22" x14ac:dyDescent="0.35">
      <c r="A489" s="13" t="s">
        <v>1314</v>
      </c>
      <c r="B489" s="43">
        <v>35.537542999999999</v>
      </c>
      <c r="C489" s="43">
        <v>-119.07635999999999</v>
      </c>
      <c r="D489" s="32" t="str">
        <f t="shared" si="28"/>
        <v>ANG_CH4_00487</v>
      </c>
      <c r="E489" s="32" t="s">
        <v>350</v>
      </c>
      <c r="F489" s="32" t="s">
        <v>351</v>
      </c>
      <c r="G489" s="32">
        <f t="shared" si="31"/>
        <v>487</v>
      </c>
      <c r="H489" s="44">
        <v>35.537525000000002</v>
      </c>
      <c r="I489" s="44">
        <v>-119.076403</v>
      </c>
      <c r="J489" s="33" t="s">
        <v>514</v>
      </c>
      <c r="K489" s="20" t="s">
        <v>1251</v>
      </c>
      <c r="L489" s="20" t="s">
        <v>344</v>
      </c>
      <c r="M489" s="3" t="s">
        <v>174</v>
      </c>
      <c r="N489" s="3" t="s">
        <v>1278</v>
      </c>
      <c r="O489" s="3" t="s">
        <v>436</v>
      </c>
      <c r="P489" s="3"/>
      <c r="Q489" s="3" t="s">
        <v>376</v>
      </c>
      <c r="R489" s="13" t="s">
        <v>140</v>
      </c>
      <c r="S489" s="13" t="str">
        <f t="shared" si="29"/>
        <v>10/08/16</v>
      </c>
      <c r="T489" s="13" t="str">
        <f t="shared" si="30"/>
        <v>21:16:37</v>
      </c>
      <c r="U489" s="49" t="s">
        <v>1217</v>
      </c>
      <c r="V489" s="49" t="s">
        <v>1217</v>
      </c>
    </row>
    <row r="490" spans="1:22" x14ac:dyDescent="0.35">
      <c r="A490" s="13" t="s">
        <v>1314</v>
      </c>
      <c r="B490" s="43">
        <v>35.537542999999999</v>
      </c>
      <c r="C490" s="43">
        <v>-119.07635999999999</v>
      </c>
      <c r="D490" s="32" t="str">
        <f t="shared" si="28"/>
        <v>ANG_CH4_00488</v>
      </c>
      <c r="E490" s="32" t="s">
        <v>350</v>
      </c>
      <c r="F490" s="32" t="s">
        <v>351</v>
      </c>
      <c r="G490" s="32">
        <f t="shared" si="31"/>
        <v>488</v>
      </c>
      <c r="H490" s="44">
        <v>35.537500000000001</v>
      </c>
      <c r="I490" s="44">
        <v>-119.07644999999999</v>
      </c>
      <c r="J490" s="33" t="s">
        <v>514</v>
      </c>
      <c r="K490" s="20" t="s">
        <v>1251</v>
      </c>
      <c r="L490" s="20" t="s">
        <v>344</v>
      </c>
      <c r="M490" s="3" t="s">
        <v>174</v>
      </c>
      <c r="N490" s="3" t="s">
        <v>1291</v>
      </c>
      <c r="O490" s="3" t="s">
        <v>436</v>
      </c>
      <c r="P490" s="3"/>
      <c r="Q490" s="3" t="s">
        <v>376</v>
      </c>
      <c r="R490" s="13" t="s">
        <v>144</v>
      </c>
      <c r="S490" s="13" t="str">
        <f t="shared" si="29"/>
        <v>10/08/16</v>
      </c>
      <c r="T490" s="13" t="str">
        <f t="shared" si="30"/>
        <v>21:39:55</v>
      </c>
      <c r="U490" s="49" t="s">
        <v>1217</v>
      </c>
      <c r="V490" s="49" t="s">
        <v>1217</v>
      </c>
    </row>
    <row r="491" spans="1:22" x14ac:dyDescent="0.35">
      <c r="A491" s="13" t="s">
        <v>1315</v>
      </c>
      <c r="B491" s="43">
        <v>35.511071999999999</v>
      </c>
      <c r="C491" s="43">
        <v>-119.078294</v>
      </c>
      <c r="D491" s="32" t="str">
        <f t="shared" si="28"/>
        <v>ANG_CH4_00489</v>
      </c>
      <c r="E491" s="32" t="s">
        <v>350</v>
      </c>
      <c r="F491" s="32" t="s">
        <v>351</v>
      </c>
      <c r="G491" s="32">
        <f t="shared" si="31"/>
        <v>489</v>
      </c>
      <c r="H491" s="44">
        <v>35.511017000000002</v>
      </c>
      <c r="I491" s="44">
        <v>-119.078244</v>
      </c>
      <c r="J491" s="33" t="s">
        <v>514</v>
      </c>
      <c r="K491" s="20" t="s">
        <v>434</v>
      </c>
      <c r="L491" s="20" t="s">
        <v>344</v>
      </c>
      <c r="M491" s="3" t="s">
        <v>174</v>
      </c>
      <c r="N491" s="3" t="s">
        <v>1272</v>
      </c>
      <c r="O491" s="3" t="s">
        <v>1230</v>
      </c>
      <c r="P491" s="3"/>
      <c r="Q491" s="3" t="s">
        <v>1230</v>
      </c>
      <c r="R491" s="13" t="s">
        <v>140</v>
      </c>
      <c r="S491" s="13" t="str">
        <f t="shared" si="29"/>
        <v>10/08/16</v>
      </c>
      <c r="T491" s="13" t="str">
        <f t="shared" si="30"/>
        <v>21:16:37</v>
      </c>
      <c r="U491" s="49" t="s">
        <v>1217</v>
      </c>
      <c r="V491" s="49" t="s">
        <v>1217</v>
      </c>
    </row>
    <row r="492" spans="1:22" x14ac:dyDescent="0.35">
      <c r="A492" s="13" t="s">
        <v>1315</v>
      </c>
      <c r="B492" s="43">
        <v>35.511071999999999</v>
      </c>
      <c r="C492" s="43">
        <v>-119.078294</v>
      </c>
      <c r="D492" s="32" t="str">
        <f t="shared" si="28"/>
        <v>ANG_CH4_00490</v>
      </c>
      <c r="E492" s="32" t="s">
        <v>350</v>
      </c>
      <c r="F492" s="32" t="s">
        <v>351</v>
      </c>
      <c r="G492" s="32">
        <f t="shared" si="31"/>
        <v>490</v>
      </c>
      <c r="H492" s="44">
        <v>35.511017000000002</v>
      </c>
      <c r="I492" s="44">
        <v>-119.078244</v>
      </c>
      <c r="J492" s="33" t="s">
        <v>514</v>
      </c>
      <c r="K492" s="20" t="s">
        <v>434</v>
      </c>
      <c r="L492" s="20" t="s">
        <v>344</v>
      </c>
      <c r="M492" s="3" t="s">
        <v>174</v>
      </c>
      <c r="N492" s="3" t="s">
        <v>1279</v>
      </c>
      <c r="O492" s="3" t="s">
        <v>1230</v>
      </c>
      <c r="P492" s="3"/>
      <c r="Q492" s="3" t="s">
        <v>1230</v>
      </c>
      <c r="R492" s="13" t="s">
        <v>143</v>
      </c>
      <c r="S492" s="13" t="str">
        <f t="shared" si="29"/>
        <v>10/08/16</v>
      </c>
      <c r="T492" s="13" t="str">
        <f t="shared" si="30"/>
        <v>21:33:09</v>
      </c>
      <c r="U492" s="49" t="s">
        <v>1217</v>
      </c>
      <c r="V492" s="49" t="s">
        <v>1217</v>
      </c>
    </row>
    <row r="493" spans="1:22" x14ac:dyDescent="0.35">
      <c r="A493" s="13" t="s">
        <v>1315</v>
      </c>
      <c r="B493" s="43">
        <v>35.511071999999999</v>
      </c>
      <c r="C493" s="43">
        <v>-119.078294</v>
      </c>
      <c r="D493" s="32" t="str">
        <f t="shared" si="28"/>
        <v>ANG_CH4_00491</v>
      </c>
      <c r="E493" s="32" t="s">
        <v>350</v>
      </c>
      <c r="F493" s="32" t="s">
        <v>351</v>
      </c>
      <c r="G493" s="32">
        <f t="shared" si="31"/>
        <v>491</v>
      </c>
      <c r="H493" s="44">
        <v>35.511017000000002</v>
      </c>
      <c r="I493" s="44">
        <v>-119.078244</v>
      </c>
      <c r="J493" s="33" t="s">
        <v>514</v>
      </c>
      <c r="K493" s="20" t="s">
        <v>434</v>
      </c>
      <c r="L493" s="20" t="s">
        <v>344</v>
      </c>
      <c r="M493" s="3" t="s">
        <v>174</v>
      </c>
      <c r="N493" s="3" t="s">
        <v>1287</v>
      </c>
      <c r="O493" s="3" t="s">
        <v>1230</v>
      </c>
      <c r="P493" s="3"/>
      <c r="Q493" s="3" t="s">
        <v>1230</v>
      </c>
      <c r="R493" s="13" t="s">
        <v>144</v>
      </c>
      <c r="S493" s="13" t="str">
        <f t="shared" si="29"/>
        <v>10/08/16</v>
      </c>
      <c r="T493" s="13" t="str">
        <f t="shared" si="30"/>
        <v>21:39:55</v>
      </c>
      <c r="U493" s="49" t="s">
        <v>1217</v>
      </c>
      <c r="V493" s="49" t="s">
        <v>1217</v>
      </c>
    </row>
    <row r="494" spans="1:22" x14ac:dyDescent="0.35">
      <c r="A494" s="13" t="s">
        <v>1316</v>
      </c>
      <c r="B494" s="43">
        <v>35.532881000000003</v>
      </c>
      <c r="C494" s="43">
        <v>-119.081309</v>
      </c>
      <c r="D494" s="32" t="str">
        <f t="shared" si="28"/>
        <v>ANG_CH4_00492</v>
      </c>
      <c r="E494" s="32" t="s">
        <v>350</v>
      </c>
      <c r="F494" s="32" t="s">
        <v>351</v>
      </c>
      <c r="G494" s="32">
        <f t="shared" si="31"/>
        <v>492</v>
      </c>
      <c r="H494" s="44">
        <v>35.532983000000002</v>
      </c>
      <c r="I494" s="44">
        <v>-119.08139199999999</v>
      </c>
      <c r="J494" s="33" t="s">
        <v>343</v>
      </c>
      <c r="K494" s="20" t="s">
        <v>1251</v>
      </c>
      <c r="L494" s="20" t="s">
        <v>344</v>
      </c>
      <c r="M494" s="3" t="s">
        <v>174</v>
      </c>
      <c r="N494" s="3" t="s">
        <v>1282</v>
      </c>
      <c r="O494" s="3" t="s">
        <v>436</v>
      </c>
      <c r="P494" s="3"/>
      <c r="Q494" s="3" t="s">
        <v>376</v>
      </c>
      <c r="R494" s="13" t="s">
        <v>143</v>
      </c>
      <c r="S494" s="13" t="str">
        <f t="shared" si="29"/>
        <v>10/08/16</v>
      </c>
      <c r="T494" s="13" t="str">
        <f t="shared" si="30"/>
        <v>21:33:09</v>
      </c>
      <c r="U494" s="49">
        <v>0.14781884476500001</v>
      </c>
      <c r="V494" s="49">
        <v>23.380547470100002</v>
      </c>
    </row>
    <row r="495" spans="1:22" x14ac:dyDescent="0.35">
      <c r="A495" s="13" t="s">
        <v>1317</v>
      </c>
      <c r="B495" s="43">
        <v>35.503708000000003</v>
      </c>
      <c r="C495" s="43">
        <v>-119.076474</v>
      </c>
      <c r="D495" s="32" t="str">
        <f t="shared" si="28"/>
        <v>ANG_CH4_00493</v>
      </c>
      <c r="E495" s="32" t="s">
        <v>350</v>
      </c>
      <c r="F495" s="32" t="s">
        <v>351</v>
      </c>
      <c r="G495" s="32">
        <f t="shared" si="31"/>
        <v>493</v>
      </c>
      <c r="H495" s="44">
        <v>35.503605999999998</v>
      </c>
      <c r="I495" s="44">
        <v>-119.076531</v>
      </c>
      <c r="J495" s="33" t="s">
        <v>514</v>
      </c>
      <c r="K495" s="20" t="s">
        <v>1251</v>
      </c>
      <c r="L495" s="20" t="s">
        <v>344</v>
      </c>
      <c r="M495" s="3" t="s">
        <v>174</v>
      </c>
      <c r="N495" s="3" t="s">
        <v>981</v>
      </c>
      <c r="O495" s="3" t="s">
        <v>436</v>
      </c>
      <c r="P495" s="3"/>
      <c r="Q495" s="3" t="s">
        <v>376</v>
      </c>
      <c r="R495" s="13" t="s">
        <v>143</v>
      </c>
      <c r="S495" s="13" t="str">
        <f t="shared" si="29"/>
        <v>10/08/16</v>
      </c>
      <c r="T495" s="13" t="str">
        <f t="shared" si="30"/>
        <v>21:33:09</v>
      </c>
      <c r="U495" s="49">
        <v>0.36983399605400002</v>
      </c>
      <c r="V495" s="49" t="s">
        <v>1217</v>
      </c>
    </row>
    <row r="496" spans="1:22" x14ac:dyDescent="0.35">
      <c r="A496" s="13" t="s">
        <v>1317</v>
      </c>
      <c r="B496" s="43">
        <v>35.456431000000002</v>
      </c>
      <c r="C496" s="43">
        <v>-119.049809</v>
      </c>
      <c r="D496" s="32" t="str">
        <f t="shared" si="28"/>
        <v>ANG_CH4_00494</v>
      </c>
      <c r="E496" s="32" t="s">
        <v>350</v>
      </c>
      <c r="F496" s="32" t="s">
        <v>351</v>
      </c>
      <c r="G496" s="32">
        <f t="shared" si="31"/>
        <v>494</v>
      </c>
      <c r="H496" s="44">
        <v>35.456650000000003</v>
      </c>
      <c r="I496" s="44">
        <v>-119.04989999999999</v>
      </c>
      <c r="J496" s="33" t="s">
        <v>514</v>
      </c>
      <c r="K496" s="20" t="s">
        <v>1251</v>
      </c>
      <c r="L496" s="20" t="s">
        <v>344</v>
      </c>
      <c r="M496" s="3" t="s">
        <v>174</v>
      </c>
      <c r="N496" s="3" t="s">
        <v>1005</v>
      </c>
      <c r="O496" s="3" t="s">
        <v>436</v>
      </c>
      <c r="P496" s="3"/>
      <c r="Q496" s="3" t="s">
        <v>376</v>
      </c>
      <c r="R496" s="13" t="s">
        <v>158</v>
      </c>
      <c r="S496" s="13" t="str">
        <f t="shared" si="29"/>
        <v>10/25/16</v>
      </c>
      <c r="T496" s="13" t="str">
        <f t="shared" si="30"/>
        <v>19:37:00</v>
      </c>
      <c r="U496" s="49">
        <v>0.16611515823799999</v>
      </c>
      <c r="V496" s="49">
        <v>21.633307652799999</v>
      </c>
    </row>
    <row r="497" spans="1:22" x14ac:dyDescent="0.35">
      <c r="A497" s="13" t="s">
        <v>1318</v>
      </c>
      <c r="B497" s="43">
        <v>35.478991999999998</v>
      </c>
      <c r="C497" s="43">
        <v>-119.06245699999999</v>
      </c>
      <c r="D497" s="32" t="str">
        <f t="shared" si="28"/>
        <v>ANG_CH4_00495</v>
      </c>
      <c r="E497" s="32" t="s">
        <v>350</v>
      </c>
      <c r="F497" s="32" t="s">
        <v>351</v>
      </c>
      <c r="G497" s="32">
        <f t="shared" si="31"/>
        <v>495</v>
      </c>
      <c r="H497" s="44">
        <v>35.478960999999998</v>
      </c>
      <c r="I497" s="44">
        <v>-119.062567</v>
      </c>
      <c r="J497" s="33" t="s">
        <v>343</v>
      </c>
      <c r="K497" s="20" t="s">
        <v>1251</v>
      </c>
      <c r="L497" s="20" t="s">
        <v>344</v>
      </c>
      <c r="M497" s="3" t="s">
        <v>174</v>
      </c>
      <c r="N497" s="3" t="s">
        <v>1006</v>
      </c>
      <c r="O497" s="3" t="s">
        <v>436</v>
      </c>
      <c r="P497" s="3"/>
      <c r="Q497" s="3" t="s">
        <v>376</v>
      </c>
      <c r="R497" s="13" t="s">
        <v>158</v>
      </c>
      <c r="S497" s="13" t="str">
        <f t="shared" si="29"/>
        <v>10/25/16</v>
      </c>
      <c r="T497" s="13" t="str">
        <f t="shared" si="30"/>
        <v>19:37:00</v>
      </c>
      <c r="U497" s="49">
        <v>0.17517973482599999</v>
      </c>
      <c r="V497" s="49">
        <v>4.2426406871199998</v>
      </c>
    </row>
    <row r="498" spans="1:22" x14ac:dyDescent="0.35">
      <c r="A498" s="13" t="s">
        <v>1319</v>
      </c>
      <c r="B498" s="44">
        <v>35.582366999999998</v>
      </c>
      <c r="C498" s="44">
        <v>-119.715794</v>
      </c>
      <c r="D498" s="32" t="str">
        <f t="shared" si="28"/>
        <v>ANG_CH4_00496</v>
      </c>
      <c r="E498" s="32" t="s">
        <v>350</v>
      </c>
      <c r="F498" s="32" t="s">
        <v>351</v>
      </c>
      <c r="G498" s="32">
        <f t="shared" si="31"/>
        <v>496</v>
      </c>
      <c r="H498" s="44">
        <v>35.582366999999998</v>
      </c>
      <c r="I498" s="44">
        <v>-119.715794</v>
      </c>
      <c r="J498" s="33" t="s">
        <v>343</v>
      </c>
      <c r="K498" s="20" t="s">
        <v>1251</v>
      </c>
      <c r="L498" s="20" t="s">
        <v>344</v>
      </c>
      <c r="M498" s="3" t="s">
        <v>174</v>
      </c>
      <c r="N498" s="3" t="s">
        <v>1292</v>
      </c>
      <c r="O498" s="3" t="s">
        <v>345</v>
      </c>
      <c r="P498" s="3"/>
      <c r="Q498" s="3" t="s">
        <v>1230</v>
      </c>
      <c r="R498" s="13" t="s">
        <v>1293</v>
      </c>
      <c r="S498" s="13" t="str">
        <f t="shared" si="29"/>
        <v>10/29/16</v>
      </c>
      <c r="T498" s="13" t="str">
        <f t="shared" si="30"/>
        <v>19:30:22</v>
      </c>
      <c r="U498" s="49">
        <v>4.90431105485</v>
      </c>
      <c r="V498" s="49">
        <v>290.695166798</v>
      </c>
    </row>
    <row r="499" spans="1:22" x14ac:dyDescent="0.35">
      <c r="A499" s="13" t="s">
        <v>1320</v>
      </c>
      <c r="B499" s="44">
        <v>35.458353000000002</v>
      </c>
      <c r="C499" s="44">
        <v>-119.723592</v>
      </c>
      <c r="D499" s="32" t="str">
        <f t="shared" si="28"/>
        <v>ANG_CH4_00497</v>
      </c>
      <c r="E499" s="32" t="s">
        <v>350</v>
      </c>
      <c r="F499" s="32" t="s">
        <v>351</v>
      </c>
      <c r="G499" s="32">
        <f t="shared" si="31"/>
        <v>497</v>
      </c>
      <c r="H499" s="44">
        <v>35.458353000000002</v>
      </c>
      <c r="I499" s="44">
        <v>-119.723592</v>
      </c>
      <c r="J499" s="33" t="s">
        <v>343</v>
      </c>
      <c r="K499" s="20" t="s">
        <v>1251</v>
      </c>
      <c r="L499" s="20" t="s">
        <v>344</v>
      </c>
      <c r="M499" s="3" t="s">
        <v>174</v>
      </c>
      <c r="N499" s="3" t="s">
        <v>300</v>
      </c>
      <c r="O499" s="3" t="s">
        <v>345</v>
      </c>
      <c r="P499" s="3"/>
      <c r="Q499" s="3" t="s">
        <v>376</v>
      </c>
      <c r="R499" s="13" t="s">
        <v>168</v>
      </c>
      <c r="S499" s="13" t="str">
        <f t="shared" si="29"/>
        <v>10/29/16</v>
      </c>
      <c r="T499" s="13" t="str">
        <f t="shared" si="30"/>
        <v>20:07:19</v>
      </c>
      <c r="U499" s="49">
        <v>79</v>
      </c>
      <c r="V499" s="49" t="s">
        <v>1217</v>
      </c>
    </row>
    <row r="500" spans="1:22" x14ac:dyDescent="0.35">
      <c r="A500" s="13" t="s">
        <v>1321</v>
      </c>
      <c r="B500" s="43">
        <v>35.260345999999998</v>
      </c>
      <c r="C500" s="43">
        <v>-119.392296</v>
      </c>
      <c r="D500" s="32" t="str">
        <f t="shared" si="28"/>
        <v>ANG_CH4_00498</v>
      </c>
      <c r="E500" s="32" t="s">
        <v>350</v>
      </c>
      <c r="F500" s="32" t="s">
        <v>351</v>
      </c>
      <c r="G500" s="32">
        <f t="shared" si="31"/>
        <v>498</v>
      </c>
      <c r="H500" s="44">
        <v>35.260196999999998</v>
      </c>
      <c r="I500" s="44">
        <v>-119.392008</v>
      </c>
      <c r="J500" s="33" t="s">
        <v>343</v>
      </c>
      <c r="K500" s="20" t="s">
        <v>1251</v>
      </c>
      <c r="L500" s="20" t="s">
        <v>344</v>
      </c>
      <c r="M500" s="3" t="s">
        <v>174</v>
      </c>
      <c r="N500" s="3" t="s">
        <v>834</v>
      </c>
      <c r="O500" s="3" t="s">
        <v>436</v>
      </c>
      <c r="P500" s="3"/>
      <c r="Q500" s="3" t="s">
        <v>376</v>
      </c>
      <c r="R500" s="13" t="s">
        <v>171</v>
      </c>
      <c r="S500" s="13" t="str">
        <f t="shared" si="29"/>
        <v>10/29/16</v>
      </c>
      <c r="T500" s="13" t="str">
        <f t="shared" si="30"/>
        <v>20:57:22</v>
      </c>
      <c r="U500" s="49">
        <v>1.3453112901199999</v>
      </c>
      <c r="V500" s="49" t="s">
        <v>1217</v>
      </c>
    </row>
    <row r="501" spans="1:22" x14ac:dyDescent="0.35">
      <c r="A501" s="13" t="s">
        <v>1322</v>
      </c>
      <c r="B501" s="43">
        <v>35.503774</v>
      </c>
      <c r="C501" s="43">
        <v>-119.073261</v>
      </c>
      <c r="D501" s="32" t="str">
        <f t="shared" si="28"/>
        <v>ANG_CH4_00499</v>
      </c>
      <c r="E501" s="32" t="s">
        <v>350</v>
      </c>
      <c r="F501" s="32" t="s">
        <v>351</v>
      </c>
      <c r="G501" s="32">
        <f t="shared" si="31"/>
        <v>499</v>
      </c>
      <c r="H501" s="44">
        <v>35.503718999999997</v>
      </c>
      <c r="I501" s="44">
        <v>-119.073256</v>
      </c>
      <c r="J501" s="33" t="s">
        <v>343</v>
      </c>
      <c r="K501" s="20" t="s">
        <v>1251</v>
      </c>
      <c r="L501" s="20" t="s">
        <v>344</v>
      </c>
      <c r="M501" s="3" t="s">
        <v>174</v>
      </c>
      <c r="N501" s="3" t="s">
        <v>986</v>
      </c>
      <c r="O501" s="3" t="s">
        <v>436</v>
      </c>
      <c r="P501" s="3"/>
      <c r="Q501" s="3" t="s">
        <v>376</v>
      </c>
      <c r="R501" s="13" t="s">
        <v>144</v>
      </c>
      <c r="S501" s="13" t="str">
        <f t="shared" si="29"/>
        <v>10/08/16</v>
      </c>
      <c r="T501" s="13" t="str">
        <f t="shared" si="30"/>
        <v>21:39:55</v>
      </c>
      <c r="U501" s="49" t="s">
        <v>1217</v>
      </c>
      <c r="V501" s="49" t="s">
        <v>1217</v>
      </c>
    </row>
    <row r="502" spans="1:22" x14ac:dyDescent="0.35">
      <c r="D502" s="32"/>
      <c r="E502" s="32"/>
      <c r="F502" s="32"/>
      <c r="G502" s="32"/>
      <c r="H502" s="44"/>
      <c r="I502" s="44"/>
      <c r="J502" s="33"/>
      <c r="K502" s="20"/>
      <c r="L502" s="20"/>
      <c r="M502" s="3"/>
      <c r="N502" s="3"/>
      <c r="O502" s="3"/>
      <c r="P502" s="3"/>
      <c r="Q502" s="3"/>
      <c r="U502" s="55"/>
      <c r="V502" s="55"/>
    </row>
    <row r="503" spans="1:22" x14ac:dyDescent="0.35">
      <c r="D503" s="35"/>
      <c r="E503" s="35"/>
      <c r="F503" s="35"/>
      <c r="G503" s="32"/>
      <c r="U503" s="56"/>
      <c r="V503" s="56"/>
    </row>
    <row r="504" spans="1:22" x14ac:dyDescent="0.35">
      <c r="D504" s="35"/>
      <c r="E504" s="35"/>
      <c r="F504" s="35"/>
      <c r="G504" s="32"/>
      <c r="U504" s="56"/>
      <c r="V504" s="56"/>
    </row>
    <row r="505" spans="1:22" x14ac:dyDescent="0.35">
      <c r="D505" s="35"/>
      <c r="E505" s="35"/>
      <c r="F505" s="35"/>
      <c r="G505" s="32"/>
      <c r="U505" s="56"/>
      <c r="V505" s="56"/>
    </row>
    <row r="506" spans="1:22" x14ac:dyDescent="0.35">
      <c r="D506" s="35"/>
      <c r="E506" s="35"/>
      <c r="F506" s="35"/>
      <c r="G506" s="32"/>
      <c r="U506" s="56"/>
      <c r="V506" s="56"/>
    </row>
    <row r="507" spans="1:22" ht="22.95" customHeight="1" x14ac:dyDescent="0.35">
      <c r="D507" s="35"/>
      <c r="E507" s="35"/>
      <c r="F507" s="35"/>
      <c r="G507" s="32"/>
      <c r="R507" s="33"/>
      <c r="S507" s="36"/>
      <c r="U507" s="56"/>
      <c r="V507" s="56"/>
    </row>
    <row r="508" spans="1:22" x14ac:dyDescent="0.35">
      <c r="D508" s="35"/>
      <c r="E508" s="35"/>
      <c r="F508" s="35"/>
      <c r="G508" s="32"/>
      <c r="R508" s="33"/>
      <c r="S508" s="37"/>
      <c r="U508" s="56"/>
      <c r="V508" s="56"/>
    </row>
    <row r="509" spans="1:22" x14ac:dyDescent="0.35">
      <c r="D509" s="35"/>
      <c r="E509" s="35"/>
      <c r="F509" s="35"/>
      <c r="G509" s="32"/>
      <c r="R509" s="38"/>
      <c r="S509" s="38"/>
      <c r="U509" s="56"/>
      <c r="V509" s="56"/>
    </row>
    <row r="510" spans="1:22" x14ac:dyDescent="0.35">
      <c r="D510" s="35"/>
      <c r="E510" s="35"/>
      <c r="F510" s="35"/>
      <c r="G510" s="32"/>
      <c r="R510" s="38"/>
      <c r="S510" s="38"/>
      <c r="U510" s="56"/>
      <c r="V510" s="56"/>
    </row>
    <row r="511" spans="1:22" s="14" customFormat="1" x14ac:dyDescent="0.35">
      <c r="A511" s="13"/>
      <c r="B511" s="43"/>
      <c r="C511" s="43"/>
      <c r="D511" s="35"/>
      <c r="E511" s="35"/>
      <c r="F511" s="35"/>
      <c r="G511" s="32"/>
      <c r="H511" s="43"/>
      <c r="I511" s="4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56"/>
      <c r="V511" s="56"/>
    </row>
    <row r="512" spans="1:22" s="14" customFormat="1" x14ac:dyDescent="0.35">
      <c r="A512" s="13"/>
      <c r="B512" s="43"/>
      <c r="C512" s="43"/>
      <c r="D512" s="35"/>
      <c r="E512" s="35"/>
      <c r="F512" s="35"/>
      <c r="G512" s="32"/>
      <c r="H512" s="43"/>
      <c r="I512" s="4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56"/>
      <c r="V512" s="56"/>
    </row>
    <row r="513" spans="1:22" s="14" customFormat="1" x14ac:dyDescent="0.35">
      <c r="A513" s="13"/>
      <c r="B513" s="43"/>
      <c r="C513" s="43"/>
      <c r="D513" s="35"/>
      <c r="E513" s="35"/>
      <c r="F513" s="35"/>
      <c r="G513" s="32"/>
      <c r="H513" s="43"/>
      <c r="I513" s="4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56"/>
      <c r="V513" s="56"/>
    </row>
    <row r="514" spans="1:22" s="14" customFormat="1" x14ac:dyDescent="0.35">
      <c r="A514" s="13"/>
      <c r="B514" s="43"/>
      <c r="C514" s="43"/>
      <c r="D514" s="35"/>
      <c r="E514" s="35"/>
      <c r="F514" s="35"/>
      <c r="G514" s="32"/>
      <c r="H514" s="43"/>
      <c r="I514" s="4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56"/>
      <c r="V514" s="56"/>
    </row>
    <row r="515" spans="1:22" s="14" customFormat="1" x14ac:dyDescent="0.35">
      <c r="A515" s="13"/>
      <c r="B515" s="43"/>
      <c r="C515" s="43"/>
      <c r="D515" s="35"/>
      <c r="E515" s="35"/>
      <c r="F515" s="35"/>
      <c r="G515" s="32"/>
      <c r="H515" s="43"/>
      <c r="I515" s="4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56"/>
      <c r="V515" s="56"/>
    </row>
    <row r="516" spans="1:22" s="14" customFormat="1" x14ac:dyDescent="0.35">
      <c r="A516" s="13"/>
      <c r="B516" s="43"/>
      <c r="C516" s="43"/>
      <c r="D516" s="35"/>
      <c r="E516" s="35"/>
      <c r="F516" s="35"/>
      <c r="G516" s="32"/>
      <c r="H516" s="43"/>
      <c r="I516" s="4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56"/>
      <c r="V516" s="56"/>
    </row>
    <row r="517" spans="1:22" s="14" customFormat="1" x14ac:dyDescent="0.35">
      <c r="A517" s="13"/>
      <c r="B517" s="43"/>
      <c r="C517" s="43"/>
      <c r="D517" s="35"/>
      <c r="E517" s="35"/>
      <c r="F517" s="35"/>
      <c r="G517" s="32"/>
      <c r="H517" s="43"/>
      <c r="I517" s="4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56"/>
      <c r="V517" s="56"/>
    </row>
    <row r="518" spans="1:22" s="14" customFormat="1" x14ac:dyDescent="0.35">
      <c r="A518" s="13"/>
      <c r="B518" s="43"/>
      <c r="C518" s="43"/>
      <c r="D518" s="35"/>
      <c r="E518" s="35"/>
      <c r="F518" s="35"/>
      <c r="G518" s="32"/>
      <c r="H518" s="43"/>
      <c r="I518" s="4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56"/>
      <c r="V518" s="56"/>
    </row>
    <row r="519" spans="1:22" s="14" customFormat="1" x14ac:dyDescent="0.35">
      <c r="A519" s="13"/>
      <c r="B519" s="43"/>
      <c r="C519" s="43"/>
      <c r="D519" s="35"/>
      <c r="E519" s="35"/>
      <c r="F519" s="35"/>
      <c r="G519" s="32"/>
      <c r="H519" s="43"/>
      <c r="I519" s="4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56"/>
      <c r="V519" s="56"/>
    </row>
    <row r="520" spans="1:22" s="14" customFormat="1" x14ac:dyDescent="0.35">
      <c r="A520" s="13"/>
      <c r="B520" s="43"/>
      <c r="C520" s="43"/>
      <c r="D520" s="35"/>
      <c r="E520" s="35"/>
      <c r="F520" s="35"/>
      <c r="G520" s="32"/>
      <c r="H520" s="43"/>
      <c r="I520" s="4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56"/>
      <c r="V520" s="56"/>
    </row>
    <row r="521" spans="1:22" s="14" customFormat="1" x14ac:dyDescent="0.35">
      <c r="A521" s="13"/>
      <c r="B521" s="43"/>
      <c r="C521" s="43"/>
      <c r="D521" s="35"/>
      <c r="E521" s="35"/>
      <c r="F521" s="35"/>
      <c r="G521" s="32"/>
      <c r="H521" s="43"/>
      <c r="I521" s="4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56"/>
      <c r="V521" s="56"/>
    </row>
    <row r="522" spans="1:22" s="14" customFormat="1" x14ac:dyDescent="0.35">
      <c r="A522" s="13"/>
      <c r="B522" s="43"/>
      <c r="C522" s="43"/>
      <c r="D522" s="35"/>
      <c r="E522" s="35"/>
      <c r="F522" s="35"/>
      <c r="G522" s="32"/>
      <c r="H522" s="43"/>
      <c r="I522" s="4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56"/>
      <c r="V522" s="56"/>
    </row>
    <row r="523" spans="1:22" s="14" customFormat="1" x14ac:dyDescent="0.35">
      <c r="A523" s="13"/>
      <c r="B523" s="43"/>
      <c r="C523" s="43"/>
      <c r="D523" s="35"/>
      <c r="E523" s="35"/>
      <c r="F523" s="35"/>
      <c r="G523" s="32"/>
      <c r="H523" s="43"/>
      <c r="I523" s="4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56"/>
      <c r="V523" s="56"/>
    </row>
    <row r="524" spans="1:22" s="14" customFormat="1" x14ac:dyDescent="0.35">
      <c r="A524" s="13"/>
      <c r="B524" s="43"/>
      <c r="C524" s="43"/>
      <c r="D524" s="35"/>
      <c r="E524" s="35"/>
      <c r="F524" s="35"/>
      <c r="G524" s="32"/>
      <c r="H524" s="43"/>
      <c r="I524" s="4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56"/>
      <c r="V524" s="56"/>
    </row>
    <row r="525" spans="1:22" s="14" customFormat="1" x14ac:dyDescent="0.35">
      <c r="A525" s="13"/>
      <c r="B525" s="43"/>
      <c r="C525" s="43"/>
      <c r="D525" s="35"/>
      <c r="E525" s="35"/>
      <c r="F525" s="35"/>
      <c r="G525" s="32"/>
      <c r="H525" s="43"/>
      <c r="I525" s="4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49"/>
      <c r="V525" s="57"/>
    </row>
    <row r="526" spans="1:22" s="14" customFormat="1" x14ac:dyDescent="0.35">
      <c r="A526" s="13"/>
      <c r="B526" s="43"/>
      <c r="C526" s="43"/>
      <c r="D526" s="35"/>
      <c r="E526" s="35"/>
      <c r="F526" s="35"/>
      <c r="G526" s="32"/>
      <c r="H526" s="43"/>
      <c r="I526" s="4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56"/>
      <c r="V526" s="58"/>
    </row>
    <row r="527" spans="1:22" s="14" customFormat="1" x14ac:dyDescent="0.35">
      <c r="A527" s="13"/>
      <c r="B527" s="43"/>
      <c r="C527" s="43"/>
      <c r="D527" s="35"/>
      <c r="E527" s="35"/>
      <c r="F527" s="35"/>
      <c r="G527" s="32"/>
      <c r="H527" s="43"/>
      <c r="I527" s="4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56"/>
      <c r="V527" s="58"/>
    </row>
    <row r="528" spans="1:22" s="14" customFormat="1" x14ac:dyDescent="0.35">
      <c r="A528" s="13"/>
      <c r="B528" s="43"/>
      <c r="C528" s="43"/>
      <c r="D528" s="35"/>
      <c r="E528" s="35"/>
      <c r="F528" s="35"/>
      <c r="G528" s="32"/>
      <c r="H528" s="43"/>
      <c r="I528" s="4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56"/>
      <c r="V528" s="56"/>
    </row>
    <row r="529" spans="1:22" s="14" customFormat="1" x14ac:dyDescent="0.35">
      <c r="A529" s="13"/>
      <c r="B529" s="43"/>
      <c r="C529" s="43"/>
      <c r="D529" s="35"/>
      <c r="E529" s="35"/>
      <c r="F529" s="35"/>
      <c r="G529" s="32"/>
      <c r="H529" s="43"/>
      <c r="I529" s="4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56"/>
      <c r="V529" s="56"/>
    </row>
    <row r="530" spans="1:22" s="14" customFormat="1" x14ac:dyDescent="0.35">
      <c r="A530" s="13"/>
      <c r="B530" s="43"/>
      <c r="C530" s="43"/>
      <c r="D530" s="35"/>
      <c r="E530" s="35"/>
      <c r="F530" s="35"/>
      <c r="G530" s="32"/>
      <c r="H530" s="43"/>
      <c r="I530" s="4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56"/>
      <c r="V530" s="56"/>
    </row>
    <row r="531" spans="1:22" s="14" customFormat="1" x14ac:dyDescent="0.35">
      <c r="A531" s="13"/>
      <c r="B531" s="43"/>
      <c r="C531" s="43"/>
      <c r="D531" s="35"/>
      <c r="E531" s="35"/>
      <c r="F531" s="35"/>
      <c r="G531" s="32"/>
      <c r="H531" s="43"/>
      <c r="I531" s="4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56"/>
      <c r="V531" s="56"/>
    </row>
    <row r="532" spans="1:22" s="14" customFormat="1" x14ac:dyDescent="0.35">
      <c r="A532" s="13"/>
      <c r="B532" s="43"/>
      <c r="C532" s="43"/>
      <c r="D532" s="35"/>
      <c r="E532" s="35"/>
      <c r="F532" s="35"/>
      <c r="G532" s="32"/>
      <c r="H532" s="43"/>
      <c r="I532" s="4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56"/>
      <c r="V532" s="56"/>
    </row>
    <row r="533" spans="1:22" s="14" customFormat="1" x14ac:dyDescent="0.35">
      <c r="A533" s="13"/>
      <c r="B533" s="43"/>
      <c r="C533" s="43"/>
      <c r="D533" s="35"/>
      <c r="E533" s="35"/>
      <c r="F533" s="35"/>
      <c r="G533" s="32"/>
      <c r="H533" s="43"/>
      <c r="I533" s="4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56"/>
      <c r="V533" s="56"/>
    </row>
    <row r="534" spans="1:22" s="14" customFormat="1" x14ac:dyDescent="0.35">
      <c r="A534" s="13"/>
      <c r="B534" s="43"/>
      <c r="C534" s="43"/>
      <c r="D534" s="35"/>
      <c r="E534" s="35"/>
      <c r="F534" s="35"/>
      <c r="G534" s="32"/>
      <c r="H534" s="43"/>
      <c r="I534" s="4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56"/>
      <c r="V534" s="56"/>
    </row>
    <row r="535" spans="1:22" s="14" customFormat="1" x14ac:dyDescent="0.35">
      <c r="A535" s="13"/>
      <c r="B535" s="43"/>
      <c r="C535" s="43"/>
      <c r="D535" s="35"/>
      <c r="E535" s="35"/>
      <c r="F535" s="35"/>
      <c r="G535" s="32"/>
      <c r="H535" s="43"/>
      <c r="I535" s="4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56"/>
      <c r="V535" s="56"/>
    </row>
    <row r="536" spans="1:22" s="14" customFormat="1" x14ac:dyDescent="0.35">
      <c r="A536" s="13"/>
      <c r="B536" s="43"/>
      <c r="C536" s="43"/>
      <c r="D536" s="35"/>
      <c r="E536" s="35"/>
      <c r="F536" s="35"/>
      <c r="G536" s="32"/>
      <c r="H536" s="43"/>
      <c r="I536" s="4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56"/>
      <c r="V536" s="56"/>
    </row>
    <row r="537" spans="1:22" s="14" customFormat="1" x14ac:dyDescent="0.35">
      <c r="A537" s="13"/>
      <c r="B537" s="43"/>
      <c r="C537" s="43"/>
      <c r="D537" s="35"/>
      <c r="E537" s="35"/>
      <c r="F537" s="35"/>
      <c r="G537" s="32"/>
      <c r="H537" s="43"/>
      <c r="I537" s="4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56"/>
      <c r="V537" s="56"/>
    </row>
    <row r="538" spans="1:22" s="14" customFormat="1" x14ac:dyDescent="0.35">
      <c r="A538" s="13"/>
      <c r="B538" s="43"/>
      <c r="C538" s="43"/>
      <c r="D538" s="35"/>
      <c r="E538" s="35"/>
      <c r="F538" s="35"/>
      <c r="G538" s="32"/>
      <c r="H538" s="43"/>
      <c r="I538" s="4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56"/>
      <c r="V538" s="56"/>
    </row>
    <row r="539" spans="1:22" s="14" customFormat="1" x14ac:dyDescent="0.35">
      <c r="A539" s="13"/>
      <c r="B539" s="43"/>
      <c r="C539" s="43"/>
      <c r="D539" s="35"/>
      <c r="E539" s="35"/>
      <c r="F539" s="35"/>
      <c r="G539" s="32"/>
      <c r="H539" s="43"/>
      <c r="I539" s="4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56"/>
      <c r="V539" s="56"/>
    </row>
    <row r="540" spans="1:22" s="14" customFormat="1" x14ac:dyDescent="0.35">
      <c r="A540" s="13"/>
      <c r="B540" s="43"/>
      <c r="C540" s="43"/>
      <c r="D540" s="35"/>
      <c r="E540" s="35"/>
      <c r="F540" s="35"/>
      <c r="G540" s="32"/>
      <c r="H540" s="43"/>
      <c r="I540" s="4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56"/>
      <c r="V540" s="56"/>
    </row>
    <row r="541" spans="1:22" s="14" customFormat="1" x14ac:dyDescent="0.35">
      <c r="A541" s="13"/>
      <c r="B541" s="43"/>
      <c r="C541" s="43"/>
      <c r="D541" s="35"/>
      <c r="E541" s="35"/>
      <c r="F541" s="35"/>
      <c r="G541" s="32"/>
      <c r="H541" s="43"/>
      <c r="I541" s="4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56"/>
      <c r="V541" s="56"/>
    </row>
    <row r="542" spans="1:22" s="14" customFormat="1" x14ac:dyDescent="0.35">
      <c r="A542" s="13"/>
      <c r="B542" s="43"/>
      <c r="C542" s="43"/>
      <c r="D542" s="35"/>
      <c r="E542" s="35"/>
      <c r="F542" s="35"/>
      <c r="G542" s="32"/>
      <c r="H542" s="43"/>
      <c r="I542" s="4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56"/>
      <c r="V542" s="56"/>
    </row>
    <row r="543" spans="1:22" s="14" customFormat="1" x14ac:dyDescent="0.35">
      <c r="A543" s="13"/>
      <c r="B543" s="43"/>
      <c r="C543" s="43"/>
      <c r="D543" s="35"/>
      <c r="E543" s="35"/>
      <c r="F543" s="35"/>
      <c r="G543" s="32"/>
      <c r="H543" s="43"/>
      <c r="I543" s="4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56"/>
      <c r="V543" s="56"/>
    </row>
    <row r="544" spans="1:22" s="14" customFormat="1" x14ac:dyDescent="0.35">
      <c r="A544" s="13"/>
      <c r="B544" s="43"/>
      <c r="C544" s="43"/>
      <c r="D544" s="35"/>
      <c r="E544" s="35"/>
      <c r="F544" s="35"/>
      <c r="G544" s="32"/>
      <c r="H544" s="43"/>
      <c r="I544" s="4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56"/>
      <c r="V544" s="56"/>
    </row>
    <row r="545" spans="1:22" s="14" customFormat="1" x14ac:dyDescent="0.35">
      <c r="A545" s="13"/>
      <c r="B545" s="43"/>
      <c r="C545" s="43"/>
      <c r="D545" s="35"/>
      <c r="E545" s="35"/>
      <c r="F545" s="35"/>
      <c r="G545" s="32"/>
      <c r="H545" s="43"/>
      <c r="I545" s="4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56"/>
      <c r="V545" s="56"/>
    </row>
    <row r="546" spans="1:22" s="14" customFormat="1" x14ac:dyDescent="0.35">
      <c r="A546" s="13"/>
      <c r="B546" s="43"/>
      <c r="C546" s="43"/>
      <c r="D546" s="35"/>
      <c r="E546" s="35"/>
      <c r="F546" s="35"/>
      <c r="G546" s="32"/>
      <c r="H546" s="43"/>
      <c r="I546" s="4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56"/>
      <c r="V546" s="56"/>
    </row>
    <row r="547" spans="1:22" s="14" customFormat="1" x14ac:dyDescent="0.35">
      <c r="A547" s="13"/>
      <c r="B547" s="43"/>
      <c r="C547" s="43"/>
      <c r="D547" s="35"/>
      <c r="E547" s="35"/>
      <c r="F547" s="35"/>
      <c r="G547" s="32"/>
      <c r="H547" s="43"/>
      <c r="I547" s="4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56"/>
      <c r="V547" s="56"/>
    </row>
    <row r="548" spans="1:22" s="14" customFormat="1" x14ac:dyDescent="0.35">
      <c r="A548" s="13"/>
      <c r="B548" s="43"/>
      <c r="C548" s="43"/>
      <c r="D548" s="35"/>
      <c r="E548" s="35"/>
      <c r="F548" s="35"/>
      <c r="G548" s="32"/>
      <c r="H548" s="43"/>
      <c r="I548" s="4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56"/>
      <c r="V548" s="56"/>
    </row>
    <row r="549" spans="1:22" s="14" customFormat="1" x14ac:dyDescent="0.35">
      <c r="A549" s="13"/>
      <c r="B549" s="43"/>
      <c r="C549" s="43"/>
      <c r="D549" s="35"/>
      <c r="E549" s="35"/>
      <c r="F549" s="35"/>
      <c r="G549" s="32"/>
      <c r="H549" s="43"/>
      <c r="I549" s="4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56"/>
      <c r="V549" s="56"/>
    </row>
    <row r="550" spans="1:22" s="14" customFormat="1" x14ac:dyDescent="0.35">
      <c r="A550" s="13"/>
      <c r="B550" s="43"/>
      <c r="C550" s="43"/>
      <c r="D550" s="35"/>
      <c r="E550" s="35"/>
      <c r="F550" s="35"/>
      <c r="G550" s="32"/>
      <c r="H550" s="43"/>
      <c r="I550" s="4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56"/>
      <c r="V550" s="56"/>
    </row>
    <row r="551" spans="1:22" s="14" customFormat="1" x14ac:dyDescent="0.35">
      <c r="A551" s="13"/>
      <c r="B551" s="43"/>
      <c r="C551" s="43"/>
      <c r="D551" s="35"/>
      <c r="E551" s="35"/>
      <c r="F551" s="35"/>
      <c r="G551" s="32"/>
      <c r="H551" s="43"/>
      <c r="I551" s="4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56"/>
      <c r="V551" s="56"/>
    </row>
    <row r="552" spans="1:22" s="14" customFormat="1" x14ac:dyDescent="0.35">
      <c r="A552" s="13"/>
      <c r="B552" s="43"/>
      <c r="C552" s="43"/>
      <c r="D552" s="35"/>
      <c r="E552" s="35"/>
      <c r="F552" s="35"/>
      <c r="G552" s="32"/>
      <c r="H552" s="43"/>
      <c r="I552" s="4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56"/>
      <c r="V552" s="56"/>
    </row>
    <row r="553" spans="1:22" s="14" customFormat="1" x14ac:dyDescent="0.35">
      <c r="A553" s="13"/>
      <c r="B553" s="43"/>
      <c r="C553" s="43"/>
      <c r="D553" s="35"/>
      <c r="E553" s="35"/>
      <c r="F553" s="35"/>
      <c r="G553" s="32"/>
      <c r="H553" s="43"/>
      <c r="I553" s="4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56"/>
      <c r="V553" s="56"/>
    </row>
    <row r="554" spans="1:22" s="14" customFormat="1" x14ac:dyDescent="0.35">
      <c r="A554" s="13"/>
      <c r="B554" s="43"/>
      <c r="C554" s="43"/>
      <c r="D554" s="35"/>
      <c r="E554" s="35"/>
      <c r="F554" s="35"/>
      <c r="G554" s="32"/>
      <c r="H554" s="43"/>
      <c r="I554" s="4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56"/>
      <c r="V554" s="56"/>
    </row>
    <row r="555" spans="1:22" s="14" customFormat="1" x14ac:dyDescent="0.35">
      <c r="A555" s="13"/>
      <c r="B555" s="43"/>
      <c r="C555" s="43"/>
      <c r="D555" s="35"/>
      <c r="E555" s="35"/>
      <c r="F555" s="35"/>
      <c r="G555" s="32"/>
      <c r="H555" s="43"/>
      <c r="I555" s="4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56"/>
      <c r="V555" s="56"/>
    </row>
    <row r="556" spans="1:22" s="14" customFormat="1" x14ac:dyDescent="0.35">
      <c r="A556" s="13"/>
      <c r="B556" s="43"/>
      <c r="C556" s="43"/>
      <c r="D556" s="35"/>
      <c r="E556" s="35"/>
      <c r="F556" s="35"/>
      <c r="G556" s="32"/>
      <c r="H556" s="43"/>
      <c r="I556" s="4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56"/>
      <c r="V556" s="56"/>
    </row>
    <row r="557" spans="1:22" s="14" customFormat="1" x14ac:dyDescent="0.35">
      <c r="A557" s="13"/>
      <c r="B557" s="43"/>
      <c r="C557" s="43"/>
      <c r="D557" s="35"/>
      <c r="E557" s="35"/>
      <c r="F557" s="35"/>
      <c r="G557" s="32"/>
      <c r="H557" s="43"/>
      <c r="I557" s="4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56"/>
      <c r="V557" s="56"/>
    </row>
    <row r="558" spans="1:22" s="14" customFormat="1" x14ac:dyDescent="0.35">
      <c r="A558" s="13"/>
      <c r="B558" s="43"/>
      <c r="C558" s="43"/>
      <c r="D558" s="35"/>
      <c r="E558" s="35"/>
      <c r="F558" s="35"/>
      <c r="G558" s="32"/>
      <c r="H558" s="43"/>
      <c r="I558" s="4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56"/>
      <c r="V558" s="56"/>
    </row>
    <row r="559" spans="1:22" s="14" customFormat="1" x14ac:dyDescent="0.35">
      <c r="A559" s="13"/>
      <c r="B559" s="43"/>
      <c r="C559" s="43"/>
      <c r="D559" s="35"/>
      <c r="E559" s="35"/>
      <c r="F559" s="35"/>
      <c r="G559" s="32"/>
      <c r="H559" s="43"/>
      <c r="I559" s="4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56"/>
      <c r="V559" s="56"/>
    </row>
    <row r="560" spans="1:22" s="14" customFormat="1" x14ac:dyDescent="0.35">
      <c r="A560" s="13"/>
      <c r="B560" s="43"/>
      <c r="C560" s="43"/>
      <c r="D560" s="35"/>
      <c r="E560" s="35"/>
      <c r="F560" s="35"/>
      <c r="G560" s="32"/>
      <c r="H560" s="43"/>
      <c r="I560" s="4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56"/>
      <c r="V560" s="56"/>
    </row>
    <row r="561" spans="1:22" s="14" customFormat="1" x14ac:dyDescent="0.35">
      <c r="A561" s="13"/>
      <c r="B561" s="43"/>
      <c r="C561" s="43"/>
      <c r="D561" s="35"/>
      <c r="E561" s="35"/>
      <c r="F561" s="35"/>
      <c r="G561" s="32"/>
      <c r="H561" s="43"/>
      <c r="I561" s="4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56"/>
      <c r="V561" s="56"/>
    </row>
    <row r="562" spans="1:22" s="14" customFormat="1" x14ac:dyDescent="0.35">
      <c r="A562" s="13"/>
      <c r="B562" s="43"/>
      <c r="C562" s="43"/>
      <c r="D562" s="35"/>
      <c r="E562" s="35"/>
      <c r="F562" s="35"/>
      <c r="G562" s="32"/>
      <c r="H562" s="43"/>
      <c r="I562" s="4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56"/>
      <c r="V562" s="56"/>
    </row>
    <row r="563" spans="1:22" s="14" customFormat="1" x14ac:dyDescent="0.35">
      <c r="A563" s="13"/>
      <c r="B563" s="43"/>
      <c r="C563" s="43"/>
      <c r="D563" s="35"/>
      <c r="E563" s="35"/>
      <c r="F563" s="35"/>
      <c r="G563" s="32"/>
      <c r="H563" s="43"/>
      <c r="I563" s="4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56"/>
      <c r="V563" s="56"/>
    </row>
    <row r="564" spans="1:22" s="14" customFormat="1" x14ac:dyDescent="0.35">
      <c r="A564" s="13"/>
      <c r="B564" s="43"/>
      <c r="C564" s="43"/>
      <c r="D564" s="35"/>
      <c r="E564" s="35"/>
      <c r="F564" s="35"/>
      <c r="G564" s="32"/>
      <c r="H564" s="43"/>
      <c r="I564" s="4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56"/>
      <c r="V564" s="56"/>
    </row>
    <row r="565" spans="1:22" s="14" customFormat="1" x14ac:dyDescent="0.35">
      <c r="A565" s="13"/>
      <c r="B565" s="43"/>
      <c r="C565" s="43"/>
      <c r="D565" s="35"/>
      <c r="E565" s="35"/>
      <c r="F565" s="35"/>
      <c r="G565" s="32"/>
      <c r="H565" s="43"/>
      <c r="I565" s="4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56"/>
      <c r="V565" s="56"/>
    </row>
    <row r="566" spans="1:22" s="14" customFormat="1" x14ac:dyDescent="0.35">
      <c r="A566" s="13"/>
      <c r="B566" s="43"/>
      <c r="C566" s="43"/>
      <c r="D566" s="35"/>
      <c r="E566" s="35"/>
      <c r="F566" s="35"/>
      <c r="G566" s="32"/>
      <c r="H566" s="43"/>
      <c r="I566" s="4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56"/>
      <c r="V566" s="56"/>
    </row>
    <row r="567" spans="1:22" s="14" customFormat="1" x14ac:dyDescent="0.35">
      <c r="A567" s="13"/>
      <c r="B567" s="43"/>
      <c r="C567" s="43"/>
      <c r="D567" s="35"/>
      <c r="E567" s="35"/>
      <c r="F567" s="35"/>
      <c r="G567" s="32"/>
      <c r="H567" s="43"/>
      <c r="I567" s="4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56"/>
      <c r="V567" s="56"/>
    </row>
    <row r="568" spans="1:22" s="14" customFormat="1" x14ac:dyDescent="0.35">
      <c r="A568" s="13"/>
      <c r="B568" s="43"/>
      <c r="C568" s="43"/>
      <c r="D568" s="35"/>
      <c r="E568" s="35"/>
      <c r="F568" s="35"/>
      <c r="G568" s="32"/>
      <c r="H568" s="43"/>
      <c r="I568" s="4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56"/>
      <c r="V568" s="56"/>
    </row>
    <row r="569" spans="1:22" s="14" customFormat="1" x14ac:dyDescent="0.35">
      <c r="A569" s="13"/>
      <c r="B569" s="43"/>
      <c r="C569" s="43"/>
      <c r="D569" s="35"/>
      <c r="E569" s="35"/>
      <c r="F569" s="35"/>
      <c r="G569" s="32"/>
      <c r="H569" s="43"/>
      <c r="I569" s="4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56"/>
      <c r="V569" s="56"/>
    </row>
    <row r="570" spans="1:22" s="14" customFormat="1" x14ac:dyDescent="0.35">
      <c r="A570" s="13"/>
      <c r="B570" s="43"/>
      <c r="C570" s="43"/>
      <c r="D570" s="35"/>
      <c r="E570" s="35"/>
      <c r="F570" s="35"/>
      <c r="G570" s="32"/>
      <c r="H570" s="43"/>
      <c r="I570" s="4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56"/>
      <c r="V570" s="56"/>
    </row>
    <row r="571" spans="1:22" s="14" customFormat="1" x14ac:dyDescent="0.35">
      <c r="A571" s="13"/>
      <c r="B571" s="43"/>
      <c r="C571" s="43"/>
      <c r="D571" s="35"/>
      <c r="E571" s="35"/>
      <c r="F571" s="35"/>
      <c r="G571" s="32"/>
      <c r="H571" s="43"/>
      <c r="I571" s="4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56"/>
      <c r="V571" s="56"/>
    </row>
    <row r="572" spans="1:22" s="14" customFormat="1" x14ac:dyDescent="0.35">
      <c r="A572" s="13"/>
      <c r="B572" s="43"/>
      <c r="C572" s="43"/>
      <c r="D572" s="35"/>
      <c r="E572" s="35"/>
      <c r="F572" s="35"/>
      <c r="G572" s="32"/>
      <c r="H572" s="43"/>
      <c r="I572" s="4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56"/>
      <c r="V572" s="56"/>
    </row>
    <row r="573" spans="1:22" s="14" customFormat="1" x14ac:dyDescent="0.35">
      <c r="A573" s="13"/>
      <c r="B573" s="43"/>
      <c r="C573" s="43"/>
      <c r="D573" s="35"/>
      <c r="E573" s="35"/>
      <c r="F573" s="35"/>
      <c r="G573" s="32"/>
      <c r="H573" s="43"/>
      <c r="I573" s="4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56"/>
      <c r="V573" s="56"/>
    </row>
    <row r="574" spans="1:22" s="14" customFormat="1" x14ac:dyDescent="0.35">
      <c r="A574" s="13"/>
      <c r="B574" s="43"/>
      <c r="C574" s="43"/>
      <c r="D574" s="35"/>
      <c r="E574" s="35"/>
      <c r="F574" s="35"/>
      <c r="G574" s="32"/>
      <c r="H574" s="43"/>
      <c r="I574" s="4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56"/>
      <c r="V574" s="56"/>
    </row>
    <row r="575" spans="1:22" s="14" customFormat="1" x14ac:dyDescent="0.35">
      <c r="A575" s="13"/>
      <c r="B575" s="43"/>
      <c r="C575" s="43"/>
      <c r="D575" s="35"/>
      <c r="E575" s="35"/>
      <c r="F575" s="35"/>
      <c r="G575" s="32"/>
      <c r="H575" s="43"/>
      <c r="I575" s="4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56"/>
      <c r="V575" s="56"/>
    </row>
    <row r="576" spans="1:22" s="14" customFormat="1" x14ac:dyDescent="0.35">
      <c r="A576" s="13"/>
      <c r="B576" s="43"/>
      <c r="C576" s="43"/>
      <c r="D576" s="35"/>
      <c r="E576" s="35"/>
      <c r="F576" s="35"/>
      <c r="G576" s="32"/>
      <c r="H576" s="43"/>
      <c r="I576" s="4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56"/>
      <c r="V576" s="56"/>
    </row>
    <row r="577" spans="1:22" s="14" customFormat="1" x14ac:dyDescent="0.35">
      <c r="A577" s="13"/>
      <c r="B577" s="43"/>
      <c r="C577" s="43"/>
      <c r="D577" s="35"/>
      <c r="E577" s="35"/>
      <c r="F577" s="35"/>
      <c r="G577" s="32"/>
      <c r="H577" s="43"/>
      <c r="I577" s="4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56"/>
      <c r="V577" s="56"/>
    </row>
    <row r="578" spans="1:22" s="14" customFormat="1" x14ac:dyDescent="0.35">
      <c r="A578" s="13"/>
      <c r="B578" s="43"/>
      <c r="C578" s="43"/>
      <c r="D578" s="35"/>
      <c r="E578" s="35"/>
      <c r="F578" s="35"/>
      <c r="G578" s="32"/>
      <c r="H578" s="43"/>
      <c r="I578" s="4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56"/>
      <c r="V578" s="56"/>
    </row>
    <row r="579" spans="1:22" s="14" customFormat="1" x14ac:dyDescent="0.35">
      <c r="A579" s="13"/>
      <c r="B579" s="43"/>
      <c r="C579" s="43"/>
      <c r="D579" s="35"/>
      <c r="E579" s="35"/>
      <c r="F579" s="35"/>
      <c r="G579" s="32"/>
      <c r="H579" s="43"/>
      <c r="I579" s="4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56"/>
      <c r="V579" s="56"/>
    </row>
    <row r="580" spans="1:22" s="14" customFormat="1" x14ac:dyDescent="0.35">
      <c r="A580" s="13"/>
      <c r="B580" s="43"/>
      <c r="C580" s="43"/>
      <c r="D580" s="35"/>
      <c r="E580" s="35"/>
      <c r="F580" s="35"/>
      <c r="G580" s="32"/>
      <c r="H580" s="43"/>
      <c r="I580" s="4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56"/>
      <c r="V580" s="56"/>
    </row>
    <row r="581" spans="1:22" s="14" customFormat="1" x14ac:dyDescent="0.35">
      <c r="A581" s="13"/>
      <c r="B581" s="43"/>
      <c r="C581" s="43"/>
      <c r="D581" s="35"/>
      <c r="E581" s="35"/>
      <c r="F581" s="35"/>
      <c r="G581" s="32"/>
      <c r="H581" s="43"/>
      <c r="I581" s="4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56"/>
      <c r="V581" s="56"/>
    </row>
    <row r="582" spans="1:22" s="14" customFormat="1" x14ac:dyDescent="0.35">
      <c r="A582" s="13"/>
      <c r="B582" s="43"/>
      <c r="C582" s="43"/>
      <c r="D582" s="35"/>
      <c r="E582" s="35"/>
      <c r="F582" s="35"/>
      <c r="G582" s="32"/>
      <c r="H582" s="43"/>
      <c r="I582" s="4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56"/>
      <c r="V582" s="56"/>
    </row>
    <row r="583" spans="1:22" s="14" customFormat="1" x14ac:dyDescent="0.35">
      <c r="A583" s="13"/>
      <c r="B583" s="43"/>
      <c r="C583" s="43"/>
      <c r="D583" s="35"/>
      <c r="E583" s="35"/>
      <c r="F583" s="35"/>
      <c r="G583" s="32"/>
      <c r="H583" s="43"/>
      <c r="I583" s="4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56"/>
      <c r="V583" s="56"/>
    </row>
    <row r="584" spans="1:22" s="14" customFormat="1" x14ac:dyDescent="0.35">
      <c r="A584" s="13"/>
      <c r="B584" s="43"/>
      <c r="C584" s="43"/>
      <c r="D584" s="35"/>
      <c r="E584" s="35"/>
      <c r="F584" s="35"/>
      <c r="G584" s="32"/>
      <c r="H584" s="43"/>
      <c r="I584" s="4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56"/>
      <c r="V584" s="56"/>
    </row>
    <row r="585" spans="1:22" s="14" customFormat="1" x14ac:dyDescent="0.35">
      <c r="A585" s="13"/>
      <c r="B585" s="43"/>
      <c r="C585" s="43"/>
      <c r="D585" s="35"/>
      <c r="E585" s="35"/>
      <c r="F585" s="35"/>
      <c r="G585" s="32"/>
      <c r="H585" s="43"/>
      <c r="I585" s="4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56"/>
      <c r="V585" s="56"/>
    </row>
    <row r="586" spans="1:22" s="14" customFormat="1" x14ac:dyDescent="0.35">
      <c r="A586" s="13"/>
      <c r="B586" s="43"/>
      <c r="C586" s="43"/>
      <c r="D586" s="35"/>
      <c r="E586" s="35"/>
      <c r="F586" s="35"/>
      <c r="G586" s="32"/>
      <c r="H586" s="43"/>
      <c r="I586" s="4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56"/>
      <c r="V586" s="56"/>
    </row>
    <row r="587" spans="1:22" s="14" customFormat="1" x14ac:dyDescent="0.35">
      <c r="A587" s="13"/>
      <c r="B587" s="43"/>
      <c r="C587" s="43"/>
      <c r="D587" s="35"/>
      <c r="E587" s="35"/>
      <c r="F587" s="35"/>
      <c r="G587" s="32"/>
      <c r="H587" s="43"/>
      <c r="I587" s="4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56"/>
      <c r="V587" s="56"/>
    </row>
    <row r="588" spans="1:22" s="14" customFormat="1" x14ac:dyDescent="0.35">
      <c r="A588" s="13"/>
      <c r="B588" s="43"/>
      <c r="C588" s="43"/>
      <c r="D588" s="35"/>
      <c r="E588" s="35"/>
      <c r="F588" s="35"/>
      <c r="G588" s="32"/>
      <c r="H588" s="43"/>
      <c r="I588" s="4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56"/>
      <c r="V588" s="56"/>
    </row>
    <row r="589" spans="1:22" s="14" customFormat="1" x14ac:dyDescent="0.35">
      <c r="A589" s="13"/>
      <c r="B589" s="43"/>
      <c r="C589" s="43"/>
      <c r="D589" s="35"/>
      <c r="E589" s="35"/>
      <c r="F589" s="35"/>
      <c r="G589" s="32"/>
      <c r="H589" s="43"/>
      <c r="I589" s="4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56"/>
      <c r="V589" s="56"/>
    </row>
    <row r="590" spans="1:22" s="14" customFormat="1" x14ac:dyDescent="0.35">
      <c r="A590" s="13"/>
      <c r="B590" s="43"/>
      <c r="C590" s="43"/>
      <c r="D590" s="35"/>
      <c r="E590" s="35"/>
      <c r="F590" s="35"/>
      <c r="G590" s="32"/>
      <c r="H590" s="43"/>
      <c r="I590" s="4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56"/>
      <c r="V590" s="56"/>
    </row>
    <row r="591" spans="1:22" s="14" customFormat="1" x14ac:dyDescent="0.35">
      <c r="A591" s="13"/>
      <c r="B591" s="43"/>
      <c r="C591" s="43"/>
      <c r="D591" s="35"/>
      <c r="E591" s="35"/>
      <c r="F591" s="35"/>
      <c r="G591" s="32"/>
      <c r="H591" s="43"/>
      <c r="I591" s="4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56"/>
      <c r="V591" s="56"/>
    </row>
    <row r="592" spans="1:22" s="14" customFormat="1" x14ac:dyDescent="0.35">
      <c r="A592" s="13"/>
      <c r="B592" s="43"/>
      <c r="C592" s="43"/>
      <c r="D592" s="35"/>
      <c r="E592" s="35"/>
      <c r="F592" s="35"/>
      <c r="G592" s="32"/>
      <c r="H592" s="43"/>
      <c r="I592" s="4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56"/>
      <c r="V592" s="56"/>
    </row>
    <row r="593" spans="1:22" s="14" customFormat="1" x14ac:dyDescent="0.35">
      <c r="A593" s="13"/>
      <c r="B593" s="43"/>
      <c r="C593" s="43"/>
      <c r="D593" s="35"/>
      <c r="E593" s="35"/>
      <c r="F593" s="35"/>
      <c r="G593" s="32"/>
      <c r="H593" s="43"/>
      <c r="I593" s="4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56"/>
      <c r="V593" s="56"/>
    </row>
    <row r="594" spans="1:22" s="14" customFormat="1" x14ac:dyDescent="0.35">
      <c r="A594" s="13"/>
      <c r="B594" s="43"/>
      <c r="C594" s="43"/>
      <c r="D594" s="35"/>
      <c r="E594" s="35"/>
      <c r="F594" s="35"/>
      <c r="G594" s="32"/>
      <c r="H594" s="43"/>
      <c r="I594" s="4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56"/>
      <c r="V594" s="56"/>
    </row>
    <row r="595" spans="1:22" s="14" customFormat="1" x14ac:dyDescent="0.35">
      <c r="A595" s="13"/>
      <c r="B595" s="43"/>
      <c r="C595" s="43"/>
      <c r="D595" s="35"/>
      <c r="E595" s="35"/>
      <c r="F595" s="35"/>
      <c r="G595" s="32"/>
      <c r="H595" s="43"/>
      <c r="I595" s="4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56"/>
      <c r="V595" s="56"/>
    </row>
    <row r="596" spans="1:22" s="14" customFormat="1" x14ac:dyDescent="0.35">
      <c r="A596" s="13"/>
      <c r="B596" s="43"/>
      <c r="C596" s="43"/>
      <c r="D596" s="35"/>
      <c r="E596" s="35"/>
      <c r="F596" s="35"/>
      <c r="G596" s="32"/>
      <c r="H596" s="43"/>
      <c r="I596" s="4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56"/>
      <c r="V596" s="56"/>
    </row>
    <row r="597" spans="1:22" s="14" customFormat="1" x14ac:dyDescent="0.35">
      <c r="A597" s="13"/>
      <c r="B597" s="43"/>
      <c r="C597" s="43"/>
      <c r="D597" s="35"/>
      <c r="E597" s="35"/>
      <c r="F597" s="35"/>
      <c r="G597" s="32"/>
      <c r="H597" s="43"/>
      <c r="I597" s="4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56"/>
      <c r="V597" s="56"/>
    </row>
    <row r="598" spans="1:22" s="14" customFormat="1" x14ac:dyDescent="0.35">
      <c r="A598" s="13"/>
      <c r="B598" s="43"/>
      <c r="C598" s="43"/>
      <c r="D598" s="35"/>
      <c r="E598" s="35"/>
      <c r="F598" s="35"/>
      <c r="G598" s="32"/>
      <c r="H598" s="43"/>
      <c r="I598" s="4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56"/>
      <c r="V598" s="56"/>
    </row>
    <row r="599" spans="1:22" s="14" customFormat="1" x14ac:dyDescent="0.35">
      <c r="A599" s="13"/>
      <c r="B599" s="43"/>
      <c r="C599" s="43"/>
      <c r="D599" s="35"/>
      <c r="E599" s="35"/>
      <c r="F599" s="35"/>
      <c r="G599" s="32"/>
      <c r="H599" s="43"/>
      <c r="I599" s="4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56"/>
      <c r="V599" s="56"/>
    </row>
    <row r="600" spans="1:22" s="14" customFormat="1" x14ac:dyDescent="0.35">
      <c r="A600" s="13"/>
      <c r="B600" s="43"/>
      <c r="C600" s="43"/>
      <c r="D600" s="35"/>
      <c r="E600" s="35"/>
      <c r="F600" s="35"/>
      <c r="G600" s="32"/>
      <c r="H600" s="43"/>
      <c r="I600" s="4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56"/>
      <c r="V600" s="56"/>
    </row>
    <row r="601" spans="1:22" s="14" customFormat="1" x14ac:dyDescent="0.35">
      <c r="A601" s="13"/>
      <c r="B601" s="43"/>
      <c r="C601" s="43"/>
      <c r="D601" s="35"/>
      <c r="E601" s="35"/>
      <c r="F601" s="35"/>
      <c r="G601" s="32"/>
      <c r="H601" s="43"/>
      <c r="I601" s="4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56"/>
      <c r="V601" s="56"/>
    </row>
    <row r="602" spans="1:22" s="14" customFormat="1" x14ac:dyDescent="0.35">
      <c r="A602" s="13"/>
      <c r="B602" s="43"/>
      <c r="C602" s="43"/>
      <c r="D602" s="35"/>
      <c r="E602" s="35"/>
      <c r="F602" s="35"/>
      <c r="G602" s="32"/>
      <c r="H602" s="43"/>
      <c r="I602" s="4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56"/>
      <c r="V602" s="56"/>
    </row>
    <row r="603" spans="1:22" s="14" customFormat="1" x14ac:dyDescent="0.35">
      <c r="A603" s="13"/>
      <c r="B603" s="43"/>
      <c r="C603" s="43"/>
      <c r="D603" s="35"/>
      <c r="E603" s="35"/>
      <c r="F603" s="35"/>
      <c r="G603" s="32"/>
      <c r="H603" s="43"/>
      <c r="I603" s="4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56"/>
      <c r="V603" s="56"/>
    </row>
    <row r="604" spans="1:22" s="14" customFormat="1" x14ac:dyDescent="0.35">
      <c r="A604" s="13"/>
      <c r="B604" s="43"/>
      <c r="C604" s="43"/>
      <c r="D604" s="35"/>
      <c r="E604" s="35"/>
      <c r="F604" s="35"/>
      <c r="G604" s="32"/>
      <c r="H604" s="43"/>
      <c r="I604" s="4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56"/>
      <c r="V604" s="56"/>
    </row>
    <row r="605" spans="1:22" s="14" customFormat="1" x14ac:dyDescent="0.35">
      <c r="A605" s="13"/>
      <c r="B605" s="43"/>
      <c r="C605" s="43"/>
      <c r="D605" s="35"/>
      <c r="E605" s="35"/>
      <c r="F605" s="35"/>
      <c r="G605" s="32"/>
      <c r="H605" s="43"/>
      <c r="I605" s="4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56"/>
      <c r="V605" s="56"/>
    </row>
    <row r="606" spans="1:22" s="14" customFormat="1" x14ac:dyDescent="0.35">
      <c r="A606" s="13"/>
      <c r="B606" s="43"/>
      <c r="C606" s="43"/>
      <c r="D606" s="35"/>
      <c r="E606" s="35"/>
      <c r="F606" s="35"/>
      <c r="G606" s="32"/>
      <c r="H606" s="43"/>
      <c r="I606" s="4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56"/>
      <c r="V606" s="56"/>
    </row>
    <row r="607" spans="1:22" s="14" customFormat="1" x14ac:dyDescent="0.35">
      <c r="A607" s="13"/>
      <c r="B607" s="43"/>
      <c r="C607" s="43"/>
      <c r="D607" s="35"/>
      <c r="E607" s="35"/>
      <c r="F607" s="35"/>
      <c r="G607" s="32"/>
      <c r="H607" s="43"/>
      <c r="I607" s="4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56"/>
      <c r="V607" s="56"/>
    </row>
    <row r="608" spans="1:22" s="14" customFormat="1" x14ac:dyDescent="0.35">
      <c r="A608" s="13"/>
      <c r="B608" s="43"/>
      <c r="C608" s="43"/>
      <c r="D608" s="35"/>
      <c r="E608" s="35"/>
      <c r="F608" s="35"/>
      <c r="G608" s="32"/>
      <c r="H608" s="43"/>
      <c r="I608" s="4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56"/>
      <c r="V608" s="56"/>
    </row>
    <row r="609" spans="1:22" s="14" customFormat="1" x14ac:dyDescent="0.35">
      <c r="A609" s="13"/>
      <c r="B609" s="43"/>
      <c r="C609" s="43"/>
      <c r="D609" s="35"/>
      <c r="E609" s="35"/>
      <c r="F609" s="35"/>
      <c r="G609" s="32"/>
      <c r="H609" s="43"/>
      <c r="I609" s="4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56"/>
      <c r="V609" s="56"/>
    </row>
    <row r="610" spans="1:22" s="14" customFormat="1" x14ac:dyDescent="0.35">
      <c r="A610" s="13"/>
      <c r="B610" s="43"/>
      <c r="C610" s="43"/>
      <c r="D610" s="35"/>
      <c r="E610" s="35"/>
      <c r="F610" s="35"/>
      <c r="G610" s="32"/>
      <c r="H610" s="43"/>
      <c r="I610" s="4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56"/>
      <c r="V610" s="56"/>
    </row>
    <row r="611" spans="1:22" s="14" customFormat="1" x14ac:dyDescent="0.35">
      <c r="A611" s="13"/>
      <c r="B611" s="43"/>
      <c r="C611" s="43"/>
      <c r="D611" s="35"/>
      <c r="E611" s="35"/>
      <c r="F611" s="35"/>
      <c r="G611" s="32"/>
      <c r="H611" s="43"/>
      <c r="I611" s="4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56"/>
      <c r="V611" s="56"/>
    </row>
    <row r="612" spans="1:22" s="14" customFormat="1" x14ac:dyDescent="0.35">
      <c r="A612" s="13"/>
      <c r="B612" s="43"/>
      <c r="C612" s="43"/>
      <c r="D612" s="35"/>
      <c r="E612" s="35"/>
      <c r="F612" s="35"/>
      <c r="G612" s="32"/>
      <c r="H612" s="43"/>
      <c r="I612" s="4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56"/>
      <c r="V612" s="56"/>
    </row>
    <row r="613" spans="1:22" s="14" customFormat="1" x14ac:dyDescent="0.35">
      <c r="A613" s="13"/>
      <c r="B613" s="43"/>
      <c r="C613" s="43"/>
      <c r="D613" s="35"/>
      <c r="E613" s="35"/>
      <c r="F613" s="35"/>
      <c r="G613" s="32"/>
      <c r="H613" s="43"/>
      <c r="I613" s="4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56"/>
      <c r="V613" s="56"/>
    </row>
    <row r="614" spans="1:22" s="14" customFormat="1" x14ac:dyDescent="0.35">
      <c r="A614" s="13"/>
      <c r="B614" s="43"/>
      <c r="C614" s="43"/>
      <c r="D614" s="35"/>
      <c r="E614" s="35"/>
      <c r="F614" s="35"/>
      <c r="G614" s="32"/>
      <c r="H614" s="43"/>
      <c r="I614" s="4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56"/>
      <c r="V614" s="56"/>
    </row>
    <row r="615" spans="1:22" x14ac:dyDescent="0.35">
      <c r="U615" s="56"/>
      <c r="V615" s="56"/>
    </row>
    <row r="616" spans="1:22" x14ac:dyDescent="0.35">
      <c r="U616" s="56"/>
      <c r="V616" s="56"/>
    </row>
    <row r="617" spans="1:22" x14ac:dyDescent="0.35">
      <c r="U617" s="56"/>
      <c r="V617" s="56"/>
    </row>
    <row r="618" spans="1:22" x14ac:dyDescent="0.35">
      <c r="U618" s="56"/>
      <c r="V618" s="56"/>
    </row>
    <row r="619" spans="1:22" x14ac:dyDescent="0.35">
      <c r="U619" s="56"/>
      <c r="V619" s="56"/>
    </row>
    <row r="620" spans="1:22" x14ac:dyDescent="0.35">
      <c r="U620" s="56"/>
      <c r="V620" s="56"/>
    </row>
    <row r="621" spans="1:22" x14ac:dyDescent="0.35">
      <c r="U621" s="56"/>
      <c r="V621" s="56"/>
    </row>
    <row r="622" spans="1:22" x14ac:dyDescent="0.35">
      <c r="U622" s="56"/>
      <c r="V622" s="56"/>
    </row>
    <row r="623" spans="1:22" x14ac:dyDescent="0.35">
      <c r="U623" s="56"/>
      <c r="V623" s="56"/>
    </row>
    <row r="624" spans="1:22" x14ac:dyDescent="0.35">
      <c r="U624" s="56"/>
      <c r="V624" s="56"/>
    </row>
    <row r="625" spans="21:22" x14ac:dyDescent="0.35">
      <c r="U625" s="56"/>
      <c r="V625" s="56"/>
    </row>
    <row r="626" spans="21:22" x14ac:dyDescent="0.35">
      <c r="U626" s="56"/>
      <c r="V626" s="56"/>
    </row>
    <row r="627" spans="21:22" x14ac:dyDescent="0.35">
      <c r="U627" s="56"/>
      <c r="V627" s="56"/>
    </row>
    <row r="628" spans="21:22" x14ac:dyDescent="0.35">
      <c r="U628" s="56"/>
      <c r="V628" s="56"/>
    </row>
    <row r="629" spans="21:22" x14ac:dyDescent="0.35">
      <c r="U629" s="56"/>
      <c r="V629" s="56"/>
    </row>
    <row r="630" spans="21:22" x14ac:dyDescent="0.35">
      <c r="U630" s="56"/>
      <c r="V630" s="56"/>
    </row>
    <row r="631" spans="21:22" x14ac:dyDescent="0.35">
      <c r="U631" s="56"/>
      <c r="V631" s="56"/>
    </row>
    <row r="632" spans="21:22" x14ac:dyDescent="0.35">
      <c r="U632" s="56"/>
      <c r="V632" s="56"/>
    </row>
    <row r="633" spans="21:22" x14ac:dyDescent="0.35">
      <c r="U633" s="56"/>
      <c r="V633" s="56"/>
    </row>
    <row r="634" spans="21:22" x14ac:dyDescent="0.35">
      <c r="U634" s="56"/>
      <c r="V634" s="56"/>
    </row>
    <row r="635" spans="21:22" x14ac:dyDescent="0.35">
      <c r="U635" s="56"/>
      <c r="V635" s="56"/>
    </row>
    <row r="636" spans="21:22" x14ac:dyDescent="0.35">
      <c r="U636" s="56"/>
      <c r="V636" s="56"/>
    </row>
    <row r="637" spans="21:22" x14ac:dyDescent="0.35">
      <c r="U637" s="56"/>
      <c r="V637" s="56"/>
    </row>
    <row r="638" spans="21:22" x14ac:dyDescent="0.35">
      <c r="U638" s="56"/>
      <c r="V638" s="56"/>
    </row>
    <row r="639" spans="21:22" x14ac:dyDescent="0.35">
      <c r="U639" s="56"/>
      <c r="V639" s="56"/>
    </row>
    <row r="640" spans="21:22" x14ac:dyDescent="0.35">
      <c r="U640" s="56"/>
      <c r="V640" s="56"/>
    </row>
    <row r="641" spans="21:22" x14ac:dyDescent="0.35">
      <c r="U641" s="56"/>
      <c r="V641" s="56"/>
    </row>
    <row r="642" spans="21:22" x14ac:dyDescent="0.35">
      <c r="U642" s="56"/>
      <c r="V642" s="56"/>
    </row>
    <row r="643" spans="21:22" x14ac:dyDescent="0.35">
      <c r="U643" s="56"/>
      <c r="V643" s="56"/>
    </row>
    <row r="644" spans="21:22" x14ac:dyDescent="0.35">
      <c r="U644" s="56"/>
      <c r="V644" s="56"/>
    </row>
    <row r="645" spans="21:22" x14ac:dyDescent="0.35">
      <c r="U645" s="56"/>
      <c r="V645" s="56"/>
    </row>
    <row r="646" spans="21:22" x14ac:dyDescent="0.35">
      <c r="U646" s="56"/>
      <c r="V646" s="56"/>
    </row>
    <row r="647" spans="21:22" x14ac:dyDescent="0.35">
      <c r="U647" s="56"/>
      <c r="V647" s="56"/>
    </row>
    <row r="648" spans="21:22" x14ac:dyDescent="0.35">
      <c r="U648" s="56"/>
      <c r="V648" s="56"/>
    </row>
    <row r="649" spans="21:22" x14ac:dyDescent="0.35">
      <c r="U649" s="56"/>
      <c r="V649" s="56"/>
    </row>
    <row r="650" spans="21:22" x14ac:dyDescent="0.35">
      <c r="U650" s="56"/>
      <c r="V650" s="56"/>
    </row>
    <row r="651" spans="21:22" x14ac:dyDescent="0.35">
      <c r="U651" s="56"/>
      <c r="V651" s="56"/>
    </row>
    <row r="652" spans="21:22" x14ac:dyDescent="0.35">
      <c r="U652" s="56"/>
      <c r="V652" s="56"/>
    </row>
    <row r="653" spans="21:22" x14ac:dyDescent="0.35">
      <c r="U653" s="56"/>
      <c r="V653" s="56"/>
    </row>
    <row r="654" spans="21:22" x14ac:dyDescent="0.35">
      <c r="U654" s="56"/>
      <c r="V654" s="56"/>
    </row>
    <row r="655" spans="21:22" x14ac:dyDescent="0.35">
      <c r="U655" s="56"/>
      <c r="V655" s="56"/>
    </row>
    <row r="656" spans="21:22" x14ac:dyDescent="0.35">
      <c r="U656" s="56"/>
      <c r="V656" s="56"/>
    </row>
    <row r="657" spans="21:22" x14ac:dyDescent="0.35">
      <c r="U657" s="56"/>
      <c r="V657" s="56"/>
    </row>
    <row r="658" spans="21:22" x14ac:dyDescent="0.35">
      <c r="U658" s="56"/>
      <c r="V658" s="56"/>
    </row>
    <row r="659" spans="21:22" x14ac:dyDescent="0.35">
      <c r="U659" s="56"/>
      <c r="V659" s="56"/>
    </row>
    <row r="660" spans="21:22" x14ac:dyDescent="0.35">
      <c r="U660" s="56"/>
      <c r="V660" s="56"/>
    </row>
    <row r="661" spans="21:22" x14ac:dyDescent="0.35">
      <c r="U661" s="56"/>
      <c r="V661" s="56"/>
    </row>
    <row r="662" spans="21:22" x14ac:dyDescent="0.35">
      <c r="U662" s="56"/>
      <c r="V662" s="56"/>
    </row>
    <row r="663" spans="21:22" x14ac:dyDescent="0.35">
      <c r="U663" s="56"/>
      <c r="V663" s="56"/>
    </row>
    <row r="664" spans="21:22" x14ac:dyDescent="0.35">
      <c r="U664" s="56"/>
      <c r="V664" s="56"/>
    </row>
    <row r="665" spans="21:22" x14ac:dyDescent="0.35">
      <c r="U665" s="56"/>
      <c r="V665" s="56"/>
    </row>
    <row r="666" spans="21:22" x14ac:dyDescent="0.35">
      <c r="U666" s="56"/>
      <c r="V666" s="56"/>
    </row>
    <row r="667" spans="21:22" x14ac:dyDescent="0.35">
      <c r="U667" s="56"/>
      <c r="V667" s="56"/>
    </row>
    <row r="668" spans="21:22" x14ac:dyDescent="0.35">
      <c r="U668" s="56"/>
      <c r="V668" s="56"/>
    </row>
    <row r="669" spans="21:22" x14ac:dyDescent="0.35">
      <c r="U669" s="56"/>
      <c r="V669" s="56"/>
    </row>
    <row r="670" spans="21:22" x14ac:dyDescent="0.35">
      <c r="U670" s="56"/>
      <c r="V670" s="56"/>
    </row>
    <row r="671" spans="21:22" x14ac:dyDescent="0.35">
      <c r="U671" s="56"/>
      <c r="V671" s="56"/>
    </row>
    <row r="672" spans="21:22" x14ac:dyDescent="0.35">
      <c r="U672" s="56"/>
      <c r="V672" s="56"/>
    </row>
    <row r="673" spans="21:22" x14ac:dyDescent="0.35">
      <c r="U673" s="56"/>
      <c r="V673" s="56"/>
    </row>
    <row r="674" spans="21:22" x14ac:dyDescent="0.35">
      <c r="U674" s="56"/>
      <c r="V674" s="56"/>
    </row>
    <row r="675" spans="21:22" x14ac:dyDescent="0.35">
      <c r="U675" s="56"/>
      <c r="V675" s="56"/>
    </row>
    <row r="676" spans="21:22" x14ac:dyDescent="0.35">
      <c r="U676" s="56"/>
      <c r="V676" s="56"/>
    </row>
    <row r="677" spans="21:22" x14ac:dyDescent="0.35">
      <c r="U677" s="56"/>
      <c r="V677" s="56"/>
    </row>
    <row r="678" spans="21:22" x14ac:dyDescent="0.35">
      <c r="U678" s="56"/>
      <c r="V678" s="56"/>
    </row>
    <row r="679" spans="21:22" x14ac:dyDescent="0.35">
      <c r="U679" s="56"/>
      <c r="V679" s="56"/>
    </row>
    <row r="680" spans="21:22" x14ac:dyDescent="0.35">
      <c r="U680" s="56"/>
      <c r="V680" s="56"/>
    </row>
    <row r="681" spans="21:22" x14ac:dyDescent="0.35">
      <c r="U681" s="56"/>
      <c r="V681" s="56"/>
    </row>
    <row r="682" spans="21:22" x14ac:dyDescent="0.35">
      <c r="U682" s="56"/>
      <c r="V682" s="56"/>
    </row>
    <row r="683" spans="21:22" x14ac:dyDescent="0.35">
      <c r="U683" s="56"/>
      <c r="V683" s="56"/>
    </row>
    <row r="684" spans="21:22" x14ac:dyDescent="0.35">
      <c r="U684" s="56"/>
      <c r="V684" s="56"/>
    </row>
    <row r="685" spans="21:22" x14ac:dyDescent="0.35">
      <c r="U685" s="56"/>
      <c r="V685" s="56"/>
    </row>
    <row r="686" spans="21:22" x14ac:dyDescent="0.35">
      <c r="U686" s="56"/>
      <c r="V686" s="56"/>
    </row>
    <row r="687" spans="21:22" x14ac:dyDescent="0.35">
      <c r="U687" s="56"/>
      <c r="V687" s="56"/>
    </row>
    <row r="688" spans="21:22" x14ac:dyDescent="0.35">
      <c r="U688" s="56"/>
      <c r="V688" s="56"/>
    </row>
    <row r="689" spans="21:22" x14ac:dyDescent="0.35">
      <c r="U689" s="56"/>
      <c r="V689" s="56"/>
    </row>
    <row r="690" spans="21:22" x14ac:dyDescent="0.35">
      <c r="U690" s="56"/>
      <c r="V690" s="56"/>
    </row>
    <row r="691" spans="21:22" x14ac:dyDescent="0.35">
      <c r="U691" s="56"/>
      <c r="V691" s="56"/>
    </row>
    <row r="692" spans="21:22" x14ac:dyDescent="0.35">
      <c r="U692" s="56"/>
      <c r="V692" s="56"/>
    </row>
    <row r="693" spans="21:22" x14ac:dyDescent="0.35">
      <c r="U693" s="56"/>
      <c r="V693" s="56"/>
    </row>
    <row r="694" spans="21:22" x14ac:dyDescent="0.35">
      <c r="U694" s="56"/>
      <c r="V694" s="56"/>
    </row>
    <row r="695" spans="21:22" x14ac:dyDescent="0.35">
      <c r="U695" s="56"/>
      <c r="V695" s="56"/>
    </row>
    <row r="696" spans="21:22" x14ac:dyDescent="0.35">
      <c r="U696" s="56"/>
      <c r="V696" s="56"/>
    </row>
    <row r="697" spans="21:22" x14ac:dyDescent="0.35">
      <c r="U697" s="56"/>
      <c r="V697" s="56"/>
    </row>
    <row r="698" spans="21:22" x14ac:dyDescent="0.35">
      <c r="U698" s="56"/>
      <c r="V698" s="56"/>
    </row>
    <row r="699" spans="21:22" x14ac:dyDescent="0.35">
      <c r="U699" s="56"/>
      <c r="V699" s="56"/>
    </row>
    <row r="700" spans="21:22" x14ac:dyDescent="0.35">
      <c r="U700" s="56"/>
      <c r="V700" s="56"/>
    </row>
    <row r="701" spans="21:22" x14ac:dyDescent="0.35">
      <c r="U701" s="56"/>
      <c r="V701" s="56"/>
    </row>
    <row r="702" spans="21:22" x14ac:dyDescent="0.35">
      <c r="U702" s="56"/>
      <c r="V702" s="56"/>
    </row>
    <row r="703" spans="21:22" x14ac:dyDescent="0.35">
      <c r="U703" s="56"/>
      <c r="V703" s="56"/>
    </row>
    <row r="704" spans="21:22" x14ac:dyDescent="0.35">
      <c r="U704" s="56"/>
      <c r="V704" s="56"/>
    </row>
    <row r="705" spans="21:22" x14ac:dyDescent="0.35">
      <c r="U705" s="56"/>
      <c r="V705" s="56"/>
    </row>
    <row r="706" spans="21:22" x14ac:dyDescent="0.35">
      <c r="U706" s="56"/>
      <c r="V706" s="56"/>
    </row>
    <row r="707" spans="21:22" x14ac:dyDescent="0.35">
      <c r="U707" s="56"/>
      <c r="V707" s="56"/>
    </row>
    <row r="708" spans="21:22" x14ac:dyDescent="0.35">
      <c r="U708" s="56"/>
      <c r="V708" s="56"/>
    </row>
    <row r="709" spans="21:22" x14ac:dyDescent="0.35">
      <c r="U709" s="56"/>
      <c r="V709" s="56"/>
    </row>
    <row r="710" spans="21:22" x14ac:dyDescent="0.35">
      <c r="U710" s="56"/>
      <c r="V710" s="56"/>
    </row>
    <row r="711" spans="21:22" x14ac:dyDescent="0.35">
      <c r="U711" s="56"/>
      <c r="V711" s="56"/>
    </row>
    <row r="712" spans="21:22" x14ac:dyDescent="0.35">
      <c r="U712" s="56"/>
      <c r="V712" s="56"/>
    </row>
    <row r="713" spans="21:22" x14ac:dyDescent="0.35">
      <c r="U713" s="56"/>
      <c r="V713" s="56"/>
    </row>
    <row r="714" spans="21:22" x14ac:dyDescent="0.35">
      <c r="U714" s="56"/>
      <c r="V714" s="56"/>
    </row>
    <row r="715" spans="21:22" x14ac:dyDescent="0.35">
      <c r="U715" s="56"/>
      <c r="V715" s="56"/>
    </row>
    <row r="716" spans="21:22" x14ac:dyDescent="0.35">
      <c r="U716" s="56"/>
      <c r="V716" s="56"/>
    </row>
    <row r="717" spans="21:22" x14ac:dyDescent="0.35">
      <c r="U717" s="56"/>
      <c r="V717" s="56"/>
    </row>
    <row r="718" spans="21:22" x14ac:dyDescent="0.35">
      <c r="U718" s="56"/>
      <c r="V718" s="56"/>
    </row>
    <row r="719" spans="21:22" x14ac:dyDescent="0.35">
      <c r="U719" s="56"/>
      <c r="V719" s="56"/>
    </row>
    <row r="720" spans="21:22" x14ac:dyDescent="0.35">
      <c r="U720" s="56"/>
      <c r="V720" s="56"/>
    </row>
    <row r="721" spans="21:22" x14ac:dyDescent="0.35">
      <c r="U721" s="56"/>
      <c r="V721" s="56"/>
    </row>
    <row r="722" spans="21:22" x14ac:dyDescent="0.35">
      <c r="U722" s="56"/>
      <c r="V722" s="56"/>
    </row>
    <row r="723" spans="21:22" x14ac:dyDescent="0.35">
      <c r="U723" s="56"/>
      <c r="V723" s="56"/>
    </row>
    <row r="724" spans="21:22" x14ac:dyDescent="0.35">
      <c r="U724" s="56"/>
      <c r="V724" s="56"/>
    </row>
    <row r="725" spans="21:22" x14ac:dyDescent="0.35">
      <c r="U725" s="56"/>
      <c r="V725" s="56"/>
    </row>
    <row r="726" spans="21:22" x14ac:dyDescent="0.35">
      <c r="U726" s="56"/>
      <c r="V726" s="56"/>
    </row>
    <row r="727" spans="21:22" x14ac:dyDescent="0.35">
      <c r="U727" s="56"/>
      <c r="V727" s="56"/>
    </row>
    <row r="728" spans="21:22" x14ac:dyDescent="0.35">
      <c r="U728" s="56"/>
      <c r="V728" s="56"/>
    </row>
    <row r="729" spans="21:22" x14ac:dyDescent="0.35">
      <c r="U729" s="56"/>
      <c r="V729" s="56"/>
    </row>
    <row r="730" spans="21:22" x14ac:dyDescent="0.35">
      <c r="U730" s="56"/>
      <c r="V730" s="56"/>
    </row>
    <row r="731" spans="21:22" x14ac:dyDescent="0.35">
      <c r="U731" s="56"/>
      <c r="V731" s="56"/>
    </row>
    <row r="732" spans="21:22" x14ac:dyDescent="0.35">
      <c r="U732" s="56"/>
      <c r="V732" s="56"/>
    </row>
    <row r="733" spans="21:22" x14ac:dyDescent="0.35">
      <c r="U733" s="56"/>
      <c r="V733" s="56"/>
    </row>
    <row r="734" spans="21:22" x14ac:dyDescent="0.35">
      <c r="U734" s="56"/>
      <c r="V734" s="56"/>
    </row>
    <row r="735" spans="21:22" x14ac:dyDescent="0.35">
      <c r="U735" s="56"/>
      <c r="V735" s="56"/>
    </row>
    <row r="736" spans="21:22" x14ac:dyDescent="0.35">
      <c r="U736" s="56"/>
      <c r="V736" s="56"/>
    </row>
    <row r="737" spans="21:22" x14ac:dyDescent="0.35">
      <c r="U737" s="56"/>
      <c r="V737" s="56"/>
    </row>
    <row r="738" spans="21:22" x14ac:dyDescent="0.35">
      <c r="U738" s="56"/>
      <c r="V738" s="56"/>
    </row>
    <row r="739" spans="21:22" x14ac:dyDescent="0.35">
      <c r="U739" s="56"/>
      <c r="V739" s="56"/>
    </row>
    <row r="740" spans="21:22" x14ac:dyDescent="0.35">
      <c r="U740" s="56"/>
      <c r="V740" s="56"/>
    </row>
    <row r="741" spans="21:22" x14ac:dyDescent="0.35">
      <c r="U741" s="56"/>
      <c r="V741" s="56"/>
    </row>
    <row r="742" spans="21:22" x14ac:dyDescent="0.35">
      <c r="U742" s="56"/>
      <c r="V742" s="56"/>
    </row>
    <row r="743" spans="21:22" x14ac:dyDescent="0.35">
      <c r="U743" s="56"/>
      <c r="V743" s="56"/>
    </row>
    <row r="744" spans="21:22" x14ac:dyDescent="0.35">
      <c r="U744" s="56"/>
      <c r="V744" s="56"/>
    </row>
    <row r="745" spans="21:22" x14ac:dyDescent="0.35">
      <c r="U745" s="56"/>
      <c r="V745" s="56"/>
    </row>
    <row r="746" spans="21:22" x14ac:dyDescent="0.35">
      <c r="U746" s="56"/>
      <c r="V746" s="56"/>
    </row>
    <row r="747" spans="21:22" x14ac:dyDescent="0.35">
      <c r="U747" s="56"/>
      <c r="V747" s="56"/>
    </row>
    <row r="748" spans="21:22" x14ac:dyDescent="0.35">
      <c r="U748" s="56"/>
      <c r="V748" s="56"/>
    </row>
    <row r="749" spans="21:22" x14ac:dyDescent="0.35">
      <c r="U749" s="56"/>
      <c r="V749" s="56"/>
    </row>
    <row r="750" spans="21:22" x14ac:dyDescent="0.35">
      <c r="U750" s="56"/>
      <c r="V750" s="56"/>
    </row>
    <row r="751" spans="21:22" x14ac:dyDescent="0.35">
      <c r="U751" s="56"/>
      <c r="V751" s="56"/>
    </row>
    <row r="752" spans="21:22" x14ac:dyDescent="0.35">
      <c r="U752" s="56"/>
      <c r="V752" s="56"/>
    </row>
    <row r="753" spans="21:22" x14ac:dyDescent="0.35">
      <c r="U753" s="56"/>
      <c r="V753" s="56"/>
    </row>
    <row r="754" spans="21:22" x14ac:dyDescent="0.35">
      <c r="U754" s="56"/>
      <c r="V754" s="56"/>
    </row>
    <row r="755" spans="21:22" x14ac:dyDescent="0.35">
      <c r="U755" s="56"/>
      <c r="V755" s="56"/>
    </row>
    <row r="756" spans="21:22" x14ac:dyDescent="0.35">
      <c r="U756" s="56"/>
      <c r="V756" s="56"/>
    </row>
    <row r="757" spans="21:22" x14ac:dyDescent="0.35">
      <c r="U757" s="56"/>
      <c r="V757" s="56"/>
    </row>
    <row r="758" spans="21:22" x14ac:dyDescent="0.35">
      <c r="U758" s="56"/>
      <c r="V758" s="56"/>
    </row>
    <row r="759" spans="21:22" x14ac:dyDescent="0.35">
      <c r="U759" s="56"/>
      <c r="V759" s="56"/>
    </row>
    <row r="760" spans="21:22" x14ac:dyDescent="0.35">
      <c r="U760" s="56"/>
      <c r="V760" s="56"/>
    </row>
    <row r="761" spans="21:22" x14ac:dyDescent="0.35">
      <c r="U761" s="56"/>
      <c r="V761" s="56"/>
    </row>
    <row r="762" spans="21:22" x14ac:dyDescent="0.35">
      <c r="U762" s="56"/>
      <c r="V762" s="56"/>
    </row>
    <row r="763" spans="21:22" x14ac:dyDescent="0.35">
      <c r="U763" s="56"/>
      <c r="V763" s="56"/>
    </row>
    <row r="764" spans="21:22" x14ac:dyDescent="0.35">
      <c r="U764" s="56"/>
      <c r="V764" s="56"/>
    </row>
    <row r="765" spans="21:22" x14ac:dyDescent="0.35">
      <c r="U765" s="56"/>
      <c r="V765" s="56"/>
    </row>
    <row r="766" spans="21:22" x14ac:dyDescent="0.35">
      <c r="U766" s="56"/>
      <c r="V766" s="56"/>
    </row>
    <row r="767" spans="21:22" x14ac:dyDescent="0.35">
      <c r="U767" s="56"/>
      <c r="V767" s="56"/>
    </row>
    <row r="768" spans="21:22" x14ac:dyDescent="0.35">
      <c r="U768" s="56"/>
      <c r="V768" s="56"/>
    </row>
    <row r="769" spans="21:22" x14ac:dyDescent="0.35">
      <c r="U769" s="56"/>
      <c r="V769" s="56"/>
    </row>
    <row r="770" spans="21:22" x14ac:dyDescent="0.35">
      <c r="U770" s="56"/>
      <c r="V770" s="56"/>
    </row>
    <row r="771" spans="21:22" x14ac:dyDescent="0.35">
      <c r="U771" s="56"/>
      <c r="V771" s="56"/>
    </row>
    <row r="772" spans="21:22" x14ac:dyDescent="0.35">
      <c r="U772" s="56"/>
      <c r="V772" s="56"/>
    </row>
    <row r="773" spans="21:22" x14ac:dyDescent="0.35">
      <c r="U773" s="56"/>
      <c r="V773" s="56"/>
    </row>
    <row r="774" spans="21:22" x14ac:dyDescent="0.35">
      <c r="U774" s="56"/>
      <c r="V774" s="56"/>
    </row>
    <row r="775" spans="21:22" x14ac:dyDescent="0.35">
      <c r="U775" s="56"/>
      <c r="V775" s="56"/>
    </row>
    <row r="776" spans="21:22" x14ac:dyDescent="0.35">
      <c r="U776" s="56"/>
      <c r="V776" s="56"/>
    </row>
    <row r="777" spans="21:22" x14ac:dyDescent="0.35">
      <c r="U777" s="56"/>
      <c r="V777" s="56"/>
    </row>
    <row r="778" spans="21:22" x14ac:dyDescent="0.35">
      <c r="U778" s="56"/>
      <c r="V778" s="56"/>
    </row>
    <row r="779" spans="21:22" x14ac:dyDescent="0.35">
      <c r="U779" s="56"/>
      <c r="V779" s="56"/>
    </row>
    <row r="780" spans="21:22" x14ac:dyDescent="0.35">
      <c r="U780" s="56"/>
      <c r="V780" s="56"/>
    </row>
    <row r="781" spans="21:22" x14ac:dyDescent="0.35">
      <c r="U781" s="56"/>
      <c r="V781" s="56"/>
    </row>
    <row r="782" spans="21:22" x14ac:dyDescent="0.35">
      <c r="U782" s="56"/>
      <c r="V782" s="56"/>
    </row>
    <row r="783" spans="21:22" x14ac:dyDescent="0.35">
      <c r="U783" s="56"/>
      <c r="V783" s="56"/>
    </row>
    <row r="784" spans="21:22" x14ac:dyDescent="0.35">
      <c r="U784" s="56"/>
      <c r="V784" s="56"/>
    </row>
    <row r="785" spans="21:22" x14ac:dyDescent="0.35">
      <c r="U785" s="56"/>
      <c r="V785" s="56"/>
    </row>
    <row r="786" spans="21:22" x14ac:dyDescent="0.35">
      <c r="U786" s="56"/>
      <c r="V786" s="56"/>
    </row>
    <row r="787" spans="21:22" x14ac:dyDescent="0.35">
      <c r="U787" s="56"/>
      <c r="V787" s="56"/>
    </row>
    <row r="788" spans="21:22" x14ac:dyDescent="0.35">
      <c r="U788" s="56"/>
      <c r="V788" s="56"/>
    </row>
    <row r="789" spans="21:22" x14ac:dyDescent="0.35">
      <c r="U789" s="56"/>
      <c r="V789" s="56"/>
    </row>
    <row r="790" spans="21:22" x14ac:dyDescent="0.35">
      <c r="U790" s="56"/>
      <c r="V790" s="56"/>
    </row>
    <row r="791" spans="21:22" x14ac:dyDescent="0.35">
      <c r="U791" s="56"/>
      <c r="V791" s="56"/>
    </row>
    <row r="792" spans="21:22" x14ac:dyDescent="0.35">
      <c r="U792" s="56"/>
      <c r="V792" s="56"/>
    </row>
    <row r="793" spans="21:22" x14ac:dyDescent="0.35">
      <c r="U793" s="56"/>
      <c r="V793" s="56"/>
    </row>
    <row r="794" spans="21:22" x14ac:dyDescent="0.35">
      <c r="U794" s="56"/>
      <c r="V794" s="56"/>
    </row>
    <row r="795" spans="21:22" x14ac:dyDescent="0.35">
      <c r="U795" s="56"/>
      <c r="V795" s="56"/>
    </row>
    <row r="796" spans="21:22" x14ac:dyDescent="0.35">
      <c r="U796" s="56"/>
      <c r="V796" s="56"/>
    </row>
    <row r="797" spans="21:22" x14ac:dyDescent="0.35">
      <c r="U797" s="56"/>
      <c r="V797" s="56"/>
    </row>
    <row r="798" spans="21:22" x14ac:dyDescent="0.35">
      <c r="U798" s="56"/>
      <c r="V798" s="56"/>
    </row>
    <row r="799" spans="21:22" x14ac:dyDescent="0.35">
      <c r="U799" s="56"/>
      <c r="V799" s="56"/>
    </row>
    <row r="800" spans="21:22" x14ac:dyDescent="0.35">
      <c r="U800" s="56"/>
      <c r="V800" s="56"/>
    </row>
    <row r="801" spans="21:22" x14ac:dyDescent="0.35">
      <c r="U801" s="56"/>
      <c r="V801" s="56"/>
    </row>
    <row r="802" spans="21:22" x14ac:dyDescent="0.35">
      <c r="U802" s="56"/>
      <c r="V802" s="56"/>
    </row>
    <row r="803" spans="21:22" x14ac:dyDescent="0.35">
      <c r="U803" s="56"/>
      <c r="V803" s="56"/>
    </row>
    <row r="804" spans="21:22" x14ac:dyDescent="0.35">
      <c r="U804" s="56"/>
      <c r="V804" s="56"/>
    </row>
    <row r="805" spans="21:22" x14ac:dyDescent="0.35">
      <c r="U805" s="56"/>
      <c r="V805" s="56"/>
    </row>
    <row r="806" spans="21:22" x14ac:dyDescent="0.35">
      <c r="U806" s="56"/>
      <c r="V806" s="56"/>
    </row>
    <row r="807" spans="21:22" x14ac:dyDescent="0.35">
      <c r="U807" s="56"/>
      <c r="V807" s="56"/>
    </row>
    <row r="808" spans="21:22" x14ac:dyDescent="0.35">
      <c r="U808" s="56"/>
      <c r="V808" s="56"/>
    </row>
    <row r="809" spans="21:22" x14ac:dyDescent="0.35">
      <c r="U809" s="56"/>
      <c r="V809" s="56"/>
    </row>
    <row r="810" spans="21:22" x14ac:dyDescent="0.35">
      <c r="U810" s="56"/>
      <c r="V810" s="56"/>
    </row>
    <row r="811" spans="21:22" x14ac:dyDescent="0.35">
      <c r="U811" s="56"/>
      <c r="V811" s="56"/>
    </row>
    <row r="812" spans="21:22" x14ac:dyDescent="0.35">
      <c r="U812" s="56"/>
      <c r="V812" s="56"/>
    </row>
    <row r="813" spans="21:22" x14ac:dyDescent="0.35">
      <c r="U813" s="56"/>
      <c r="V813" s="56"/>
    </row>
    <row r="814" spans="21:22" x14ac:dyDescent="0.35">
      <c r="U814" s="56"/>
      <c r="V814" s="56"/>
    </row>
    <row r="815" spans="21:22" x14ac:dyDescent="0.35">
      <c r="U815" s="56"/>
      <c r="V815" s="56"/>
    </row>
    <row r="816" spans="21:22" x14ac:dyDescent="0.35">
      <c r="U816" s="56"/>
      <c r="V816" s="56"/>
    </row>
    <row r="817" spans="21:22" x14ac:dyDescent="0.35">
      <c r="U817" s="56"/>
      <c r="V817" s="56"/>
    </row>
    <row r="818" spans="21:22" x14ac:dyDescent="0.35">
      <c r="U818" s="56"/>
      <c r="V818" s="56"/>
    </row>
    <row r="819" spans="21:22" x14ac:dyDescent="0.35">
      <c r="U819" s="56"/>
      <c r="V819" s="56"/>
    </row>
    <row r="820" spans="21:22" x14ac:dyDescent="0.35">
      <c r="U820" s="56"/>
      <c r="V820" s="56"/>
    </row>
    <row r="821" spans="21:22" x14ac:dyDescent="0.35">
      <c r="U821" s="56"/>
      <c r="V821" s="56"/>
    </row>
    <row r="822" spans="21:22" x14ac:dyDescent="0.35">
      <c r="U822" s="56"/>
      <c r="V822" s="56"/>
    </row>
    <row r="823" spans="21:22" x14ac:dyDescent="0.35">
      <c r="U823" s="56"/>
      <c r="V823" s="56"/>
    </row>
    <row r="824" spans="21:22" x14ac:dyDescent="0.35">
      <c r="U824" s="56"/>
      <c r="V824" s="56"/>
    </row>
    <row r="825" spans="21:22" x14ac:dyDescent="0.35">
      <c r="U825" s="56"/>
      <c r="V825" s="56"/>
    </row>
    <row r="826" spans="21:22" x14ac:dyDescent="0.35">
      <c r="U826" s="56"/>
      <c r="V826" s="56"/>
    </row>
    <row r="827" spans="21:22" x14ac:dyDescent="0.35">
      <c r="U827" s="56"/>
      <c r="V827" s="56"/>
    </row>
    <row r="828" spans="21:22" x14ac:dyDescent="0.35">
      <c r="U828" s="56"/>
      <c r="V828" s="56"/>
    </row>
    <row r="829" spans="21:22" x14ac:dyDescent="0.35">
      <c r="U829" s="56"/>
      <c r="V829" s="56"/>
    </row>
    <row r="830" spans="21:22" x14ac:dyDescent="0.35">
      <c r="U830" s="56"/>
      <c r="V830" s="56"/>
    </row>
    <row r="831" spans="21:22" x14ac:dyDescent="0.35">
      <c r="U831" s="56"/>
      <c r="V831" s="56"/>
    </row>
    <row r="832" spans="21:22" x14ac:dyDescent="0.35">
      <c r="U832" s="56"/>
      <c r="V832" s="56"/>
    </row>
    <row r="833" spans="21:22" x14ac:dyDescent="0.35">
      <c r="U833" s="56"/>
      <c r="V833" s="56"/>
    </row>
    <row r="834" spans="21:22" x14ac:dyDescent="0.35">
      <c r="U834" s="56"/>
      <c r="V834" s="56"/>
    </row>
    <row r="835" spans="21:22" x14ac:dyDescent="0.35">
      <c r="U835" s="56"/>
      <c r="V835" s="56"/>
    </row>
    <row r="836" spans="21:22" x14ac:dyDescent="0.35">
      <c r="U836" s="56"/>
      <c r="V836" s="56"/>
    </row>
    <row r="837" spans="21:22" x14ac:dyDescent="0.35">
      <c r="U837" s="56"/>
      <c r="V837" s="56"/>
    </row>
    <row r="838" spans="21:22" x14ac:dyDescent="0.35">
      <c r="U838" s="56"/>
      <c r="V838" s="56"/>
    </row>
    <row r="839" spans="21:22" x14ac:dyDescent="0.35">
      <c r="U839" s="56"/>
      <c r="V839" s="56"/>
    </row>
    <row r="840" spans="21:22" x14ac:dyDescent="0.35">
      <c r="U840" s="56"/>
      <c r="V840" s="56"/>
    </row>
    <row r="841" spans="21:22" x14ac:dyDescent="0.35">
      <c r="U841" s="56"/>
      <c r="V841" s="56"/>
    </row>
    <row r="842" spans="21:22" x14ac:dyDescent="0.35">
      <c r="U842" s="56"/>
      <c r="V842" s="56"/>
    </row>
    <row r="843" spans="21:22" x14ac:dyDescent="0.35">
      <c r="U843" s="56"/>
      <c r="V843" s="56"/>
    </row>
    <row r="844" spans="21:22" x14ac:dyDescent="0.35">
      <c r="U844" s="56"/>
      <c r="V844" s="56"/>
    </row>
    <row r="845" spans="21:22" x14ac:dyDescent="0.35">
      <c r="U845" s="56"/>
      <c r="V845" s="56"/>
    </row>
    <row r="846" spans="21:22" x14ac:dyDescent="0.35">
      <c r="U846" s="56"/>
      <c r="V846" s="56"/>
    </row>
    <row r="847" spans="21:22" x14ac:dyDescent="0.35">
      <c r="U847" s="56"/>
      <c r="V847" s="56"/>
    </row>
    <row r="848" spans="21:22" x14ac:dyDescent="0.35">
      <c r="U848" s="56"/>
      <c r="V848" s="56"/>
    </row>
    <row r="849" spans="21:22" x14ac:dyDescent="0.35">
      <c r="U849" s="56"/>
      <c r="V849" s="56"/>
    </row>
    <row r="850" spans="21:22" x14ac:dyDescent="0.35">
      <c r="U850" s="56"/>
      <c r="V850" s="56"/>
    </row>
    <row r="851" spans="21:22" x14ac:dyDescent="0.35">
      <c r="U851" s="56"/>
      <c r="V851" s="56"/>
    </row>
    <row r="852" spans="21:22" x14ac:dyDescent="0.35">
      <c r="U852" s="56"/>
      <c r="V852" s="56"/>
    </row>
    <row r="853" spans="21:22" x14ac:dyDescent="0.35">
      <c r="U853" s="56"/>
      <c r="V853" s="56"/>
    </row>
    <row r="854" spans="21:22" x14ac:dyDescent="0.35">
      <c r="U854" s="56"/>
      <c r="V854" s="56"/>
    </row>
    <row r="855" spans="21:22" x14ac:dyDescent="0.35">
      <c r="U855" s="56"/>
      <c r="V855" s="56"/>
    </row>
    <row r="856" spans="21:22" x14ac:dyDescent="0.35">
      <c r="U856" s="56"/>
      <c r="V856" s="56"/>
    </row>
    <row r="857" spans="21:22" x14ac:dyDescent="0.35">
      <c r="U857" s="56"/>
      <c r="V857" s="56"/>
    </row>
    <row r="858" spans="21:22" x14ac:dyDescent="0.35">
      <c r="U858" s="56"/>
      <c r="V858" s="56"/>
    </row>
    <row r="859" spans="21:22" x14ac:dyDescent="0.35">
      <c r="U859" s="56"/>
      <c r="V859" s="56"/>
    </row>
    <row r="860" spans="21:22" x14ac:dyDescent="0.35">
      <c r="U860" s="56"/>
      <c r="V860" s="56"/>
    </row>
    <row r="861" spans="21:22" x14ac:dyDescent="0.35">
      <c r="U861" s="56"/>
      <c r="V861" s="56"/>
    </row>
    <row r="862" spans="21:22" x14ac:dyDescent="0.35">
      <c r="U862" s="56"/>
      <c r="V862" s="56"/>
    </row>
    <row r="863" spans="21:22" x14ac:dyDescent="0.35">
      <c r="U863" s="56"/>
      <c r="V863" s="56"/>
    </row>
    <row r="864" spans="21:22" x14ac:dyDescent="0.35">
      <c r="U864" s="56"/>
      <c r="V864" s="56"/>
    </row>
    <row r="865" spans="21:22" x14ac:dyDescent="0.35">
      <c r="U865" s="56"/>
      <c r="V865" s="56"/>
    </row>
    <row r="866" spans="21:22" x14ac:dyDescent="0.35">
      <c r="U866" s="56"/>
      <c r="V866" s="56"/>
    </row>
    <row r="867" spans="21:22" x14ac:dyDescent="0.35">
      <c r="U867" s="56"/>
      <c r="V867" s="56"/>
    </row>
    <row r="868" spans="21:22" x14ac:dyDescent="0.35">
      <c r="U868" s="56"/>
      <c r="V868" s="56"/>
    </row>
    <row r="869" spans="21:22" x14ac:dyDescent="0.35">
      <c r="U869" s="56"/>
      <c r="V869" s="56"/>
    </row>
    <row r="870" spans="21:22" x14ac:dyDescent="0.35">
      <c r="U870" s="56"/>
      <c r="V870" s="56"/>
    </row>
    <row r="871" spans="21:22" x14ac:dyDescent="0.35">
      <c r="U871" s="56"/>
      <c r="V871" s="56"/>
    </row>
    <row r="872" spans="21:22" x14ac:dyDescent="0.35">
      <c r="U872" s="56"/>
      <c r="V872" s="56"/>
    </row>
    <row r="873" spans="21:22" x14ac:dyDescent="0.35">
      <c r="U873" s="56"/>
      <c r="V873" s="56"/>
    </row>
    <row r="874" spans="21:22" x14ac:dyDescent="0.35">
      <c r="U874" s="56"/>
      <c r="V874" s="56"/>
    </row>
    <row r="875" spans="21:22" x14ac:dyDescent="0.35">
      <c r="U875" s="56"/>
      <c r="V875" s="56"/>
    </row>
    <row r="876" spans="21:22" x14ac:dyDescent="0.35">
      <c r="U876" s="56"/>
      <c r="V876" s="56"/>
    </row>
    <row r="877" spans="21:22" x14ac:dyDescent="0.35">
      <c r="U877" s="56"/>
      <c r="V877" s="56"/>
    </row>
    <row r="878" spans="21:22" x14ac:dyDescent="0.35">
      <c r="U878" s="56"/>
      <c r="V878" s="56"/>
    </row>
    <row r="879" spans="21:22" x14ac:dyDescent="0.35">
      <c r="U879" s="56"/>
      <c r="V879" s="56"/>
    </row>
    <row r="880" spans="21:22" x14ac:dyDescent="0.35">
      <c r="U880" s="56"/>
      <c r="V880" s="56"/>
    </row>
    <row r="881" spans="21:22" x14ac:dyDescent="0.35">
      <c r="U881" s="56"/>
      <c r="V881" s="56"/>
    </row>
    <row r="882" spans="21:22" x14ac:dyDescent="0.35">
      <c r="U882" s="56"/>
      <c r="V882" s="56"/>
    </row>
    <row r="883" spans="21:22" x14ac:dyDescent="0.35">
      <c r="U883" s="56"/>
      <c r="V883" s="56"/>
    </row>
    <row r="884" spans="21:22" x14ac:dyDescent="0.35">
      <c r="U884" s="56"/>
      <c r="V884" s="56"/>
    </row>
    <row r="885" spans="21:22" x14ac:dyDescent="0.35">
      <c r="U885" s="56"/>
      <c r="V885" s="56"/>
    </row>
    <row r="886" spans="21:22" x14ac:dyDescent="0.35">
      <c r="U886" s="56"/>
      <c r="V886" s="56"/>
    </row>
    <row r="887" spans="21:22" x14ac:dyDescent="0.35">
      <c r="U887" s="56"/>
      <c r="V887" s="56"/>
    </row>
    <row r="888" spans="21:22" x14ac:dyDescent="0.35">
      <c r="U888" s="56"/>
      <c r="V888" s="56"/>
    </row>
    <row r="889" spans="21:22" x14ac:dyDescent="0.35">
      <c r="U889" s="56"/>
      <c r="V889" s="56"/>
    </row>
    <row r="890" spans="21:22" x14ac:dyDescent="0.35">
      <c r="U890" s="56"/>
      <c r="V890" s="56"/>
    </row>
    <row r="891" spans="21:22" x14ac:dyDescent="0.35">
      <c r="U891" s="56"/>
      <c r="V891" s="56"/>
    </row>
    <row r="892" spans="21:22" x14ac:dyDescent="0.35">
      <c r="U892" s="56"/>
      <c r="V892" s="56"/>
    </row>
    <row r="893" spans="21:22" x14ac:dyDescent="0.35">
      <c r="U893" s="56"/>
      <c r="V893" s="56"/>
    </row>
    <row r="894" spans="21:22" x14ac:dyDescent="0.35">
      <c r="U894" s="56"/>
      <c r="V894" s="56"/>
    </row>
    <row r="895" spans="21:22" x14ac:dyDescent="0.35">
      <c r="U895" s="56"/>
      <c r="V895" s="56"/>
    </row>
    <row r="896" spans="21:22" x14ac:dyDescent="0.35">
      <c r="U896" s="56"/>
      <c r="V896" s="56"/>
    </row>
    <row r="897" spans="21:22" x14ac:dyDescent="0.35">
      <c r="U897" s="56"/>
      <c r="V897" s="56"/>
    </row>
    <row r="898" spans="21:22" x14ac:dyDescent="0.35">
      <c r="U898" s="56"/>
      <c r="V898" s="56"/>
    </row>
    <row r="899" spans="21:22" x14ac:dyDescent="0.35">
      <c r="U899" s="56"/>
      <c r="V899" s="56"/>
    </row>
    <row r="900" spans="21:22" x14ac:dyDescent="0.35">
      <c r="U900" s="56"/>
      <c r="V900" s="56"/>
    </row>
    <row r="901" spans="21:22" x14ac:dyDescent="0.35">
      <c r="U901" s="56"/>
      <c r="V901" s="56"/>
    </row>
    <row r="902" spans="21:22" x14ac:dyDescent="0.35">
      <c r="U902" s="56"/>
      <c r="V902" s="56"/>
    </row>
    <row r="903" spans="21:22" x14ac:dyDescent="0.35">
      <c r="U903" s="56"/>
      <c r="V903" s="56"/>
    </row>
    <row r="904" spans="21:22" x14ac:dyDescent="0.35">
      <c r="U904" s="56"/>
      <c r="V904" s="56"/>
    </row>
    <row r="905" spans="21:22" x14ac:dyDescent="0.35">
      <c r="U905" s="56"/>
      <c r="V905" s="56"/>
    </row>
    <row r="906" spans="21:22" x14ac:dyDescent="0.35">
      <c r="U906" s="56"/>
      <c r="V906" s="56"/>
    </row>
    <row r="907" spans="21:22" x14ac:dyDescent="0.35">
      <c r="U907" s="56"/>
      <c r="V907" s="56"/>
    </row>
    <row r="908" spans="21:22" x14ac:dyDescent="0.35">
      <c r="U908" s="56"/>
      <c r="V908" s="56"/>
    </row>
    <row r="909" spans="21:22" x14ac:dyDescent="0.35">
      <c r="U909" s="56"/>
      <c r="V909" s="56"/>
    </row>
    <row r="910" spans="21:22" x14ac:dyDescent="0.35">
      <c r="U910" s="56"/>
      <c r="V910" s="56"/>
    </row>
    <row r="911" spans="21:22" x14ac:dyDescent="0.35">
      <c r="U911" s="56"/>
      <c r="V911" s="56"/>
    </row>
    <row r="912" spans="21:22" x14ac:dyDescent="0.35">
      <c r="U912" s="56"/>
      <c r="V912" s="56"/>
    </row>
    <row r="913" spans="21:22" x14ac:dyDescent="0.35">
      <c r="U913" s="56"/>
      <c r="V913" s="56"/>
    </row>
    <row r="914" spans="21:22" x14ac:dyDescent="0.35">
      <c r="U914" s="56"/>
      <c r="V914" s="56"/>
    </row>
    <row r="915" spans="21:22" x14ac:dyDescent="0.35">
      <c r="U915" s="56"/>
      <c r="V915" s="56"/>
    </row>
    <row r="916" spans="21:22" x14ac:dyDescent="0.35">
      <c r="U916" s="56"/>
      <c r="V916" s="56"/>
    </row>
    <row r="917" spans="21:22" x14ac:dyDescent="0.35">
      <c r="U917" s="56"/>
      <c r="V917" s="56"/>
    </row>
    <row r="918" spans="21:22" x14ac:dyDescent="0.35">
      <c r="U918" s="56"/>
      <c r="V918" s="56"/>
    </row>
    <row r="919" spans="21:22" x14ac:dyDescent="0.35">
      <c r="U919" s="56"/>
      <c r="V919" s="56"/>
    </row>
    <row r="920" spans="21:22" x14ac:dyDescent="0.35">
      <c r="U920" s="56"/>
      <c r="V920" s="56"/>
    </row>
    <row r="921" spans="21:22" x14ac:dyDescent="0.35">
      <c r="U921" s="56"/>
      <c r="V921" s="56"/>
    </row>
    <row r="922" spans="21:22" x14ac:dyDescent="0.35">
      <c r="U922" s="56"/>
      <c r="V922" s="56"/>
    </row>
    <row r="923" spans="21:22" x14ac:dyDescent="0.35">
      <c r="U923" s="56"/>
      <c r="V923" s="56"/>
    </row>
    <row r="924" spans="21:22" x14ac:dyDescent="0.35">
      <c r="U924" s="56"/>
      <c r="V924" s="56"/>
    </row>
    <row r="925" spans="21:22" x14ac:dyDescent="0.35">
      <c r="U925" s="56"/>
      <c r="V925" s="56"/>
    </row>
    <row r="926" spans="21:22" x14ac:dyDescent="0.35">
      <c r="U926" s="56"/>
      <c r="V926" s="56"/>
    </row>
    <row r="927" spans="21:22" x14ac:dyDescent="0.35">
      <c r="U927" s="56"/>
      <c r="V927" s="56"/>
    </row>
    <row r="928" spans="21:22" x14ac:dyDescent="0.35">
      <c r="U928" s="56"/>
      <c r="V928" s="56"/>
    </row>
    <row r="929" spans="21:22" x14ac:dyDescent="0.35">
      <c r="U929" s="56"/>
      <c r="V929" s="56"/>
    </row>
    <row r="930" spans="21:22" x14ac:dyDescent="0.35">
      <c r="U930" s="56"/>
      <c r="V930" s="56"/>
    </row>
    <row r="931" spans="21:22" x14ac:dyDescent="0.35">
      <c r="U931" s="56"/>
      <c r="V931" s="56"/>
    </row>
    <row r="932" spans="21:22" x14ac:dyDescent="0.35">
      <c r="U932" s="56"/>
      <c r="V932" s="56"/>
    </row>
    <row r="933" spans="21:22" x14ac:dyDescent="0.35">
      <c r="U933" s="56"/>
      <c r="V933" s="56"/>
    </row>
    <row r="934" spans="21:22" x14ac:dyDescent="0.35">
      <c r="U934" s="56"/>
      <c r="V934" s="56"/>
    </row>
    <row r="935" spans="21:22" x14ac:dyDescent="0.35">
      <c r="U935" s="56"/>
      <c r="V935" s="56"/>
    </row>
    <row r="936" spans="21:22" x14ac:dyDescent="0.35">
      <c r="U936" s="56"/>
      <c r="V936" s="56"/>
    </row>
    <row r="937" spans="21:22" x14ac:dyDescent="0.35">
      <c r="U937" s="56"/>
      <c r="V937" s="56"/>
    </row>
    <row r="938" spans="21:22" x14ac:dyDescent="0.35">
      <c r="U938" s="56"/>
      <c r="V938" s="56"/>
    </row>
    <row r="939" spans="21:22" x14ac:dyDescent="0.35">
      <c r="U939" s="56"/>
      <c r="V939" s="56"/>
    </row>
    <row r="940" spans="21:22" x14ac:dyDescent="0.35">
      <c r="U940" s="56"/>
      <c r="V940" s="56"/>
    </row>
    <row r="941" spans="21:22" x14ac:dyDescent="0.35">
      <c r="U941" s="56"/>
      <c r="V941" s="56"/>
    </row>
    <row r="942" spans="21:22" x14ac:dyDescent="0.35">
      <c r="U942" s="56"/>
      <c r="V942" s="56"/>
    </row>
    <row r="943" spans="21:22" x14ac:dyDescent="0.35">
      <c r="U943" s="56"/>
      <c r="V943" s="56"/>
    </row>
    <row r="944" spans="21:22" x14ac:dyDescent="0.35">
      <c r="U944" s="56"/>
      <c r="V944" s="56"/>
    </row>
    <row r="945" spans="21:22" x14ac:dyDescent="0.35">
      <c r="U945" s="56"/>
      <c r="V945" s="56"/>
    </row>
    <row r="946" spans="21:22" x14ac:dyDescent="0.35">
      <c r="U946" s="56"/>
      <c r="V946" s="56"/>
    </row>
    <row r="947" spans="21:22" x14ac:dyDescent="0.35">
      <c r="U947" s="56"/>
      <c r="V947" s="56"/>
    </row>
    <row r="948" spans="21:22" x14ac:dyDescent="0.35">
      <c r="U948" s="56"/>
      <c r="V948" s="56"/>
    </row>
    <row r="949" spans="21:22" x14ac:dyDescent="0.35">
      <c r="U949" s="56"/>
      <c r="V949" s="56"/>
    </row>
    <row r="950" spans="21:22" x14ac:dyDescent="0.35">
      <c r="U950" s="56"/>
      <c r="V950" s="56"/>
    </row>
    <row r="951" spans="21:22" x14ac:dyDescent="0.35">
      <c r="U951" s="56"/>
      <c r="V951" s="56"/>
    </row>
    <row r="952" spans="21:22" x14ac:dyDescent="0.35">
      <c r="U952" s="56"/>
      <c r="V952" s="56"/>
    </row>
    <row r="953" spans="21:22" x14ac:dyDescent="0.35">
      <c r="U953" s="56"/>
      <c r="V953" s="56"/>
    </row>
    <row r="954" spans="21:22" x14ac:dyDescent="0.35">
      <c r="U954" s="56"/>
      <c r="V954" s="56"/>
    </row>
    <row r="955" spans="21:22" x14ac:dyDescent="0.35">
      <c r="U955" s="56"/>
      <c r="V955" s="56"/>
    </row>
    <row r="956" spans="21:22" x14ac:dyDescent="0.35">
      <c r="U956" s="56"/>
      <c r="V956" s="56"/>
    </row>
    <row r="957" spans="21:22" x14ac:dyDescent="0.35">
      <c r="U957" s="56"/>
      <c r="V957" s="56"/>
    </row>
    <row r="958" spans="21:22" x14ac:dyDescent="0.35">
      <c r="U958" s="56"/>
      <c r="V958" s="56"/>
    </row>
    <row r="959" spans="21:22" x14ac:dyDescent="0.35">
      <c r="U959" s="56"/>
      <c r="V959" s="56"/>
    </row>
    <row r="960" spans="21:22" x14ac:dyDescent="0.35">
      <c r="U960" s="56"/>
      <c r="V960" s="56"/>
    </row>
    <row r="961" spans="21:22" x14ac:dyDescent="0.35">
      <c r="U961" s="56"/>
      <c r="V961" s="56"/>
    </row>
    <row r="962" spans="21:22" x14ac:dyDescent="0.35">
      <c r="U962" s="56"/>
      <c r="V962" s="56"/>
    </row>
    <row r="963" spans="21:22" x14ac:dyDescent="0.35">
      <c r="U963" s="56"/>
      <c r="V963" s="56"/>
    </row>
    <row r="964" spans="21:22" x14ac:dyDescent="0.35">
      <c r="U964" s="56"/>
      <c r="V964" s="56"/>
    </row>
    <row r="965" spans="21:22" x14ac:dyDescent="0.35">
      <c r="U965" s="56"/>
      <c r="V965" s="56"/>
    </row>
    <row r="966" spans="21:22" x14ac:dyDescent="0.35">
      <c r="U966" s="56"/>
      <c r="V966" s="56"/>
    </row>
    <row r="967" spans="21:22" x14ac:dyDescent="0.35">
      <c r="U967" s="56"/>
      <c r="V967" s="56"/>
    </row>
    <row r="968" spans="21:22" x14ac:dyDescent="0.35">
      <c r="U968" s="56"/>
      <c r="V968" s="56"/>
    </row>
    <row r="969" spans="21:22" x14ac:dyDescent="0.35">
      <c r="U969" s="56"/>
      <c r="V969" s="56"/>
    </row>
    <row r="970" spans="21:22" x14ac:dyDescent="0.35">
      <c r="U970" s="56"/>
      <c r="V970" s="56"/>
    </row>
    <row r="971" spans="21:22" x14ac:dyDescent="0.35">
      <c r="U971" s="56"/>
      <c r="V971" s="56"/>
    </row>
    <row r="972" spans="21:22" x14ac:dyDescent="0.35">
      <c r="U972" s="56"/>
      <c r="V972" s="56"/>
    </row>
    <row r="973" spans="21:22" x14ac:dyDescent="0.35">
      <c r="U973" s="56"/>
      <c r="V973" s="56"/>
    </row>
    <row r="974" spans="21:22" x14ac:dyDescent="0.35">
      <c r="U974" s="56"/>
      <c r="V974" s="56"/>
    </row>
    <row r="975" spans="21:22" x14ac:dyDescent="0.35">
      <c r="U975" s="56"/>
      <c r="V975" s="56"/>
    </row>
    <row r="976" spans="21:22" x14ac:dyDescent="0.35">
      <c r="U976" s="56"/>
      <c r="V976" s="56"/>
    </row>
    <row r="977" spans="21:22" x14ac:dyDescent="0.35">
      <c r="U977" s="56"/>
      <c r="V977" s="56"/>
    </row>
    <row r="978" spans="21:22" x14ac:dyDescent="0.35">
      <c r="U978" s="56"/>
      <c r="V978" s="56"/>
    </row>
    <row r="979" spans="21:22" x14ac:dyDescent="0.35">
      <c r="U979" s="56"/>
      <c r="V979" s="56"/>
    </row>
    <row r="980" spans="21:22" x14ac:dyDescent="0.35">
      <c r="U980" s="56"/>
      <c r="V980" s="56"/>
    </row>
    <row r="981" spans="21:22" x14ac:dyDescent="0.35">
      <c r="U981" s="56"/>
      <c r="V981" s="56"/>
    </row>
    <row r="982" spans="21:22" x14ac:dyDescent="0.35">
      <c r="U982" s="56"/>
      <c r="V982" s="56"/>
    </row>
    <row r="983" spans="21:22" x14ac:dyDescent="0.35">
      <c r="U983" s="56"/>
      <c r="V983" s="56"/>
    </row>
  </sheetData>
  <conditionalFormatting sqref="A46:C56 B57:C58 T507 K507:Q507 A502:C502 B500:C501 U437:V440 U446:V446 U449:V451 U485:V485 A503:J970 S144:T152 B433:C433 A144:G145 B155:C157 D155:G159 A155:A159 H157:M159 B370:C370 A404 D404:N404 O425 A422 D434:F440 S434:T440 A434:C434 H434:M435 A425:M426 N426:O426 U444:V444 O447:O453 K447:K449 S466:T478 D465:G478 U466:V466 D459:G463 S459:T463 R460:R462 N461:O462 K461 K465 P461:Q461 D480:G486 H484:M484 N480:N486 R480:T486 O482:Q484 U488:V489 R488:R498 N488:N493 D488:F501 U502:V989 S488:T506 U463:V463 O443:O445 K443:K445 S443:T457 D443:G457 A3:M45 A59:C143 D46:M143 A160:C339 B347:C368 A347:A370 A406:A418 A427:A433 G402 G433:G442 G458 G487:G502 U461 K508:T970 H499:R501 K503:R506 A146:R152 H145:R145 A378:T378 P404:V404 D405:V406 A403:U403 B424:V424 P425:T426 N434:R434 P446:R448 H459:R459 D464:T464 N465:V465 A379:V401 D422:V423 D160:V377 B407:V421 B427:R432 N155:V159 J144:R144 O435:R435 P436:R440 P443:R443 P450:R452 P402:R402 L442:R442 U495 U486 W144:XFD145 U468:V468 U470:V471 U482:V483 U146:XFD152 S427:V433 D479:V479 A153:XFD154 U494:V494 U496:V499 N3:XFD143 W155:XFD970">
    <cfRule type="expression" dxfId="286" priority="287">
      <formula>MOD(ROW(),2)</formula>
    </cfRule>
  </conditionalFormatting>
  <conditionalFormatting sqref="B346:C346">
    <cfRule type="expression" dxfId="285" priority="281">
      <formula>MOD(ROW(),2)</formula>
    </cfRule>
  </conditionalFormatting>
  <conditionalFormatting sqref="A346">
    <cfRule type="expression" dxfId="284" priority="282">
      <formula>MOD(ROW(),2)</formula>
    </cfRule>
  </conditionalFormatting>
  <conditionalFormatting sqref="A340">
    <cfRule type="expression" dxfId="283" priority="284">
      <formula>MOD(ROW(),2)</formula>
    </cfRule>
  </conditionalFormatting>
  <conditionalFormatting sqref="B341:C345 B371:C377 B405:C405">
    <cfRule type="expression" dxfId="282" priority="285">
      <formula>MOD(ROW(),2)</formula>
    </cfRule>
  </conditionalFormatting>
  <conditionalFormatting sqref="B340:C340">
    <cfRule type="expression" dxfId="281" priority="283">
      <formula>MOD(ROW(),2)</formula>
    </cfRule>
  </conditionalFormatting>
  <conditionalFormatting sqref="A341:A345 A420 A424 A371:A377 A405">
    <cfRule type="expression" dxfId="280" priority="286">
      <formula>MOD(ROW(),2)</formula>
    </cfRule>
  </conditionalFormatting>
  <conditionalFormatting sqref="D433:M433 O433:Q433 O502:Q502 D502:M502">
    <cfRule type="expression" dxfId="279" priority="280">
      <formula>MOD(ROW(),2)</formula>
    </cfRule>
  </conditionalFormatting>
  <conditionalFormatting sqref="B478:C478 B448:C448 B440:C440 B467:C467 B159:C159 B462:C462 B452:C452 B497:C498 B406:C406 B483:C483 B437:C437 B485:C486 B489:C489">
    <cfRule type="expression" dxfId="278" priority="279">
      <formula>MOD(ROW(),2)</formula>
    </cfRule>
  </conditionalFormatting>
  <conditionalFormatting sqref="N433 N502">
    <cfRule type="expression" dxfId="277" priority="278">
      <formula>MOD(ROW(),2)</formula>
    </cfRule>
  </conditionalFormatting>
  <conditionalFormatting sqref="R433 R502">
    <cfRule type="expression" dxfId="276" priority="277">
      <formula>MOD(ROW(),2)</formula>
    </cfRule>
  </conditionalFormatting>
  <conditionalFormatting sqref="A419">
    <cfRule type="expression" dxfId="275" priority="276">
      <formula>MOD(ROW(),2)</formula>
    </cfRule>
  </conditionalFormatting>
  <conditionalFormatting sqref="A421">
    <cfRule type="expression" dxfId="274" priority="275">
      <formula>MOD(ROW(),2)</formula>
    </cfRule>
  </conditionalFormatting>
  <conditionalFormatting sqref="A57">
    <cfRule type="expression" dxfId="273" priority="274">
      <formula>MOD(ROW(),2)</formula>
    </cfRule>
  </conditionalFormatting>
  <conditionalFormatting sqref="A58">
    <cfRule type="expression" dxfId="272" priority="273">
      <formula>MOD(ROW(),2)</formula>
    </cfRule>
  </conditionalFormatting>
  <conditionalFormatting sqref="A440 A437 A485:A486 A448">
    <cfRule type="expression" dxfId="271" priority="272">
      <formula>MOD(ROW(),2)</formula>
    </cfRule>
  </conditionalFormatting>
  <conditionalFormatting sqref="R507:S507">
    <cfRule type="expression" dxfId="270" priority="271">
      <formula>MOD(ROW(),2)</formula>
    </cfRule>
  </conditionalFormatting>
  <conditionalFormatting sqref="L436:M436 H436:J439 N435:N436 L437:N439 P445 L445 H445:J445 H155:J156 L155:M156 H448:J449 P449 L448:L449 H452:J452 L452:M452 K456:L457 R457 K462:L462 L461 K466:L467 H473:M473 H471:J471 L471:M471 O473:Q473 H475:M475 H474:I474 H478:M478 H483:L483 H488:L488 H489:M489 H497:L498">
    <cfRule type="expression" dxfId="269" priority="270">
      <formula>MOD(ROW(),2)</formula>
    </cfRule>
  </conditionalFormatting>
  <conditionalFormatting sqref="M456:M457 H456:J457 O456:Q457 H461:J462 M462 P462 M466:M467 H466:J467">
    <cfRule type="expression" dxfId="268" priority="269">
      <formula>MOD(ROW(),2)</formula>
    </cfRule>
  </conditionalFormatting>
  <conditionalFormatting sqref="N425">
    <cfRule type="expression" dxfId="267" priority="268">
      <formula>MOD(ROW(),2)</formula>
    </cfRule>
  </conditionalFormatting>
  <conditionalFormatting sqref="O436:O440">
    <cfRule type="expression" dxfId="266" priority="267">
      <formula>MOD(ROW(),2)</formula>
    </cfRule>
  </conditionalFormatting>
  <conditionalFormatting sqref="K436:K440">
    <cfRule type="expression" dxfId="265" priority="266">
      <formula>MOD(ROW(),2)</formula>
    </cfRule>
  </conditionalFormatting>
  <conditionalFormatting sqref="H440:J440 L440:N440">
    <cfRule type="expression" dxfId="264" priority="265">
      <formula>MOD(ROW(),2)</formula>
    </cfRule>
  </conditionalFormatting>
  <conditionalFormatting sqref="H444:J444 P444 L444">
    <cfRule type="expression" dxfId="263" priority="264">
      <formula>MOD(ROW(),2)</formula>
    </cfRule>
  </conditionalFormatting>
  <conditionalFormatting sqref="M444:N444 Q444:R444">
    <cfRule type="expression" dxfId="262" priority="263">
      <formula>MOD(ROW(),2)</formula>
    </cfRule>
  </conditionalFormatting>
  <conditionalFormatting sqref="H443:J443 L443:N443 Q445:R445 M445:N445">
    <cfRule type="expression" dxfId="261" priority="262">
      <formula>MOD(ROW(),2)</formula>
    </cfRule>
  </conditionalFormatting>
  <conditionalFormatting sqref="H446:J446 L446:N446">
    <cfRule type="expression" dxfId="260" priority="261">
      <formula>MOD(ROW(),2)</formula>
    </cfRule>
  </conditionalFormatting>
  <conditionalFormatting sqref="O446">
    <cfRule type="expression" dxfId="259" priority="260">
      <formula>MOD(ROW(),2)</formula>
    </cfRule>
  </conditionalFormatting>
  <conditionalFormatting sqref="K446">
    <cfRule type="expression" dxfId="258" priority="259">
      <formula>MOD(ROW(),2)</formula>
    </cfRule>
  </conditionalFormatting>
  <conditionalFormatting sqref="K155">
    <cfRule type="expression" dxfId="257" priority="258">
      <formula>MOD(ROW(),2)</formula>
    </cfRule>
  </conditionalFormatting>
  <conditionalFormatting sqref="K156">
    <cfRule type="expression" dxfId="256" priority="257">
      <formula>MOD(ROW(),2)</formula>
    </cfRule>
  </conditionalFormatting>
  <conditionalFormatting sqref="H447:J447 L447:N447 M448:N449 Q449:R449 N450">
    <cfRule type="expression" dxfId="255" priority="256">
      <formula>MOD(ROW(),2)</formula>
    </cfRule>
  </conditionalFormatting>
  <conditionalFormatting sqref="K450:K452">
    <cfRule type="expression" dxfId="254" priority="255">
      <formula>MOD(ROW(),2)</formula>
    </cfRule>
  </conditionalFormatting>
  <conditionalFormatting sqref="H450:J450 L450:M450">
    <cfRule type="expression" dxfId="253" priority="254">
      <formula>MOD(ROW(),2)</formula>
    </cfRule>
  </conditionalFormatting>
  <conditionalFormatting sqref="H451:J451 L451:N451 N452">
    <cfRule type="expression" dxfId="252" priority="253">
      <formula>MOD(ROW(),2)</formula>
    </cfRule>
  </conditionalFormatting>
  <conditionalFormatting sqref="H453:M453 P453:Q453">
    <cfRule type="expression" dxfId="251" priority="252">
      <formula>MOD(ROW(),2)</formula>
    </cfRule>
  </conditionalFormatting>
  <conditionalFormatting sqref="N453">
    <cfRule type="expression" dxfId="250" priority="251">
      <formula>MOD(ROW(),2)</formula>
    </cfRule>
  </conditionalFormatting>
  <conditionalFormatting sqref="R453">
    <cfRule type="expression" dxfId="249" priority="250">
      <formula>MOD(ROW(),2)</formula>
    </cfRule>
  </conditionalFormatting>
  <conditionalFormatting sqref="O454">
    <cfRule type="expression" dxfId="248" priority="249">
      <formula>MOD(ROW(),2)</formula>
    </cfRule>
  </conditionalFormatting>
  <conditionalFormatting sqref="H454:M454 P454:Q454">
    <cfRule type="expression" dxfId="247" priority="248">
      <formula>MOD(ROW(),2)</formula>
    </cfRule>
  </conditionalFormatting>
  <conditionalFormatting sqref="N454">
    <cfRule type="expression" dxfId="246" priority="247">
      <formula>MOD(ROW(),2)</formula>
    </cfRule>
  </conditionalFormatting>
  <conditionalFormatting sqref="R454">
    <cfRule type="expression" dxfId="245" priority="246">
      <formula>MOD(ROW(),2)</formula>
    </cfRule>
  </conditionalFormatting>
  <conditionalFormatting sqref="H455:M455 P455">
    <cfRule type="expression" dxfId="244" priority="245">
      <formula>MOD(ROW(),2)</formula>
    </cfRule>
  </conditionalFormatting>
  <conditionalFormatting sqref="O455">
    <cfRule type="expression" dxfId="243" priority="244">
      <formula>MOD(ROW(),2)</formula>
    </cfRule>
  </conditionalFormatting>
  <conditionalFormatting sqref="Q455">
    <cfRule type="expression" dxfId="242" priority="243">
      <formula>MOD(ROW(),2)</formula>
    </cfRule>
  </conditionalFormatting>
  <conditionalFormatting sqref="N455:N457">
    <cfRule type="expression" dxfId="241" priority="242">
      <formula>MOD(ROW(),2)</formula>
    </cfRule>
  </conditionalFormatting>
  <conditionalFormatting sqref="R455:R456">
    <cfRule type="expression" dxfId="240" priority="241">
      <formula>MOD(ROW(),2)</formula>
    </cfRule>
  </conditionalFormatting>
  <conditionalFormatting sqref="O460">
    <cfRule type="expression" dxfId="239" priority="240">
      <formula>MOD(ROW(),2)</formula>
    </cfRule>
  </conditionalFormatting>
  <conditionalFormatting sqref="K460">
    <cfRule type="expression" dxfId="238" priority="239">
      <formula>MOD(ROW(),2)</formula>
    </cfRule>
  </conditionalFormatting>
  <conditionalFormatting sqref="H460:J460 P460 L460">
    <cfRule type="expression" dxfId="237" priority="238">
      <formula>MOD(ROW(),2)</formula>
    </cfRule>
  </conditionalFormatting>
  <conditionalFormatting sqref="M460:N460 Q460">
    <cfRule type="expression" dxfId="236" priority="237">
      <formula>MOD(ROW(),2)</formula>
    </cfRule>
  </conditionalFormatting>
  <conditionalFormatting sqref="O496:O498">
    <cfRule type="expression" dxfId="235" priority="181">
      <formula>MOD(ROW(),2)</formula>
    </cfRule>
  </conditionalFormatting>
  <conditionalFormatting sqref="H465:J465 L465:M465 M461 Q462">
    <cfRule type="expression" dxfId="234" priority="236">
      <formula>MOD(ROW(),2)</formula>
    </cfRule>
  </conditionalFormatting>
  <conditionalFormatting sqref="K463:L463 R463 R466:R473">
    <cfRule type="expression" dxfId="233" priority="235">
      <formula>MOD(ROW(),2)</formula>
    </cfRule>
  </conditionalFormatting>
  <conditionalFormatting sqref="M463 J463 O463:Q463 O466:Q467">
    <cfRule type="expression" dxfId="232" priority="234">
      <formula>MOD(ROW(),2)</formula>
    </cfRule>
  </conditionalFormatting>
  <conditionalFormatting sqref="N463 N466:N468">
    <cfRule type="expression" dxfId="231" priority="233">
      <formula>MOD(ROW(),2)</formula>
    </cfRule>
  </conditionalFormatting>
  <conditionalFormatting sqref="H463:I463">
    <cfRule type="expression" dxfId="230" priority="232">
      <formula>MOD(ROW(),2)</formula>
    </cfRule>
  </conditionalFormatting>
  <conditionalFormatting sqref="H468:M468 O468:Q468">
    <cfRule type="expression" dxfId="229" priority="231">
      <formula>MOD(ROW(),2)</formula>
    </cfRule>
  </conditionalFormatting>
  <conditionalFormatting sqref="P496:Q498">
    <cfRule type="expression" dxfId="228" priority="180">
      <formula>MOD(ROW(),2)</formula>
    </cfRule>
  </conditionalFormatting>
  <conditionalFormatting sqref="N497:N498">
    <cfRule type="expression" dxfId="227" priority="179">
      <formula>MOD(ROW(),2)</formula>
    </cfRule>
  </conditionalFormatting>
  <conditionalFormatting sqref="H469:Q469 N470:N473">
    <cfRule type="expression" dxfId="226" priority="230">
      <formula>MOD(ROW(),2)</formula>
    </cfRule>
  </conditionalFormatting>
  <conditionalFormatting sqref="O470:O471">
    <cfRule type="expression" dxfId="225" priority="229">
      <formula>MOD(ROW(),2)</formula>
    </cfRule>
  </conditionalFormatting>
  <conditionalFormatting sqref="K470:K471">
    <cfRule type="expression" dxfId="224" priority="228">
      <formula>MOD(ROW(),2)</formula>
    </cfRule>
  </conditionalFormatting>
  <conditionalFormatting sqref="H470:J470 L470:M470 P470:Q471">
    <cfRule type="expression" dxfId="223" priority="227">
      <formula>MOD(ROW(),2)</formula>
    </cfRule>
  </conditionalFormatting>
  <conditionalFormatting sqref="H472:M472 O472:Q472">
    <cfRule type="expression" dxfId="222" priority="226">
      <formula>MOD(ROW(),2)</formula>
    </cfRule>
  </conditionalFormatting>
  <conditionalFormatting sqref="O474:O475">
    <cfRule type="expression" dxfId="221" priority="225">
      <formula>MOD(ROW(),2)</formula>
    </cfRule>
  </conditionalFormatting>
  <conditionalFormatting sqref="J474:M474 P474:Q475">
    <cfRule type="expression" dxfId="220" priority="224">
      <formula>MOD(ROW(),2)</formula>
    </cfRule>
  </conditionalFormatting>
  <conditionalFormatting sqref="N474:N475">
    <cfRule type="expression" dxfId="219" priority="223">
      <formula>MOD(ROW(),2)</formula>
    </cfRule>
  </conditionalFormatting>
  <conditionalFormatting sqref="R474:R475">
    <cfRule type="expression" dxfId="218" priority="222">
      <formula>MOD(ROW(),2)</formula>
    </cfRule>
  </conditionalFormatting>
  <conditionalFormatting sqref="H476:M476 P476">
    <cfRule type="expression" dxfId="217" priority="221">
      <formula>MOD(ROW(),2)</formula>
    </cfRule>
  </conditionalFormatting>
  <conditionalFormatting sqref="O476">
    <cfRule type="expression" dxfId="216" priority="220">
      <formula>MOD(ROW(),2)</formula>
    </cfRule>
  </conditionalFormatting>
  <conditionalFormatting sqref="Q476">
    <cfRule type="expression" dxfId="215" priority="219">
      <formula>MOD(ROW(),2)</formula>
    </cfRule>
  </conditionalFormatting>
  <conditionalFormatting sqref="N476:N478">
    <cfRule type="expression" dxfId="214" priority="218">
      <formula>MOD(ROW(),2)</formula>
    </cfRule>
  </conditionalFormatting>
  <conditionalFormatting sqref="R476">
    <cfRule type="expression" dxfId="213" priority="217">
      <formula>MOD(ROW(),2)</formula>
    </cfRule>
  </conditionalFormatting>
  <conditionalFormatting sqref="K477:L477 R477:R478">
    <cfRule type="expression" dxfId="212" priority="216">
      <formula>MOD(ROW(),2)</formula>
    </cfRule>
  </conditionalFormatting>
  <conditionalFormatting sqref="M477 H477:J477 O477:Q478">
    <cfRule type="expression" dxfId="211" priority="215">
      <formula>MOD(ROW(),2)</formula>
    </cfRule>
  </conditionalFormatting>
  <conditionalFormatting sqref="K480:L480">
    <cfRule type="expression" dxfId="210" priority="214">
      <formula>MOD(ROW(),2)</formula>
    </cfRule>
  </conditionalFormatting>
  <conditionalFormatting sqref="M480 H480:J480">
    <cfRule type="expression" dxfId="209" priority="213">
      <formula>MOD(ROW(),2)</formula>
    </cfRule>
  </conditionalFormatting>
  <conditionalFormatting sqref="O480:Q480">
    <cfRule type="expression" dxfId="208" priority="212">
      <formula>MOD(ROW(),2)</formula>
    </cfRule>
  </conditionalFormatting>
  <conditionalFormatting sqref="O481">
    <cfRule type="expression" dxfId="207" priority="211">
      <formula>MOD(ROW(),2)</formula>
    </cfRule>
  </conditionalFormatting>
  <conditionalFormatting sqref="K481">
    <cfRule type="expression" dxfId="206" priority="210">
      <formula>MOD(ROW(),2)</formula>
    </cfRule>
  </conditionalFormatting>
  <conditionalFormatting sqref="H481:J481 L481:M481 P481:Q481">
    <cfRule type="expression" dxfId="205" priority="209">
      <formula>MOD(ROW(),2)</formula>
    </cfRule>
  </conditionalFormatting>
  <conditionalFormatting sqref="H482:J482 L482:M482 M483">
    <cfRule type="expression" dxfId="204" priority="208">
      <formula>MOD(ROW(),2)</formula>
    </cfRule>
  </conditionalFormatting>
  <conditionalFormatting sqref="K482">
    <cfRule type="expression" dxfId="203" priority="207">
      <formula>MOD(ROW(),2)</formula>
    </cfRule>
  </conditionalFormatting>
  <conditionalFormatting sqref="J485:M485 O485:Q485">
    <cfRule type="expression" dxfId="202" priority="206">
      <formula>MOD(ROW(),2)</formula>
    </cfRule>
  </conditionalFormatting>
  <conditionalFormatting sqref="H485:I485">
    <cfRule type="expression" dxfId="201" priority="205">
      <formula>MOD(ROW(),2)</formula>
    </cfRule>
  </conditionalFormatting>
  <conditionalFormatting sqref="O486 O488:O489">
    <cfRule type="expression" dxfId="200" priority="204">
      <formula>MOD(ROW(),2)</formula>
    </cfRule>
  </conditionalFormatting>
  <conditionalFormatting sqref="K486">
    <cfRule type="expression" dxfId="199" priority="203">
      <formula>MOD(ROW(),2)</formula>
    </cfRule>
  </conditionalFormatting>
  <conditionalFormatting sqref="H486:J486 L486:M486 M488 P486:Q486 P488:Q489">
    <cfRule type="expression" dxfId="198" priority="202">
      <formula>MOD(ROW(),2)</formula>
    </cfRule>
  </conditionalFormatting>
  <conditionalFormatting sqref="H490:M490 O490:Q490">
    <cfRule type="expression" dxfId="197" priority="201">
      <formula>MOD(ROW(),2)</formula>
    </cfRule>
  </conditionalFormatting>
  <conditionalFormatting sqref="H496:M496 M497:M498">
    <cfRule type="expression" dxfId="196" priority="182">
      <formula>MOD(ROW(),2)</formula>
    </cfRule>
  </conditionalFormatting>
  <conditionalFormatting sqref="H491:J491 P491 L491">
    <cfRule type="expression" dxfId="195" priority="200">
      <formula>MOD(ROW(),2)</formula>
    </cfRule>
  </conditionalFormatting>
  <conditionalFormatting sqref="O491">
    <cfRule type="expression" dxfId="194" priority="199">
      <formula>MOD(ROW(),2)</formula>
    </cfRule>
  </conditionalFormatting>
  <conditionalFormatting sqref="M491 Q491">
    <cfRule type="expression" dxfId="193" priority="198">
      <formula>MOD(ROW(),2)</formula>
    </cfRule>
  </conditionalFormatting>
  <conditionalFormatting sqref="K491">
    <cfRule type="expression" dxfId="192" priority="197">
      <formula>MOD(ROW(),2)</formula>
    </cfRule>
  </conditionalFormatting>
  <conditionalFormatting sqref="K492:L492">
    <cfRule type="expression" dxfId="191" priority="196">
      <formula>MOD(ROW(),2)</formula>
    </cfRule>
  </conditionalFormatting>
  <conditionalFormatting sqref="M492 H492:J492">
    <cfRule type="expression" dxfId="190" priority="195">
      <formula>MOD(ROW(),2)</formula>
    </cfRule>
  </conditionalFormatting>
  <conditionalFormatting sqref="O492:Q492">
    <cfRule type="expression" dxfId="189" priority="194">
      <formula>MOD(ROW(),2)</formula>
    </cfRule>
  </conditionalFormatting>
  <conditionalFormatting sqref="O493">
    <cfRule type="expression" dxfId="188" priority="193">
      <formula>MOD(ROW(),2)</formula>
    </cfRule>
  </conditionalFormatting>
  <conditionalFormatting sqref="K493">
    <cfRule type="expression" dxfId="187" priority="192">
      <formula>MOD(ROW(),2)</formula>
    </cfRule>
  </conditionalFormatting>
  <conditionalFormatting sqref="H493:J493 L493:M493 P493:Q493">
    <cfRule type="expression" dxfId="186" priority="191">
      <formula>MOD(ROW(),2)</formula>
    </cfRule>
  </conditionalFormatting>
  <conditionalFormatting sqref="N494:N496">
    <cfRule type="expression" dxfId="185" priority="190">
      <formula>MOD(ROW(),2)</formula>
    </cfRule>
  </conditionalFormatting>
  <conditionalFormatting sqref="O494">
    <cfRule type="expression" dxfId="184" priority="189">
      <formula>MOD(ROW(),2)</formula>
    </cfRule>
  </conditionalFormatting>
  <conditionalFormatting sqref="K494">
    <cfRule type="expression" dxfId="183" priority="188">
      <formula>MOD(ROW(),2)</formula>
    </cfRule>
  </conditionalFormatting>
  <conditionalFormatting sqref="H494:J494 L494:M494 P494:Q494">
    <cfRule type="expression" dxfId="182" priority="187">
      <formula>MOD(ROW(),2)</formula>
    </cfRule>
  </conditionalFormatting>
  <conditionalFormatting sqref="H495:J495 L495:M495">
    <cfRule type="expression" dxfId="181" priority="186">
      <formula>MOD(ROW(),2)</formula>
    </cfRule>
  </conditionalFormatting>
  <conditionalFormatting sqref="O495">
    <cfRule type="expression" dxfId="180" priority="185">
      <formula>MOD(ROW(),2)</formula>
    </cfRule>
  </conditionalFormatting>
  <conditionalFormatting sqref="K495">
    <cfRule type="expression" dxfId="179" priority="184">
      <formula>MOD(ROW(),2)</formula>
    </cfRule>
  </conditionalFormatting>
  <conditionalFormatting sqref="P495:Q495">
    <cfRule type="expression" dxfId="178" priority="183">
      <formula>MOD(ROW(),2)</formula>
    </cfRule>
  </conditionalFormatting>
  <conditionalFormatting sqref="B464:C464">
    <cfRule type="expression" dxfId="177" priority="178">
      <formula>MOD(ROW(),2)</formula>
    </cfRule>
  </conditionalFormatting>
  <conditionalFormatting sqref="A464">
    <cfRule type="expression" dxfId="176" priority="177">
      <formula>MOD(ROW(),2)</formula>
    </cfRule>
  </conditionalFormatting>
  <conditionalFormatting sqref="B477:C477">
    <cfRule type="expression" dxfId="175" priority="176">
      <formula>MOD(ROW(),2)</formula>
    </cfRule>
  </conditionalFormatting>
  <conditionalFormatting sqref="A477">
    <cfRule type="expression" dxfId="174" priority="175">
      <formula>MOD(ROW(),2)</formula>
    </cfRule>
  </conditionalFormatting>
  <conditionalFormatting sqref="B439:C439">
    <cfRule type="expression" dxfId="173" priority="174">
      <formula>MOD(ROW(),2)</formula>
    </cfRule>
  </conditionalFormatting>
  <conditionalFormatting sqref="A439">
    <cfRule type="expression" dxfId="172" priority="173">
      <formula>MOD(ROW(),2)</formula>
    </cfRule>
  </conditionalFormatting>
  <conditionalFormatting sqref="B463:C463">
    <cfRule type="expression" dxfId="171" priority="172">
      <formula>MOD(ROW(),2)</formula>
    </cfRule>
  </conditionalFormatting>
  <conditionalFormatting sqref="A463">
    <cfRule type="expression" dxfId="170" priority="171">
      <formula>MOD(ROW(),2)</formula>
    </cfRule>
  </conditionalFormatting>
  <conditionalFormatting sqref="B459:C459">
    <cfRule type="expression" dxfId="169" priority="170">
      <formula>MOD(ROW(),2)</formula>
    </cfRule>
  </conditionalFormatting>
  <conditionalFormatting sqref="A459">
    <cfRule type="expression" dxfId="168" priority="169">
      <formula>MOD(ROW(),2)</formula>
    </cfRule>
  </conditionalFormatting>
  <conditionalFormatting sqref="B447:C447">
    <cfRule type="expression" dxfId="167" priority="168">
      <formula>MOD(ROW(),2)</formula>
    </cfRule>
  </conditionalFormatting>
  <conditionalFormatting sqref="A447">
    <cfRule type="expression" dxfId="166" priority="167">
      <formula>MOD(ROW(),2)</formula>
    </cfRule>
  </conditionalFormatting>
  <conditionalFormatting sqref="B466:C466">
    <cfRule type="expression" dxfId="165" priority="166">
      <formula>MOD(ROW(),2)</formula>
    </cfRule>
  </conditionalFormatting>
  <conditionalFormatting sqref="A466">
    <cfRule type="expression" dxfId="164" priority="165">
      <formula>MOD(ROW(),2)</formula>
    </cfRule>
  </conditionalFormatting>
  <conditionalFormatting sqref="B469:C469">
    <cfRule type="expression" dxfId="163" priority="164">
      <formula>MOD(ROW(),2)</formula>
    </cfRule>
  </conditionalFormatting>
  <conditionalFormatting sqref="A469">
    <cfRule type="expression" dxfId="162" priority="163">
      <formula>MOD(ROW(),2)</formula>
    </cfRule>
  </conditionalFormatting>
  <conditionalFormatting sqref="B158:C158">
    <cfRule type="expression" dxfId="161" priority="162">
      <formula>MOD(ROW(),2)</formula>
    </cfRule>
  </conditionalFormatting>
  <conditionalFormatting sqref="A465">
    <cfRule type="expression" dxfId="160" priority="161">
      <formula>MOD(ROW(),2)</formula>
    </cfRule>
  </conditionalFormatting>
  <conditionalFormatting sqref="B465:C465">
    <cfRule type="expression" dxfId="159" priority="160">
      <formula>MOD(ROW(),2)</formula>
    </cfRule>
  </conditionalFormatting>
  <conditionalFormatting sqref="A450">
    <cfRule type="expression" dxfId="158" priority="159">
      <formula>MOD(ROW(),2)</formula>
    </cfRule>
  </conditionalFormatting>
  <conditionalFormatting sqref="B450:C450">
    <cfRule type="expression" dxfId="157" priority="158">
      <formula>MOD(ROW(),2)</formula>
    </cfRule>
  </conditionalFormatting>
  <conditionalFormatting sqref="A443">
    <cfRule type="expression" dxfId="156" priority="157">
      <formula>MOD(ROW(),2)</formula>
    </cfRule>
  </conditionalFormatting>
  <conditionalFormatting sqref="B443:C443">
    <cfRule type="expression" dxfId="155" priority="156">
      <formula>MOD(ROW(),2)</formula>
    </cfRule>
  </conditionalFormatting>
  <conditionalFormatting sqref="A493">
    <cfRule type="expression" dxfId="154" priority="155">
      <formula>MOD(ROW(),2)</formula>
    </cfRule>
  </conditionalFormatting>
  <conditionalFormatting sqref="B493:C493">
    <cfRule type="expression" dxfId="153" priority="154">
      <formula>MOD(ROW(),2)</formula>
    </cfRule>
  </conditionalFormatting>
  <conditionalFormatting sqref="B461:C461">
    <cfRule type="expression" dxfId="152" priority="153">
      <formula>MOD(ROW(),2)</formula>
    </cfRule>
  </conditionalFormatting>
  <conditionalFormatting sqref="A461">
    <cfRule type="expression" dxfId="151" priority="152">
      <formula>MOD(ROW(),2)</formula>
    </cfRule>
  </conditionalFormatting>
  <conditionalFormatting sqref="B470:C470">
    <cfRule type="expression" dxfId="150" priority="151">
      <formula>MOD(ROW(),2)</formula>
    </cfRule>
  </conditionalFormatting>
  <conditionalFormatting sqref="A470">
    <cfRule type="expression" dxfId="149" priority="150">
      <formula>MOD(ROW(),2)</formula>
    </cfRule>
  </conditionalFormatting>
  <conditionalFormatting sqref="B451:C451">
    <cfRule type="expression" dxfId="148" priority="149">
      <formula>MOD(ROW(),2)</formula>
    </cfRule>
  </conditionalFormatting>
  <conditionalFormatting sqref="A451">
    <cfRule type="expression" dxfId="147" priority="148">
      <formula>MOD(ROW(),2)</formula>
    </cfRule>
  </conditionalFormatting>
  <conditionalFormatting sqref="B494:C494">
    <cfRule type="expression" dxfId="146" priority="147">
      <formula>MOD(ROW(),2)</formula>
    </cfRule>
  </conditionalFormatting>
  <conditionalFormatting sqref="A494">
    <cfRule type="expression" dxfId="145" priority="146">
      <formula>MOD(ROW(),2)</formula>
    </cfRule>
  </conditionalFormatting>
  <conditionalFormatting sqref="B481:C481">
    <cfRule type="expression" dxfId="144" priority="145">
      <formula>MOD(ROW(),2)</formula>
    </cfRule>
  </conditionalFormatting>
  <conditionalFormatting sqref="A481">
    <cfRule type="expression" dxfId="143" priority="144">
      <formula>MOD(ROW(),2)</formula>
    </cfRule>
  </conditionalFormatting>
  <conditionalFormatting sqref="B369:C369">
    <cfRule type="expression" dxfId="142" priority="143">
      <formula>MOD(ROW(),2)</formula>
    </cfRule>
  </conditionalFormatting>
  <conditionalFormatting sqref="O404">
    <cfRule type="expression" dxfId="141" priority="142">
      <formula>MOD(ROW(),2)</formula>
    </cfRule>
  </conditionalFormatting>
  <conditionalFormatting sqref="B404:C404">
    <cfRule type="expression" dxfId="140" priority="141">
      <formula>MOD(ROW(),2)</formula>
    </cfRule>
  </conditionalFormatting>
  <conditionalFormatting sqref="A423">
    <cfRule type="expression" dxfId="139" priority="140">
      <formula>MOD(ROW(),2)</formula>
    </cfRule>
  </conditionalFormatting>
  <conditionalFormatting sqref="B423:C423">
    <cfRule type="expression" dxfId="138" priority="139">
      <formula>MOD(ROW(),2)</formula>
    </cfRule>
  </conditionalFormatting>
  <conditionalFormatting sqref="A460">
    <cfRule type="expression" dxfId="137" priority="138">
      <formula>MOD(ROW(),2)</formula>
    </cfRule>
  </conditionalFormatting>
  <conditionalFormatting sqref="B460:C460">
    <cfRule type="expression" dxfId="136" priority="137">
      <formula>MOD(ROW(),2)</formula>
    </cfRule>
  </conditionalFormatting>
  <conditionalFormatting sqref="A444">
    <cfRule type="expression" dxfId="135" priority="136">
      <formula>MOD(ROW(),2)</formula>
    </cfRule>
  </conditionalFormatting>
  <conditionalFormatting sqref="B444:C444">
    <cfRule type="expression" dxfId="134" priority="135">
      <formula>MOD(ROW(),2)</formula>
    </cfRule>
  </conditionalFormatting>
  <conditionalFormatting sqref="A491">
    <cfRule type="expression" dxfId="133" priority="134">
      <formula>MOD(ROW(),2)</formula>
    </cfRule>
  </conditionalFormatting>
  <conditionalFormatting sqref="B491:C491">
    <cfRule type="expression" dxfId="132" priority="133">
      <formula>MOD(ROW(),2)</formula>
    </cfRule>
  </conditionalFormatting>
  <conditionalFormatting sqref="A449">
    <cfRule type="expression" dxfId="131" priority="132">
      <formula>MOD(ROW(),2)</formula>
    </cfRule>
  </conditionalFormatting>
  <conditionalFormatting sqref="B449:C449">
    <cfRule type="expression" dxfId="130" priority="131">
      <formula>MOD(ROW(),2)</formula>
    </cfRule>
  </conditionalFormatting>
  <conditionalFormatting sqref="B422:C422">
    <cfRule type="expression" dxfId="129" priority="130">
      <formula>MOD(ROW(),2)</formula>
    </cfRule>
  </conditionalFormatting>
  <conditionalFormatting sqref="B435:C435">
    <cfRule type="expression" dxfId="128" priority="128">
      <formula>MOD(ROW(),2)</formula>
    </cfRule>
  </conditionalFormatting>
  <conditionalFormatting sqref="A435">
    <cfRule type="expression" dxfId="127" priority="129">
      <formula>MOD(ROW(),2)</formula>
    </cfRule>
  </conditionalFormatting>
  <conditionalFormatting sqref="B445:C445">
    <cfRule type="expression" dxfId="126" priority="126">
      <formula>MOD(ROW(),2)</formula>
    </cfRule>
  </conditionalFormatting>
  <conditionalFormatting sqref="A445">
    <cfRule type="expression" dxfId="125" priority="127">
      <formula>MOD(ROW(),2)</formula>
    </cfRule>
  </conditionalFormatting>
  <conditionalFormatting sqref="B436:C436">
    <cfRule type="expression" dxfId="124" priority="124">
      <formula>MOD(ROW(),2)</formula>
    </cfRule>
  </conditionalFormatting>
  <conditionalFormatting sqref="A436">
    <cfRule type="expression" dxfId="123" priority="125">
      <formula>MOD(ROW(),2)</formula>
    </cfRule>
  </conditionalFormatting>
  <conditionalFormatting sqref="B446:C446">
    <cfRule type="expression" dxfId="122" priority="122">
      <formula>MOD(ROW(),2)</formula>
    </cfRule>
  </conditionalFormatting>
  <conditionalFormatting sqref="A446">
    <cfRule type="expression" dxfId="121" priority="123">
      <formula>MOD(ROW(),2)</formula>
    </cfRule>
  </conditionalFormatting>
  <conditionalFormatting sqref="A438:C438">
    <cfRule type="expression" dxfId="120" priority="121">
      <formula>MOD(ROW(),2)</formula>
    </cfRule>
  </conditionalFormatting>
  <conditionalFormatting sqref="A484:C484">
    <cfRule type="expression" dxfId="119" priority="120">
      <formula>MOD(ROW(),2)</formula>
    </cfRule>
  </conditionalFormatting>
  <conditionalFormatting sqref="A452">
    <cfRule type="expression" dxfId="118" priority="119">
      <formula>MOD(ROW(),2)</formula>
    </cfRule>
  </conditionalFormatting>
  <conditionalFormatting sqref="B495:C495">
    <cfRule type="expression" dxfId="117" priority="118">
      <formula>MOD(ROW(),2)</formula>
    </cfRule>
  </conditionalFormatting>
  <conditionalFormatting sqref="A495">
    <cfRule type="expression" dxfId="116" priority="117">
      <formula>MOD(ROW(),2)</formula>
    </cfRule>
  </conditionalFormatting>
  <conditionalFormatting sqref="B482:C482">
    <cfRule type="expression" dxfId="115" priority="116">
      <formula>MOD(ROW(),2)</formula>
    </cfRule>
  </conditionalFormatting>
  <conditionalFormatting sqref="A482">
    <cfRule type="expression" dxfId="114" priority="115">
      <formula>MOD(ROW(),2)</formula>
    </cfRule>
  </conditionalFormatting>
  <conditionalFormatting sqref="B471:C471">
    <cfRule type="expression" dxfId="113" priority="114">
      <formula>MOD(ROW(),2)</formula>
    </cfRule>
  </conditionalFormatting>
  <conditionalFormatting sqref="A471">
    <cfRule type="expression" dxfId="112" priority="113">
      <formula>MOD(ROW(),2)</formula>
    </cfRule>
  </conditionalFormatting>
  <conditionalFormatting sqref="B453:C453">
    <cfRule type="expression" dxfId="111" priority="111">
      <formula>MOD(ROW(),2)</formula>
    </cfRule>
  </conditionalFormatting>
  <conditionalFormatting sqref="A453">
    <cfRule type="expression" dxfId="110" priority="112">
      <formula>MOD(ROW(),2)</formula>
    </cfRule>
  </conditionalFormatting>
  <conditionalFormatting sqref="B474:C474">
    <cfRule type="expression" dxfId="109" priority="109">
      <formula>MOD(ROW(),2)</formula>
    </cfRule>
  </conditionalFormatting>
  <conditionalFormatting sqref="A474">
    <cfRule type="expression" dxfId="108" priority="110">
      <formula>MOD(ROW(),2)</formula>
    </cfRule>
  </conditionalFormatting>
  <conditionalFormatting sqref="B454:C454">
    <cfRule type="expression" dxfId="107" priority="107">
      <formula>MOD(ROW(),2)</formula>
    </cfRule>
  </conditionalFormatting>
  <conditionalFormatting sqref="A454">
    <cfRule type="expression" dxfId="106" priority="108">
      <formula>MOD(ROW(),2)</formula>
    </cfRule>
  </conditionalFormatting>
  <conditionalFormatting sqref="B476:C476">
    <cfRule type="expression" dxfId="105" priority="106">
      <formula>MOD(ROW(),2)</formula>
    </cfRule>
  </conditionalFormatting>
  <conditionalFormatting sqref="A476">
    <cfRule type="expression" dxfId="104" priority="105">
      <formula>MOD(ROW(),2)</formula>
    </cfRule>
  </conditionalFormatting>
  <conditionalFormatting sqref="B455:C455">
    <cfRule type="expression" dxfId="103" priority="104">
      <formula>MOD(ROW(),2)</formula>
    </cfRule>
  </conditionalFormatting>
  <conditionalFormatting sqref="A455">
    <cfRule type="expression" dxfId="102" priority="103">
      <formula>MOD(ROW(),2)</formula>
    </cfRule>
  </conditionalFormatting>
  <conditionalFormatting sqref="B456:C456">
    <cfRule type="expression" dxfId="101" priority="102">
      <formula>MOD(ROW(),2)</formula>
    </cfRule>
  </conditionalFormatting>
  <conditionalFormatting sqref="A456">
    <cfRule type="expression" dxfId="100" priority="101">
      <formula>MOD(ROW(),2)</formula>
    </cfRule>
  </conditionalFormatting>
  <conditionalFormatting sqref="B457:C457">
    <cfRule type="expression" dxfId="99" priority="100">
      <formula>MOD(ROW(),2)</formula>
    </cfRule>
  </conditionalFormatting>
  <conditionalFormatting sqref="A457">
    <cfRule type="expression" dxfId="98" priority="99">
      <formula>MOD(ROW(),2)</formula>
    </cfRule>
  </conditionalFormatting>
  <conditionalFormatting sqref="B475:C475">
    <cfRule type="expression" dxfId="97" priority="98">
      <formula>MOD(ROW(),2)</formula>
    </cfRule>
  </conditionalFormatting>
  <conditionalFormatting sqref="A475">
    <cfRule type="expression" dxfId="96" priority="97">
      <formula>MOD(ROW(),2)</formula>
    </cfRule>
  </conditionalFormatting>
  <conditionalFormatting sqref="A462">
    <cfRule type="expression" dxfId="95" priority="96">
      <formula>MOD(ROW(),2)</formula>
    </cfRule>
  </conditionalFormatting>
  <conditionalFormatting sqref="B473:C473">
    <cfRule type="expression" dxfId="94" priority="95">
      <formula>MOD(ROW(),2)</formula>
    </cfRule>
  </conditionalFormatting>
  <conditionalFormatting sqref="A473">
    <cfRule type="expression" dxfId="93" priority="94">
      <formula>MOD(ROW(),2)</formula>
    </cfRule>
  </conditionalFormatting>
  <conditionalFormatting sqref="B496:C496">
    <cfRule type="expression" dxfId="92" priority="93">
      <formula>MOD(ROW(),2)</formula>
    </cfRule>
  </conditionalFormatting>
  <conditionalFormatting sqref="A496">
    <cfRule type="expression" dxfId="91" priority="92">
      <formula>MOD(ROW(),2)</formula>
    </cfRule>
  </conditionalFormatting>
  <conditionalFormatting sqref="B479:C479">
    <cfRule type="expression" dxfId="90" priority="91">
      <formula>MOD(ROW(),2)</formula>
    </cfRule>
  </conditionalFormatting>
  <conditionalFormatting sqref="A479">
    <cfRule type="expression" dxfId="89" priority="90">
      <formula>MOD(ROW(),2)</formula>
    </cfRule>
  </conditionalFormatting>
  <conditionalFormatting sqref="A467">
    <cfRule type="expression" dxfId="88" priority="89">
      <formula>MOD(ROW(),2)</formula>
    </cfRule>
  </conditionalFormatting>
  <conditionalFormatting sqref="B492:C492">
    <cfRule type="expression" dxfId="87" priority="88">
      <formula>MOD(ROW(),2)</formula>
    </cfRule>
  </conditionalFormatting>
  <conditionalFormatting sqref="A492">
    <cfRule type="expression" dxfId="86" priority="87">
      <formula>MOD(ROW(),2)</formula>
    </cfRule>
  </conditionalFormatting>
  <conditionalFormatting sqref="B480:C480">
    <cfRule type="expression" dxfId="85" priority="86">
      <formula>MOD(ROW(),2)</formula>
    </cfRule>
  </conditionalFormatting>
  <conditionalFormatting sqref="A480">
    <cfRule type="expression" dxfId="84" priority="85">
      <formula>MOD(ROW(),2)</formula>
    </cfRule>
  </conditionalFormatting>
  <conditionalFormatting sqref="B468:C468">
    <cfRule type="expression" dxfId="83" priority="83">
      <formula>MOD(ROW(),2)</formula>
    </cfRule>
  </conditionalFormatting>
  <conditionalFormatting sqref="A468">
    <cfRule type="expression" dxfId="82" priority="84">
      <formula>MOD(ROW(),2)</formula>
    </cfRule>
  </conditionalFormatting>
  <conditionalFormatting sqref="B472:C472">
    <cfRule type="expression" dxfId="81" priority="81">
      <formula>MOD(ROW(),2)</formula>
    </cfRule>
  </conditionalFormatting>
  <conditionalFormatting sqref="A472">
    <cfRule type="expression" dxfId="80" priority="82">
      <formula>MOD(ROW(),2)</formula>
    </cfRule>
  </conditionalFormatting>
  <conditionalFormatting sqref="A483">
    <cfRule type="expression" dxfId="79" priority="80">
      <formula>MOD(ROW(),2)</formula>
    </cfRule>
  </conditionalFormatting>
  <conditionalFormatting sqref="B488:C488">
    <cfRule type="expression" dxfId="78" priority="79">
      <formula>MOD(ROW(),2)</formula>
    </cfRule>
  </conditionalFormatting>
  <conditionalFormatting sqref="A488">
    <cfRule type="expression" dxfId="77" priority="78">
      <formula>MOD(ROW(),2)</formula>
    </cfRule>
  </conditionalFormatting>
  <conditionalFormatting sqref="A478">
    <cfRule type="expression" dxfId="76" priority="77">
      <formula>MOD(ROW(),2)</formula>
    </cfRule>
  </conditionalFormatting>
  <conditionalFormatting sqref="A490:C490">
    <cfRule type="expression" dxfId="75" priority="76">
      <formula>MOD(ROW(),2)</formula>
    </cfRule>
  </conditionalFormatting>
  <conditionalFormatting sqref="A497">
    <cfRule type="expression" dxfId="74" priority="75">
      <formula>MOD(ROW(),2)</formula>
    </cfRule>
  </conditionalFormatting>
  <conditionalFormatting sqref="A498">
    <cfRule type="expression" dxfId="73" priority="74">
      <formula>MOD(ROW(),2)</formula>
    </cfRule>
  </conditionalFormatting>
  <conditionalFormatting sqref="B499:C499">
    <cfRule type="expression" dxfId="72" priority="73">
      <formula>MOD(ROW(),2)</formula>
    </cfRule>
  </conditionalFormatting>
  <conditionalFormatting sqref="A499">
    <cfRule type="expression" dxfId="71" priority="72">
      <formula>MOD(ROW(),2)</formula>
    </cfRule>
  </conditionalFormatting>
  <conditionalFormatting sqref="A500">
    <cfRule type="expression" dxfId="70" priority="71">
      <formula>MOD(ROW(),2)</formula>
    </cfRule>
  </conditionalFormatting>
  <conditionalFormatting sqref="A501">
    <cfRule type="expression" dxfId="69" priority="70">
      <formula>MOD(ROW(),2)</formula>
    </cfRule>
  </conditionalFormatting>
  <conditionalFormatting sqref="A489">
    <cfRule type="expression" dxfId="68" priority="69">
      <formula>MOD(ROW(),2)</formula>
    </cfRule>
  </conditionalFormatting>
  <conditionalFormatting sqref="U144:V144">
    <cfRule type="expression" dxfId="67" priority="68">
      <formula>MOD(ROW(),2)</formula>
    </cfRule>
  </conditionalFormatting>
  <conditionalFormatting sqref="U145:V145">
    <cfRule type="expression" dxfId="66" priority="67">
      <formula>MOD(ROW(),2)</formula>
    </cfRule>
  </conditionalFormatting>
  <conditionalFormatting sqref="U501:V501">
    <cfRule type="expression" dxfId="65" priority="41">
      <formula>MOD(ROW(),2)</formula>
    </cfRule>
  </conditionalFormatting>
  <conditionalFormatting sqref="U378:V378">
    <cfRule type="expression" dxfId="64" priority="66">
      <formula>MOD(ROW(),2)</formula>
    </cfRule>
  </conditionalFormatting>
  <conditionalFormatting sqref="U425:V425">
    <cfRule type="expression" dxfId="63" priority="65">
      <formula>MOD(ROW(),2)</formula>
    </cfRule>
  </conditionalFormatting>
  <conditionalFormatting sqref="U464:V464">
    <cfRule type="expression" dxfId="62" priority="51">
      <formula>MOD(ROW(),2)</formula>
    </cfRule>
  </conditionalFormatting>
  <conditionalFormatting sqref="U455:V455">
    <cfRule type="expression" dxfId="61" priority="54">
      <formula>MOD(ROW(),2)</formula>
    </cfRule>
  </conditionalFormatting>
  <conditionalFormatting sqref="V435">
    <cfRule type="expression" dxfId="60" priority="63">
      <formula>MOD(ROW(),2)</formula>
    </cfRule>
  </conditionalFormatting>
  <conditionalFormatting sqref="U434:V434">
    <cfRule type="expression" dxfId="59" priority="64">
      <formula>MOD(ROW(),2)</formula>
    </cfRule>
  </conditionalFormatting>
  <conditionalFormatting sqref="U443:V443">
    <cfRule type="expression" dxfId="58" priority="61">
      <formula>MOD(ROW(),2)</formula>
    </cfRule>
  </conditionalFormatting>
  <conditionalFormatting sqref="U436:V436">
    <cfRule type="expression" dxfId="57" priority="62">
      <formula>MOD(ROW(),2)</formula>
    </cfRule>
  </conditionalFormatting>
  <conditionalFormatting sqref="U445:V445">
    <cfRule type="expression" dxfId="56" priority="60">
      <formula>MOD(ROW(),2)</formula>
    </cfRule>
  </conditionalFormatting>
  <conditionalFormatting sqref="U447:V447">
    <cfRule type="expression" dxfId="55" priority="59">
      <formula>MOD(ROW(),2)</formula>
    </cfRule>
  </conditionalFormatting>
  <conditionalFormatting sqref="U448:V448">
    <cfRule type="expression" dxfId="54" priority="58">
      <formula>MOD(ROW(),2)</formula>
    </cfRule>
  </conditionalFormatting>
  <conditionalFormatting sqref="U452:V452">
    <cfRule type="expression" dxfId="53" priority="57">
      <formula>MOD(ROW(),2)</formula>
    </cfRule>
  </conditionalFormatting>
  <conditionalFormatting sqref="U453:V453">
    <cfRule type="expression" dxfId="52" priority="56">
      <formula>MOD(ROW(),2)</formula>
    </cfRule>
  </conditionalFormatting>
  <conditionalFormatting sqref="U454:V454">
    <cfRule type="expression" dxfId="51" priority="55">
      <formula>MOD(ROW(),2)</formula>
    </cfRule>
  </conditionalFormatting>
  <conditionalFormatting sqref="U456:V456">
    <cfRule type="expression" dxfId="50" priority="53">
      <formula>MOD(ROW(),2)</formula>
    </cfRule>
  </conditionalFormatting>
  <conditionalFormatting sqref="U457:V457">
    <cfRule type="expression" dxfId="49" priority="52">
      <formula>MOD(ROW(),2)</formula>
    </cfRule>
  </conditionalFormatting>
  <conditionalFormatting sqref="U459:V459">
    <cfRule type="expression" dxfId="48" priority="50">
      <formula>MOD(ROW(),2)</formula>
    </cfRule>
  </conditionalFormatting>
  <conditionalFormatting sqref="U460:V460">
    <cfRule type="expression" dxfId="47" priority="49">
      <formula>MOD(ROW(),2)</formula>
    </cfRule>
  </conditionalFormatting>
  <conditionalFormatting sqref="U462:V462">
    <cfRule type="expression" dxfId="46" priority="48">
      <formula>MOD(ROW(),2)</formula>
    </cfRule>
  </conditionalFormatting>
  <conditionalFormatting sqref="U467">
    <cfRule type="expression" dxfId="45" priority="47">
      <formula>MOD(ROW(),2)</formula>
    </cfRule>
  </conditionalFormatting>
  <conditionalFormatting sqref="U469:V469">
    <cfRule type="expression" dxfId="44" priority="46">
      <formula>MOD(ROW(),2)</formula>
    </cfRule>
  </conditionalFormatting>
  <conditionalFormatting sqref="U480:V481 U472:V474 U476:V478 U475">
    <cfRule type="expression" dxfId="43" priority="45">
      <formula>MOD(ROW(),2)</formula>
    </cfRule>
  </conditionalFormatting>
  <conditionalFormatting sqref="U484:V484">
    <cfRule type="expression" dxfId="42" priority="44">
      <formula>MOD(ROW(),2)</formula>
    </cfRule>
  </conditionalFormatting>
  <conditionalFormatting sqref="U490:V493">
    <cfRule type="expression" dxfId="41" priority="43">
      <formula>MOD(ROW(),2)</formula>
    </cfRule>
  </conditionalFormatting>
  <conditionalFormatting sqref="V500">
    <cfRule type="expression" dxfId="40" priority="42">
      <formula>MOD(ROW(),2)</formula>
    </cfRule>
  </conditionalFormatting>
  <conditionalFormatting sqref="O402 D402:G402 S402:V402">
    <cfRule type="expression" dxfId="39" priority="40">
      <formula>MOD(ROW(),2)</formula>
    </cfRule>
  </conditionalFormatting>
  <conditionalFormatting sqref="H402:N402">
    <cfRule type="expression" dxfId="38" priority="39">
      <formula>MOD(ROW(),2)</formula>
    </cfRule>
  </conditionalFormatting>
  <conditionalFormatting sqref="B402:C402">
    <cfRule type="expression" dxfId="37" priority="38">
      <formula>MOD(ROW(),2)</formula>
    </cfRule>
  </conditionalFormatting>
  <conditionalFormatting sqref="A402">
    <cfRule type="expression" dxfId="36" priority="37">
      <formula>MOD(ROW(),2)</formula>
    </cfRule>
  </conditionalFormatting>
  <conditionalFormatting sqref="D441:G441 S441:V441">
    <cfRule type="expression" dxfId="35" priority="36">
      <formula>MOD(ROW(),2)</formula>
    </cfRule>
  </conditionalFormatting>
  <conditionalFormatting sqref="O441">
    <cfRule type="expression" dxfId="34" priority="35">
      <formula>MOD(ROW(),2)</formula>
    </cfRule>
  </conditionalFormatting>
  <conditionalFormatting sqref="K441">
    <cfRule type="expression" dxfId="33" priority="34">
      <formula>MOD(ROW(),2)</formula>
    </cfRule>
  </conditionalFormatting>
  <conditionalFormatting sqref="H441:J441 P441 L441">
    <cfRule type="expression" dxfId="32" priority="33">
      <formula>MOD(ROW(),2)</formula>
    </cfRule>
  </conditionalFormatting>
  <conditionalFormatting sqref="M441:N441 Q441:R441">
    <cfRule type="expression" dxfId="31" priority="32">
      <formula>MOD(ROW(),2)</formula>
    </cfRule>
  </conditionalFormatting>
  <conditionalFormatting sqref="A441">
    <cfRule type="expression" dxfId="30" priority="31">
      <formula>MOD(ROW(),2)</formula>
    </cfRule>
  </conditionalFormatting>
  <conditionalFormatting sqref="B441:C441">
    <cfRule type="expression" dxfId="29" priority="30">
      <formula>MOD(ROW(),2)</formula>
    </cfRule>
  </conditionalFormatting>
  <conditionalFormatting sqref="S442:U442 D442:G442">
    <cfRule type="expression" dxfId="28" priority="29">
      <formula>MOD(ROW(),2)</formula>
    </cfRule>
  </conditionalFormatting>
  <conditionalFormatting sqref="K442">
    <cfRule type="expression" dxfId="27" priority="28">
      <formula>MOD(ROW(),2)</formula>
    </cfRule>
  </conditionalFormatting>
  <conditionalFormatting sqref="H442:J442">
    <cfRule type="expression" dxfId="26" priority="27">
      <formula>MOD(ROW(),2)</formula>
    </cfRule>
  </conditionalFormatting>
  <conditionalFormatting sqref="B442:C442">
    <cfRule type="expression" dxfId="25" priority="26">
      <formula>MOD(ROW(),2)</formula>
    </cfRule>
  </conditionalFormatting>
  <conditionalFormatting sqref="A442">
    <cfRule type="expression" dxfId="24" priority="25">
      <formula>MOD(ROW(),2)</formula>
    </cfRule>
  </conditionalFormatting>
  <conditionalFormatting sqref="S458:T458 D458:G458 O458">
    <cfRule type="expression" dxfId="23" priority="24">
      <formula>MOD(ROW(),2)</formula>
    </cfRule>
  </conditionalFormatting>
  <conditionalFormatting sqref="B458:C458">
    <cfRule type="expression" dxfId="22" priority="23">
      <formula>MOD(ROW(),2)</formula>
    </cfRule>
  </conditionalFormatting>
  <conditionalFormatting sqref="A458">
    <cfRule type="expression" dxfId="21" priority="22">
      <formula>MOD(ROW(),2)</formula>
    </cfRule>
  </conditionalFormatting>
  <conditionalFormatting sqref="H458:M458 P458">
    <cfRule type="expression" dxfId="20" priority="21">
      <formula>MOD(ROW(),2)</formula>
    </cfRule>
  </conditionalFormatting>
  <conditionalFormatting sqref="Q458">
    <cfRule type="expression" dxfId="19" priority="20">
      <formula>MOD(ROW(),2)</formula>
    </cfRule>
  </conditionalFormatting>
  <conditionalFormatting sqref="N458">
    <cfRule type="expression" dxfId="18" priority="19">
      <formula>MOD(ROW(),2)</formula>
    </cfRule>
  </conditionalFormatting>
  <conditionalFormatting sqref="R458">
    <cfRule type="expression" dxfId="17" priority="18">
      <formula>MOD(ROW(),2)</formula>
    </cfRule>
  </conditionalFormatting>
  <conditionalFormatting sqref="U458:V458">
    <cfRule type="expression" dxfId="16" priority="17">
      <formula>MOD(ROW(),2)</formula>
    </cfRule>
  </conditionalFormatting>
  <conditionalFormatting sqref="N487 D487:G487 R487:V487">
    <cfRule type="expression" dxfId="15" priority="16">
      <formula>MOD(ROW(),2)</formula>
    </cfRule>
  </conditionalFormatting>
  <conditionalFormatting sqref="H487:M487">
    <cfRule type="expression" dxfId="14" priority="15">
      <formula>MOD(ROW(),2)</formula>
    </cfRule>
  </conditionalFormatting>
  <conditionalFormatting sqref="O487">
    <cfRule type="expression" dxfId="13" priority="14">
      <formula>MOD(ROW(),2)</formula>
    </cfRule>
  </conditionalFormatting>
  <conditionalFormatting sqref="P487:Q487">
    <cfRule type="expression" dxfId="12" priority="13">
      <formula>MOD(ROW(),2)</formula>
    </cfRule>
  </conditionalFormatting>
  <conditionalFormatting sqref="B487:C487">
    <cfRule type="expression" dxfId="11" priority="12">
      <formula>MOD(ROW(),2)</formula>
    </cfRule>
  </conditionalFormatting>
  <conditionalFormatting sqref="A487">
    <cfRule type="expression" dxfId="10" priority="11">
      <formula>MOD(ROW(),2)</formula>
    </cfRule>
  </conditionalFormatting>
  <conditionalFormatting sqref="U435">
    <cfRule type="expression" dxfId="9" priority="10">
      <formula>MOD(ROW(),2)</formula>
    </cfRule>
  </conditionalFormatting>
  <conditionalFormatting sqref="U426:V426">
    <cfRule type="expression" dxfId="8" priority="9">
      <formula>MOD(ROW(),2)</formula>
    </cfRule>
  </conditionalFormatting>
  <conditionalFormatting sqref="U500">
    <cfRule type="expression" dxfId="7" priority="8">
      <formula>MOD(ROW(),2)</formula>
    </cfRule>
  </conditionalFormatting>
  <conditionalFormatting sqref="V495">
    <cfRule type="expression" dxfId="6" priority="7">
      <formula>MOD(ROW(),2)</formula>
    </cfRule>
  </conditionalFormatting>
  <conditionalFormatting sqref="V486">
    <cfRule type="expression" dxfId="5" priority="6">
      <formula>MOD(ROW(),2)</formula>
    </cfRule>
  </conditionalFormatting>
  <conditionalFormatting sqref="V475">
    <cfRule type="expression" dxfId="4" priority="5">
      <formula>MOD(ROW(),2)</formula>
    </cfRule>
  </conditionalFormatting>
  <conditionalFormatting sqref="V467">
    <cfRule type="expression" dxfId="3" priority="4">
      <formula>MOD(ROW(),2)</formula>
    </cfRule>
  </conditionalFormatting>
  <conditionalFormatting sqref="V461">
    <cfRule type="expression" dxfId="2" priority="3">
      <formula>MOD(ROW(),2)</formula>
    </cfRule>
  </conditionalFormatting>
  <conditionalFormatting sqref="V442">
    <cfRule type="expression" dxfId="1" priority="2">
      <formula>MOD(ROW(),2)</formula>
    </cfRule>
  </conditionalFormatting>
  <conditionalFormatting sqref="V403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Fall 2016 plumes for report v5</vt:lpstr>
      <vt:lpstr>Guides</vt:lpstr>
      <vt:lpstr>Coverage stats</vt:lpstr>
      <vt:lpstr>Detection stats</vt:lpstr>
      <vt:lpstr>Flux plots</vt:lpstr>
      <vt:lpstr>IME plots</vt:lpstr>
      <vt:lpstr>Fall 2016 sources for repor v5</vt:lpstr>
      <vt:lpstr>Fall 2016 sources for report</vt:lpstr>
      <vt:lpstr>Fall 2016 plumes for report</vt:lpstr>
      <vt:lpstr>Kern county production </vt:lpstr>
      <vt:lpstr>'Fall 2016 plumes for report'!ime_merge_20170615_akt_1</vt:lpstr>
      <vt:lpstr>'Fall 2016 plumes for report v5'!ime_merge_20170615_akt_1</vt:lpstr>
      <vt:lpstr>'Fall 2016 sources for repor v5'!Print_Area</vt:lpstr>
      <vt:lpstr>'Fall 2016 sources for report'!Print_Area</vt:lpstr>
      <vt:lpstr>'Fall 2016 sources for repor v5'!Print_Titles</vt:lpstr>
      <vt:lpstr>'Fall 2016 sources for report'!Print_Titles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Hopkins</dc:creator>
  <cp:lastModifiedBy>Thorpe, Andrew K (382D-Affiliate)</cp:lastModifiedBy>
  <cp:lastPrinted>2017-08-01T20:17:50Z</cp:lastPrinted>
  <dcterms:created xsi:type="dcterms:W3CDTF">2016-09-28T20:51:39Z</dcterms:created>
  <dcterms:modified xsi:type="dcterms:W3CDTF">2017-08-08T21:36:16Z</dcterms:modified>
</cp:coreProperties>
</file>